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723340323\ownCloud\SEMFAZ\MESTRADO\DISSERTACAO\Dados_Abertos\"/>
    </mc:Choice>
  </mc:AlternateContent>
  <xr:revisionPtr revIDLastSave="0" documentId="13_ncr:1_{00947D4B-BD71-449D-A549-CE243195B56D}" xr6:coauthVersionLast="47" xr6:coauthVersionMax="47" xr10:uidLastSave="{00000000-0000-0000-0000-000000000000}"/>
  <bookViews>
    <workbookView xWindow="-120" yWindow="-120" windowWidth="29040" windowHeight="15840" tabRatio="601" activeTab="4" xr2:uid="{00000000-000D-0000-FFFF-FFFF00000000}"/>
  </bookViews>
  <sheets>
    <sheet name="Dataset_Verificacao" sheetId="9" r:id="rId1"/>
    <sheet name="Dataset_Realizado2022" sheetId="11" r:id="rId2"/>
    <sheet name="Planilha3" sheetId="10" r:id="rId3"/>
    <sheet name="03_CSVdatasetMes_original" sheetId="1" r:id="rId4"/>
    <sheet name="CONFAZ" sheetId="7" r:id="rId5"/>
    <sheet name="Planilha1" sheetId="8" r:id="rId6"/>
  </sheets>
  <externalReferences>
    <externalReference r:id="rId7"/>
  </externalReferences>
  <definedNames>
    <definedName name="_xlnm._FilterDatabase" localSheetId="3" hidden="1">'03_CSVdatasetMes_original'!$A$1:$CZ$907</definedName>
    <definedName name="_xlnm._FilterDatabase" localSheetId="0" hidden="1">Dataset_Verificacao!$A$1:$CK$85</definedName>
    <definedName name="_xlcn.WorksheetConnection_02_CSVdatasetMes_originalA1CI9291" hidden="1">'[1]02_CSVdatasetMes_original'!$A$1:$CH$929</definedName>
    <definedName name="_xlcn.WorksheetConnection_03_CSVdatasetMes_originalA1CI10471" hidden="1">'03_CSVdatasetMes_original'!$A$1:$CX$907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Intervalo 1" name="Intervalo 1" connection="WorksheetConnection_03_CSVdatasetMes_original!$A$1:$CI$1047"/>
          <x15:modelTable id="Intervalo" name="Intervalo" connection="WorksheetConnection_02_CSVdatasetMes_original!$A$1:$CI$929"/>
        </x15:modelTables>
        <x15:modelRelationships>
          <x15:modelRelationship fromTable="Intervalo 1" fromColumn="Data_Receita" toTable="Intervalo" toColumn="Data_Receit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Intervalo 1" columnName="Data_Receita" columnId="Data_Receita">
                <x16:calculatedTimeColumn columnName="Data_Receita (Ano)" columnId="Data_Receita (Ano)" contentType="years" isSelected="1"/>
                <x16:calculatedTimeColumn columnName="Data_Receita (Trimestre)" columnId="Data_Receita (Trimestre)" contentType="quarters" isSelected="1"/>
                <x16:calculatedTimeColumn columnName="Data_Receita (Índice de Mês)" columnId="Data_Receita (Índice de Mês)" contentType="monthsindex" isSelected="1"/>
                <x16:calculatedTimeColumn columnName="Data_Receita (Mês)" columnId="Data_Receita (Mês)" contentType="months" isSelected="1"/>
              </x16:modelTimeGrouping>
              <x16:modelTimeGrouping tableName="Intervalo" columnName="Data_Receita" columnId="Data_Receita">
                <x16:calculatedTimeColumn columnName="Data_Receita (Ano)" columnId="Data_Receita (Ano)" contentType="years" isSelected="1"/>
                <x16:calculatedTimeColumn columnName="Data_Receita (Trimestre)" columnId="Data_Receita (Trimestre)" contentType="quarters" isSelected="1"/>
                <x16:calculatedTimeColumn columnName="Data_Receita (Índice de Mês)" columnId="Data_Receita (Índice de Mês)" contentType="monthsindex" isSelected="1"/>
                <x16:calculatedTimeColumn columnName="Data_Receita (Mês)" columnId="Data_Receita (Mê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CY900" i="1" l="1"/>
  <c r="CY892" i="1"/>
  <c r="CY876" i="1"/>
  <c r="CY860" i="1"/>
  <c r="CY852" i="1"/>
  <c r="CY844" i="1"/>
  <c r="CY836" i="1"/>
  <c r="CY828" i="1"/>
  <c r="CY812" i="1"/>
  <c r="CY796" i="1"/>
  <c r="CY788" i="1"/>
  <c r="CY780" i="1"/>
  <c r="CY772" i="1"/>
  <c r="CY764" i="1"/>
  <c r="CY748" i="1"/>
  <c r="CY740" i="1"/>
  <c r="CY732" i="1"/>
  <c r="CY724" i="1"/>
  <c r="CY716" i="1"/>
  <c r="CY708" i="1"/>
  <c r="CY700" i="1"/>
  <c r="CY684" i="1"/>
  <c r="CY676" i="1"/>
  <c r="CY668" i="1"/>
  <c r="CY660" i="1"/>
  <c r="CY652" i="1"/>
  <c r="CY644" i="1"/>
  <c r="CY636" i="1"/>
  <c r="CY620" i="1"/>
  <c r="CY612" i="1"/>
  <c r="CY604" i="1"/>
  <c r="CY596" i="1"/>
  <c r="CY588" i="1"/>
  <c r="CY580" i="1"/>
  <c r="CY572" i="1"/>
  <c r="CY556" i="1"/>
  <c r="CY548" i="1"/>
  <c r="CY540" i="1"/>
  <c r="CY532" i="1"/>
  <c r="CY524" i="1"/>
  <c r="CY516" i="1"/>
  <c r="CY508" i="1"/>
  <c r="CY492" i="1"/>
  <c r="CY484" i="1"/>
  <c r="CY476" i="1"/>
  <c r="CY468" i="1"/>
  <c r="CY460" i="1"/>
  <c r="CY452" i="1"/>
  <c r="CY444" i="1"/>
  <c r="CY428" i="1"/>
  <c r="CY420" i="1"/>
  <c r="CY412" i="1"/>
  <c r="CY404" i="1"/>
  <c r="CY396" i="1"/>
  <c r="CY388" i="1"/>
  <c r="CY380" i="1"/>
  <c r="CY364" i="1"/>
  <c r="CY356" i="1"/>
  <c r="CY348" i="1"/>
  <c r="CY340" i="1"/>
  <c r="CY332" i="1"/>
  <c r="CY324" i="1"/>
  <c r="CY316" i="1"/>
  <c r="CY300" i="1"/>
  <c r="CY292" i="1"/>
  <c r="CY284" i="1"/>
  <c r="CY276" i="1"/>
  <c r="CY268" i="1"/>
  <c r="CY260" i="1"/>
  <c r="CY252" i="1"/>
  <c r="CY236" i="1"/>
  <c r="CY228" i="1"/>
  <c r="CY220" i="1"/>
  <c r="CY212" i="1"/>
  <c r="CY204" i="1"/>
  <c r="CY196" i="1"/>
  <c r="CY188" i="1"/>
  <c r="CY172" i="1"/>
  <c r="CY164" i="1"/>
  <c r="CY156" i="1"/>
  <c r="CY148" i="1"/>
  <c r="CY140" i="1"/>
  <c r="CY132" i="1"/>
  <c r="CY124" i="1"/>
  <c r="CY108" i="1"/>
  <c r="CY100" i="1"/>
  <c r="CY92" i="1"/>
  <c r="CY84" i="1"/>
  <c r="CY76" i="1"/>
  <c r="CY68" i="1"/>
  <c r="CY60" i="1"/>
  <c r="CY46" i="1"/>
  <c r="CY44" i="1"/>
  <c r="CY36" i="1"/>
  <c r="CY28" i="1"/>
  <c r="CY20" i="1"/>
  <c r="CY16" i="1"/>
  <c r="CY14" i="1"/>
  <c r="CY12" i="1"/>
  <c r="CY4" i="1"/>
  <c r="CZ3" i="1"/>
  <c r="CZ4" i="1"/>
  <c r="CZ5" i="1"/>
  <c r="CZ6" i="1"/>
  <c r="CZ7" i="1"/>
  <c r="CZ8" i="1"/>
  <c r="CZ9" i="1"/>
  <c r="CZ10" i="1"/>
  <c r="CY10" i="1" s="1"/>
  <c r="CZ11" i="1"/>
  <c r="CZ12" i="1"/>
  <c r="CZ13" i="1"/>
  <c r="CZ14" i="1"/>
  <c r="CZ15" i="1"/>
  <c r="CZ16" i="1"/>
  <c r="CZ17" i="1"/>
  <c r="CZ18" i="1"/>
  <c r="CY18" i="1" s="1"/>
  <c r="CZ19" i="1"/>
  <c r="CZ20" i="1"/>
  <c r="CZ21" i="1"/>
  <c r="CZ22" i="1"/>
  <c r="CZ23" i="1"/>
  <c r="CZ24" i="1"/>
  <c r="CZ25" i="1"/>
  <c r="CZ26" i="1"/>
  <c r="CY26" i="1" s="1"/>
  <c r="CZ27" i="1"/>
  <c r="CZ28" i="1"/>
  <c r="CZ29" i="1"/>
  <c r="CZ30" i="1"/>
  <c r="CZ31" i="1"/>
  <c r="CZ32" i="1"/>
  <c r="CZ33" i="1"/>
  <c r="CZ34" i="1"/>
  <c r="CY34" i="1" s="1"/>
  <c r="CZ35" i="1"/>
  <c r="CZ36" i="1"/>
  <c r="CZ37" i="1"/>
  <c r="CZ38" i="1"/>
  <c r="CZ39" i="1"/>
  <c r="CZ40" i="1"/>
  <c r="CZ41" i="1"/>
  <c r="CZ42" i="1"/>
  <c r="CY42" i="1" s="1"/>
  <c r="CZ43" i="1"/>
  <c r="CZ44" i="1"/>
  <c r="CZ45" i="1"/>
  <c r="CZ46" i="1"/>
  <c r="CZ47" i="1"/>
  <c r="CZ48" i="1"/>
  <c r="CZ49" i="1"/>
  <c r="CZ50" i="1"/>
  <c r="CY50" i="1" s="1"/>
  <c r="CZ51" i="1"/>
  <c r="CZ52" i="1"/>
  <c r="CZ53" i="1"/>
  <c r="CZ54" i="1"/>
  <c r="CZ55" i="1"/>
  <c r="CZ56" i="1"/>
  <c r="CZ57" i="1"/>
  <c r="CZ58" i="1"/>
  <c r="CY58" i="1" s="1"/>
  <c r="CZ59" i="1"/>
  <c r="CZ60" i="1"/>
  <c r="CZ61" i="1"/>
  <c r="CZ62" i="1"/>
  <c r="CZ63" i="1"/>
  <c r="CZ64" i="1"/>
  <c r="CZ65" i="1"/>
  <c r="CZ66" i="1"/>
  <c r="CY66" i="1" s="1"/>
  <c r="CZ67" i="1"/>
  <c r="CZ68" i="1"/>
  <c r="CZ69" i="1"/>
  <c r="CZ70" i="1"/>
  <c r="CZ71" i="1"/>
  <c r="CZ72" i="1"/>
  <c r="CZ73" i="1"/>
  <c r="CZ74" i="1"/>
  <c r="CY74" i="1" s="1"/>
  <c r="CZ75" i="1"/>
  <c r="CZ76" i="1"/>
  <c r="CZ77" i="1"/>
  <c r="CZ78" i="1"/>
  <c r="CZ79" i="1"/>
  <c r="CZ80" i="1"/>
  <c r="CZ81" i="1"/>
  <c r="CZ82" i="1"/>
  <c r="CY82" i="1" s="1"/>
  <c r="CZ83" i="1"/>
  <c r="CZ84" i="1"/>
  <c r="CZ85" i="1"/>
  <c r="CZ86" i="1"/>
  <c r="CZ87" i="1"/>
  <c r="CZ88" i="1"/>
  <c r="CZ89" i="1"/>
  <c r="CZ90" i="1"/>
  <c r="CY90" i="1" s="1"/>
  <c r="CZ91" i="1"/>
  <c r="CZ92" i="1"/>
  <c r="CZ93" i="1"/>
  <c r="CZ94" i="1"/>
  <c r="CZ95" i="1"/>
  <c r="CZ96" i="1"/>
  <c r="CZ97" i="1"/>
  <c r="CZ98" i="1"/>
  <c r="CY98" i="1" s="1"/>
  <c r="CZ99" i="1"/>
  <c r="CZ100" i="1"/>
  <c r="CZ101" i="1"/>
  <c r="CZ102" i="1"/>
  <c r="CZ103" i="1"/>
  <c r="CZ104" i="1"/>
  <c r="CZ105" i="1"/>
  <c r="CZ106" i="1"/>
  <c r="CY106" i="1" s="1"/>
  <c r="CZ107" i="1"/>
  <c r="CZ108" i="1"/>
  <c r="CZ109" i="1"/>
  <c r="CZ110" i="1"/>
  <c r="CZ111" i="1"/>
  <c r="CZ112" i="1"/>
  <c r="CZ113" i="1"/>
  <c r="CZ114" i="1"/>
  <c r="CY114" i="1" s="1"/>
  <c r="CZ115" i="1"/>
  <c r="CZ116" i="1"/>
  <c r="CZ117" i="1"/>
  <c r="CZ118" i="1"/>
  <c r="CZ119" i="1"/>
  <c r="CZ120" i="1"/>
  <c r="CZ121" i="1"/>
  <c r="CZ122" i="1"/>
  <c r="CY122" i="1" s="1"/>
  <c r="CZ123" i="1"/>
  <c r="CZ124" i="1"/>
  <c r="CZ125" i="1"/>
  <c r="CZ126" i="1"/>
  <c r="CZ127" i="1"/>
  <c r="CZ128" i="1"/>
  <c r="CZ129" i="1"/>
  <c r="CZ130" i="1"/>
  <c r="CY130" i="1" s="1"/>
  <c r="CZ131" i="1"/>
  <c r="CZ132" i="1"/>
  <c r="CZ133" i="1"/>
  <c r="CZ134" i="1"/>
  <c r="CZ135" i="1"/>
  <c r="CZ136" i="1"/>
  <c r="CZ137" i="1"/>
  <c r="CZ138" i="1"/>
  <c r="CY138" i="1" s="1"/>
  <c r="CZ139" i="1"/>
  <c r="CZ140" i="1"/>
  <c r="CZ141" i="1"/>
  <c r="CZ142" i="1"/>
  <c r="CZ143" i="1"/>
  <c r="CZ144" i="1"/>
  <c r="CZ145" i="1"/>
  <c r="CZ146" i="1"/>
  <c r="CY146" i="1" s="1"/>
  <c r="CZ147" i="1"/>
  <c r="CZ148" i="1"/>
  <c r="CZ149" i="1"/>
  <c r="CZ150" i="1"/>
  <c r="CZ151" i="1"/>
  <c r="CZ152" i="1"/>
  <c r="CZ153" i="1"/>
  <c r="CZ154" i="1"/>
  <c r="CY154" i="1" s="1"/>
  <c r="CZ155" i="1"/>
  <c r="CZ156" i="1"/>
  <c r="CZ157" i="1"/>
  <c r="CZ158" i="1"/>
  <c r="CZ159" i="1"/>
  <c r="CZ160" i="1"/>
  <c r="CZ161" i="1"/>
  <c r="CZ162" i="1"/>
  <c r="CY162" i="1" s="1"/>
  <c r="CZ163" i="1"/>
  <c r="CZ164" i="1"/>
  <c r="CZ165" i="1"/>
  <c r="CZ166" i="1"/>
  <c r="CZ167" i="1"/>
  <c r="CZ168" i="1"/>
  <c r="CZ169" i="1"/>
  <c r="CZ170" i="1"/>
  <c r="CY170" i="1" s="1"/>
  <c r="CZ171" i="1"/>
  <c r="CZ172" i="1"/>
  <c r="CZ173" i="1"/>
  <c r="CZ174" i="1"/>
  <c r="CZ175" i="1"/>
  <c r="CZ176" i="1"/>
  <c r="CZ177" i="1"/>
  <c r="CZ178" i="1"/>
  <c r="CY178" i="1" s="1"/>
  <c r="CZ179" i="1"/>
  <c r="CZ180" i="1"/>
  <c r="CZ181" i="1"/>
  <c r="CZ182" i="1"/>
  <c r="CZ183" i="1"/>
  <c r="CZ184" i="1"/>
  <c r="CZ185" i="1"/>
  <c r="CZ186" i="1"/>
  <c r="CY186" i="1" s="1"/>
  <c r="CZ187" i="1"/>
  <c r="CZ188" i="1"/>
  <c r="CZ189" i="1"/>
  <c r="CZ190" i="1"/>
  <c r="CZ191" i="1"/>
  <c r="CZ192" i="1"/>
  <c r="CZ193" i="1"/>
  <c r="CZ194" i="1"/>
  <c r="CY194" i="1" s="1"/>
  <c r="CZ195" i="1"/>
  <c r="CZ196" i="1"/>
  <c r="CZ197" i="1"/>
  <c r="CZ198" i="1"/>
  <c r="CZ199" i="1"/>
  <c r="CZ200" i="1"/>
  <c r="CZ201" i="1"/>
  <c r="CZ202" i="1"/>
  <c r="CY202" i="1" s="1"/>
  <c r="CZ203" i="1"/>
  <c r="CZ204" i="1"/>
  <c r="CZ205" i="1"/>
  <c r="CZ206" i="1"/>
  <c r="CZ207" i="1"/>
  <c r="CZ208" i="1"/>
  <c r="CZ209" i="1"/>
  <c r="CZ210" i="1"/>
  <c r="CY210" i="1" s="1"/>
  <c r="CZ211" i="1"/>
  <c r="CZ212" i="1"/>
  <c r="CZ213" i="1"/>
  <c r="CZ214" i="1"/>
  <c r="CZ215" i="1"/>
  <c r="CZ216" i="1"/>
  <c r="CZ217" i="1"/>
  <c r="CZ218" i="1"/>
  <c r="CY218" i="1" s="1"/>
  <c r="CZ219" i="1"/>
  <c r="CZ220" i="1"/>
  <c r="CZ221" i="1"/>
  <c r="CZ222" i="1"/>
  <c r="CZ223" i="1"/>
  <c r="CZ224" i="1"/>
  <c r="CZ225" i="1"/>
  <c r="CZ226" i="1"/>
  <c r="CY226" i="1" s="1"/>
  <c r="CZ227" i="1"/>
  <c r="CZ228" i="1"/>
  <c r="CZ229" i="1"/>
  <c r="CZ230" i="1"/>
  <c r="CZ231" i="1"/>
  <c r="CZ232" i="1"/>
  <c r="CZ233" i="1"/>
  <c r="CZ234" i="1"/>
  <c r="CY234" i="1" s="1"/>
  <c r="CZ235" i="1"/>
  <c r="CZ236" i="1"/>
  <c r="CZ237" i="1"/>
  <c r="CZ238" i="1"/>
  <c r="CZ239" i="1"/>
  <c r="CZ240" i="1"/>
  <c r="CZ241" i="1"/>
  <c r="CZ242" i="1"/>
  <c r="CY242" i="1" s="1"/>
  <c r="CZ243" i="1"/>
  <c r="CZ244" i="1"/>
  <c r="CZ245" i="1"/>
  <c r="CZ246" i="1"/>
  <c r="CZ247" i="1"/>
  <c r="CZ248" i="1"/>
  <c r="CZ249" i="1"/>
  <c r="CZ250" i="1"/>
  <c r="CY250" i="1" s="1"/>
  <c r="CZ251" i="1"/>
  <c r="CZ252" i="1"/>
  <c r="CZ253" i="1"/>
  <c r="CZ254" i="1"/>
  <c r="CZ255" i="1"/>
  <c r="CZ256" i="1"/>
  <c r="CZ257" i="1"/>
  <c r="CZ258" i="1"/>
  <c r="CY258" i="1" s="1"/>
  <c r="CZ259" i="1"/>
  <c r="CZ260" i="1"/>
  <c r="CZ261" i="1"/>
  <c r="CZ262" i="1"/>
  <c r="CZ263" i="1"/>
  <c r="CZ264" i="1"/>
  <c r="CZ265" i="1"/>
  <c r="CZ266" i="1"/>
  <c r="CY266" i="1" s="1"/>
  <c r="CZ267" i="1"/>
  <c r="CZ268" i="1"/>
  <c r="CZ269" i="1"/>
  <c r="CZ270" i="1"/>
  <c r="CZ271" i="1"/>
  <c r="CZ272" i="1"/>
  <c r="CZ273" i="1"/>
  <c r="CZ274" i="1"/>
  <c r="CY274" i="1" s="1"/>
  <c r="CZ275" i="1"/>
  <c r="CZ276" i="1"/>
  <c r="CZ277" i="1"/>
  <c r="CZ278" i="1"/>
  <c r="CZ279" i="1"/>
  <c r="CZ280" i="1"/>
  <c r="CZ281" i="1"/>
  <c r="CZ282" i="1"/>
  <c r="CY282" i="1" s="1"/>
  <c r="CZ283" i="1"/>
  <c r="CZ284" i="1"/>
  <c r="CZ285" i="1"/>
  <c r="CZ286" i="1"/>
  <c r="CZ287" i="1"/>
  <c r="CZ288" i="1"/>
  <c r="CZ289" i="1"/>
  <c r="CZ290" i="1"/>
  <c r="CY290" i="1" s="1"/>
  <c r="CZ291" i="1"/>
  <c r="CZ292" i="1"/>
  <c r="CZ293" i="1"/>
  <c r="CZ294" i="1"/>
  <c r="CZ295" i="1"/>
  <c r="CZ296" i="1"/>
  <c r="CZ297" i="1"/>
  <c r="CZ298" i="1"/>
  <c r="CY298" i="1" s="1"/>
  <c r="CZ299" i="1"/>
  <c r="CZ300" i="1"/>
  <c r="CZ301" i="1"/>
  <c r="CZ302" i="1"/>
  <c r="CZ303" i="1"/>
  <c r="CZ304" i="1"/>
  <c r="CZ305" i="1"/>
  <c r="CZ306" i="1"/>
  <c r="CY306" i="1" s="1"/>
  <c r="CZ307" i="1"/>
  <c r="CZ308" i="1"/>
  <c r="CZ309" i="1"/>
  <c r="CZ310" i="1"/>
  <c r="CZ311" i="1"/>
  <c r="CZ312" i="1"/>
  <c r="CZ313" i="1"/>
  <c r="CZ314" i="1"/>
  <c r="CY314" i="1" s="1"/>
  <c r="CZ315" i="1"/>
  <c r="CZ316" i="1"/>
  <c r="CZ317" i="1"/>
  <c r="CZ318" i="1"/>
  <c r="CZ319" i="1"/>
  <c r="CZ320" i="1"/>
  <c r="CZ321" i="1"/>
  <c r="CZ322" i="1"/>
  <c r="CY322" i="1" s="1"/>
  <c r="CZ323" i="1"/>
  <c r="CZ324" i="1"/>
  <c r="CZ325" i="1"/>
  <c r="CZ326" i="1"/>
  <c r="CZ327" i="1"/>
  <c r="CZ328" i="1"/>
  <c r="CZ329" i="1"/>
  <c r="CZ330" i="1"/>
  <c r="CY330" i="1" s="1"/>
  <c r="CZ331" i="1"/>
  <c r="CZ332" i="1"/>
  <c r="CZ333" i="1"/>
  <c r="CZ334" i="1"/>
  <c r="CZ335" i="1"/>
  <c r="CZ336" i="1"/>
  <c r="CZ337" i="1"/>
  <c r="CZ338" i="1"/>
  <c r="CY338" i="1" s="1"/>
  <c r="CZ339" i="1"/>
  <c r="CZ340" i="1"/>
  <c r="CZ341" i="1"/>
  <c r="CZ342" i="1"/>
  <c r="CZ343" i="1"/>
  <c r="CZ344" i="1"/>
  <c r="CZ345" i="1"/>
  <c r="CZ346" i="1"/>
  <c r="CY346" i="1" s="1"/>
  <c r="CZ347" i="1"/>
  <c r="CZ348" i="1"/>
  <c r="CZ349" i="1"/>
  <c r="CZ350" i="1"/>
  <c r="CZ351" i="1"/>
  <c r="CZ352" i="1"/>
  <c r="CZ353" i="1"/>
  <c r="CZ354" i="1"/>
  <c r="CY354" i="1" s="1"/>
  <c r="CZ355" i="1"/>
  <c r="CZ356" i="1"/>
  <c r="CZ357" i="1"/>
  <c r="CZ358" i="1"/>
  <c r="CZ359" i="1"/>
  <c r="CZ360" i="1"/>
  <c r="CZ361" i="1"/>
  <c r="CZ362" i="1"/>
  <c r="CY362" i="1" s="1"/>
  <c r="CZ363" i="1"/>
  <c r="CZ364" i="1"/>
  <c r="CZ365" i="1"/>
  <c r="CZ366" i="1"/>
  <c r="CZ367" i="1"/>
  <c r="CZ368" i="1"/>
  <c r="CZ369" i="1"/>
  <c r="CZ370" i="1"/>
  <c r="CY370" i="1" s="1"/>
  <c r="CZ371" i="1"/>
  <c r="CZ372" i="1"/>
  <c r="CZ373" i="1"/>
  <c r="CZ374" i="1"/>
  <c r="CZ375" i="1"/>
  <c r="CZ376" i="1"/>
  <c r="CZ377" i="1"/>
  <c r="CZ378" i="1"/>
  <c r="CY378" i="1" s="1"/>
  <c r="CZ379" i="1"/>
  <c r="CZ380" i="1"/>
  <c r="CZ381" i="1"/>
  <c r="CZ382" i="1"/>
  <c r="CZ383" i="1"/>
  <c r="CZ384" i="1"/>
  <c r="CZ385" i="1"/>
  <c r="CZ386" i="1"/>
  <c r="CY386" i="1" s="1"/>
  <c r="CZ387" i="1"/>
  <c r="CZ388" i="1"/>
  <c r="CZ389" i="1"/>
  <c r="CZ390" i="1"/>
  <c r="CZ391" i="1"/>
  <c r="CZ392" i="1"/>
  <c r="CZ393" i="1"/>
  <c r="CZ394" i="1"/>
  <c r="CY394" i="1" s="1"/>
  <c r="CZ395" i="1"/>
  <c r="CZ396" i="1"/>
  <c r="CZ397" i="1"/>
  <c r="CZ398" i="1"/>
  <c r="CZ399" i="1"/>
  <c r="CZ400" i="1"/>
  <c r="CZ401" i="1"/>
  <c r="CZ402" i="1"/>
  <c r="CY402" i="1" s="1"/>
  <c r="CZ403" i="1"/>
  <c r="CZ404" i="1"/>
  <c r="CZ405" i="1"/>
  <c r="CZ406" i="1"/>
  <c r="CZ407" i="1"/>
  <c r="CZ408" i="1"/>
  <c r="CZ409" i="1"/>
  <c r="CZ410" i="1"/>
  <c r="CY410" i="1" s="1"/>
  <c r="CZ411" i="1"/>
  <c r="CZ412" i="1"/>
  <c r="CZ413" i="1"/>
  <c r="CZ414" i="1"/>
  <c r="CZ415" i="1"/>
  <c r="CZ416" i="1"/>
  <c r="CZ417" i="1"/>
  <c r="CZ418" i="1"/>
  <c r="CY418" i="1" s="1"/>
  <c r="CZ419" i="1"/>
  <c r="CZ420" i="1"/>
  <c r="CZ421" i="1"/>
  <c r="CZ422" i="1"/>
  <c r="CZ423" i="1"/>
  <c r="CZ424" i="1"/>
  <c r="CZ425" i="1"/>
  <c r="CZ426" i="1"/>
  <c r="CY426" i="1" s="1"/>
  <c r="CZ427" i="1"/>
  <c r="CZ428" i="1"/>
  <c r="CZ429" i="1"/>
  <c r="CZ430" i="1"/>
  <c r="CZ431" i="1"/>
  <c r="CZ432" i="1"/>
  <c r="CZ433" i="1"/>
  <c r="CZ434" i="1"/>
  <c r="CY434" i="1" s="1"/>
  <c r="CZ435" i="1"/>
  <c r="CZ436" i="1"/>
  <c r="CZ437" i="1"/>
  <c r="CZ438" i="1"/>
  <c r="CZ439" i="1"/>
  <c r="CZ440" i="1"/>
  <c r="CZ441" i="1"/>
  <c r="CZ442" i="1"/>
  <c r="CY442" i="1" s="1"/>
  <c r="CZ443" i="1"/>
  <c r="CZ444" i="1"/>
  <c r="CZ445" i="1"/>
  <c r="CZ446" i="1"/>
  <c r="CZ447" i="1"/>
  <c r="CZ448" i="1"/>
  <c r="CZ449" i="1"/>
  <c r="CZ450" i="1"/>
  <c r="CY450" i="1" s="1"/>
  <c r="CZ451" i="1"/>
  <c r="CZ452" i="1"/>
  <c r="CZ453" i="1"/>
  <c r="CZ454" i="1"/>
  <c r="CZ455" i="1"/>
  <c r="CZ456" i="1"/>
  <c r="CZ457" i="1"/>
  <c r="CZ458" i="1"/>
  <c r="CY458" i="1" s="1"/>
  <c r="CZ459" i="1"/>
  <c r="CZ460" i="1"/>
  <c r="CZ461" i="1"/>
  <c r="CZ462" i="1"/>
  <c r="CZ463" i="1"/>
  <c r="CZ464" i="1"/>
  <c r="CZ465" i="1"/>
  <c r="CZ466" i="1"/>
  <c r="CY466" i="1" s="1"/>
  <c r="CZ467" i="1"/>
  <c r="CZ468" i="1"/>
  <c r="CZ469" i="1"/>
  <c r="CZ470" i="1"/>
  <c r="CZ471" i="1"/>
  <c r="CZ472" i="1"/>
  <c r="CZ473" i="1"/>
  <c r="CZ474" i="1"/>
  <c r="CY474" i="1" s="1"/>
  <c r="CZ475" i="1"/>
  <c r="CZ476" i="1"/>
  <c r="CZ477" i="1"/>
  <c r="CZ478" i="1"/>
  <c r="CZ479" i="1"/>
  <c r="CZ480" i="1"/>
  <c r="CZ481" i="1"/>
  <c r="CZ482" i="1"/>
  <c r="CY482" i="1" s="1"/>
  <c r="CZ483" i="1"/>
  <c r="CZ484" i="1"/>
  <c r="CZ485" i="1"/>
  <c r="CZ486" i="1"/>
  <c r="CZ487" i="1"/>
  <c r="CZ488" i="1"/>
  <c r="CZ489" i="1"/>
  <c r="CZ490" i="1"/>
  <c r="CY490" i="1" s="1"/>
  <c r="CZ491" i="1"/>
  <c r="CZ492" i="1"/>
  <c r="CZ493" i="1"/>
  <c r="CZ494" i="1"/>
  <c r="CZ495" i="1"/>
  <c r="CZ496" i="1"/>
  <c r="CZ497" i="1"/>
  <c r="CZ498" i="1"/>
  <c r="CY498" i="1" s="1"/>
  <c r="CZ499" i="1"/>
  <c r="CZ500" i="1"/>
  <c r="CZ501" i="1"/>
  <c r="CZ502" i="1"/>
  <c r="CZ503" i="1"/>
  <c r="CZ504" i="1"/>
  <c r="CZ505" i="1"/>
  <c r="CZ506" i="1"/>
  <c r="CY506" i="1" s="1"/>
  <c r="CZ507" i="1"/>
  <c r="CZ508" i="1"/>
  <c r="CZ509" i="1"/>
  <c r="CZ510" i="1"/>
  <c r="CZ511" i="1"/>
  <c r="CZ512" i="1"/>
  <c r="CZ513" i="1"/>
  <c r="CZ514" i="1"/>
  <c r="CY514" i="1" s="1"/>
  <c r="CZ515" i="1"/>
  <c r="CZ516" i="1"/>
  <c r="CZ517" i="1"/>
  <c r="CZ518" i="1"/>
  <c r="CZ519" i="1"/>
  <c r="CZ520" i="1"/>
  <c r="CZ521" i="1"/>
  <c r="CZ522" i="1"/>
  <c r="CY522" i="1" s="1"/>
  <c r="CZ523" i="1"/>
  <c r="CZ524" i="1"/>
  <c r="CZ525" i="1"/>
  <c r="CZ526" i="1"/>
  <c r="CZ527" i="1"/>
  <c r="CZ528" i="1"/>
  <c r="CZ529" i="1"/>
  <c r="CZ530" i="1"/>
  <c r="CY530" i="1" s="1"/>
  <c r="CZ531" i="1"/>
  <c r="CZ532" i="1"/>
  <c r="CZ533" i="1"/>
  <c r="CZ534" i="1"/>
  <c r="CZ535" i="1"/>
  <c r="CZ536" i="1"/>
  <c r="CZ537" i="1"/>
  <c r="CZ538" i="1"/>
  <c r="CY538" i="1" s="1"/>
  <c r="CZ539" i="1"/>
  <c r="CZ540" i="1"/>
  <c r="CZ541" i="1"/>
  <c r="CZ542" i="1"/>
  <c r="CZ543" i="1"/>
  <c r="CZ544" i="1"/>
  <c r="CZ545" i="1"/>
  <c r="CZ546" i="1"/>
  <c r="CY546" i="1" s="1"/>
  <c r="CZ547" i="1"/>
  <c r="CZ548" i="1"/>
  <c r="CZ549" i="1"/>
  <c r="CZ550" i="1"/>
  <c r="CZ551" i="1"/>
  <c r="CZ552" i="1"/>
  <c r="CZ553" i="1"/>
  <c r="CZ554" i="1"/>
  <c r="CY554" i="1" s="1"/>
  <c r="CZ555" i="1"/>
  <c r="CZ556" i="1"/>
  <c r="CZ557" i="1"/>
  <c r="CZ558" i="1"/>
  <c r="CZ559" i="1"/>
  <c r="CZ560" i="1"/>
  <c r="CZ561" i="1"/>
  <c r="CZ562" i="1"/>
  <c r="CY562" i="1" s="1"/>
  <c r="CZ563" i="1"/>
  <c r="CZ564" i="1"/>
  <c r="CZ565" i="1"/>
  <c r="CZ566" i="1"/>
  <c r="CZ567" i="1"/>
  <c r="CZ568" i="1"/>
  <c r="CZ569" i="1"/>
  <c r="CZ570" i="1"/>
  <c r="CY570" i="1" s="1"/>
  <c r="CZ571" i="1"/>
  <c r="CZ572" i="1"/>
  <c r="CZ573" i="1"/>
  <c r="CZ574" i="1"/>
  <c r="CZ575" i="1"/>
  <c r="CZ576" i="1"/>
  <c r="CZ577" i="1"/>
  <c r="CZ578" i="1"/>
  <c r="CY578" i="1" s="1"/>
  <c r="CZ579" i="1"/>
  <c r="CZ580" i="1"/>
  <c r="CZ581" i="1"/>
  <c r="CZ582" i="1"/>
  <c r="CZ583" i="1"/>
  <c r="CZ584" i="1"/>
  <c r="CZ585" i="1"/>
  <c r="CZ586" i="1"/>
  <c r="CY586" i="1" s="1"/>
  <c r="CZ587" i="1"/>
  <c r="CZ588" i="1"/>
  <c r="CZ589" i="1"/>
  <c r="CZ590" i="1"/>
  <c r="CZ591" i="1"/>
  <c r="CZ592" i="1"/>
  <c r="CZ593" i="1"/>
  <c r="CZ594" i="1"/>
  <c r="CY594" i="1" s="1"/>
  <c r="CZ595" i="1"/>
  <c r="CZ596" i="1"/>
  <c r="CZ597" i="1"/>
  <c r="CZ598" i="1"/>
  <c r="CZ599" i="1"/>
  <c r="CZ600" i="1"/>
  <c r="CZ601" i="1"/>
  <c r="CZ602" i="1"/>
  <c r="CY602" i="1" s="1"/>
  <c r="CZ603" i="1"/>
  <c r="CZ604" i="1"/>
  <c r="CZ605" i="1"/>
  <c r="CZ606" i="1"/>
  <c r="CZ607" i="1"/>
  <c r="CZ608" i="1"/>
  <c r="CZ609" i="1"/>
  <c r="CZ610" i="1"/>
  <c r="CY610" i="1" s="1"/>
  <c r="CZ611" i="1"/>
  <c r="CZ612" i="1"/>
  <c r="CZ613" i="1"/>
  <c r="CZ614" i="1"/>
  <c r="CZ615" i="1"/>
  <c r="CZ616" i="1"/>
  <c r="CZ617" i="1"/>
  <c r="CZ618" i="1"/>
  <c r="CY618" i="1" s="1"/>
  <c r="CZ619" i="1"/>
  <c r="CZ620" i="1"/>
  <c r="CZ621" i="1"/>
  <c r="CZ622" i="1"/>
  <c r="CZ623" i="1"/>
  <c r="CZ624" i="1"/>
  <c r="CZ625" i="1"/>
  <c r="CZ626" i="1"/>
  <c r="CY626" i="1" s="1"/>
  <c r="CZ627" i="1"/>
  <c r="CZ628" i="1"/>
  <c r="CZ629" i="1"/>
  <c r="CZ630" i="1"/>
  <c r="CZ631" i="1"/>
  <c r="CZ632" i="1"/>
  <c r="CZ633" i="1"/>
  <c r="CZ634" i="1"/>
  <c r="CY634" i="1" s="1"/>
  <c r="CZ635" i="1"/>
  <c r="CZ636" i="1"/>
  <c r="CZ637" i="1"/>
  <c r="CZ638" i="1"/>
  <c r="CZ639" i="1"/>
  <c r="CZ640" i="1"/>
  <c r="CZ641" i="1"/>
  <c r="CZ642" i="1"/>
  <c r="CY642" i="1" s="1"/>
  <c r="CZ643" i="1"/>
  <c r="CZ644" i="1"/>
  <c r="CZ645" i="1"/>
  <c r="CZ646" i="1"/>
  <c r="CZ647" i="1"/>
  <c r="CZ648" i="1"/>
  <c r="CZ649" i="1"/>
  <c r="CZ650" i="1"/>
  <c r="CY650" i="1" s="1"/>
  <c r="CZ651" i="1"/>
  <c r="CZ652" i="1"/>
  <c r="CZ653" i="1"/>
  <c r="CZ654" i="1"/>
  <c r="CZ655" i="1"/>
  <c r="CZ656" i="1"/>
  <c r="CZ657" i="1"/>
  <c r="CZ658" i="1"/>
  <c r="CY658" i="1" s="1"/>
  <c r="CZ659" i="1"/>
  <c r="CZ660" i="1"/>
  <c r="CZ661" i="1"/>
  <c r="CZ662" i="1"/>
  <c r="CZ663" i="1"/>
  <c r="CZ664" i="1"/>
  <c r="CZ665" i="1"/>
  <c r="CZ666" i="1"/>
  <c r="CY666" i="1" s="1"/>
  <c r="CZ667" i="1"/>
  <c r="CZ668" i="1"/>
  <c r="CZ669" i="1"/>
  <c r="CZ670" i="1"/>
  <c r="CZ671" i="1"/>
  <c r="CZ672" i="1"/>
  <c r="CZ673" i="1"/>
  <c r="CZ674" i="1"/>
  <c r="CY674" i="1" s="1"/>
  <c r="CZ675" i="1"/>
  <c r="CZ676" i="1"/>
  <c r="CZ677" i="1"/>
  <c r="CZ678" i="1"/>
  <c r="CZ679" i="1"/>
  <c r="CZ680" i="1"/>
  <c r="CZ681" i="1"/>
  <c r="CZ682" i="1"/>
  <c r="CY682" i="1" s="1"/>
  <c r="CZ683" i="1"/>
  <c r="CZ684" i="1"/>
  <c r="CZ685" i="1"/>
  <c r="CZ686" i="1"/>
  <c r="CZ687" i="1"/>
  <c r="CZ688" i="1"/>
  <c r="CZ689" i="1"/>
  <c r="CZ690" i="1"/>
  <c r="CY690" i="1" s="1"/>
  <c r="CZ691" i="1"/>
  <c r="CZ692" i="1"/>
  <c r="CZ693" i="1"/>
  <c r="CZ694" i="1"/>
  <c r="CZ695" i="1"/>
  <c r="CZ696" i="1"/>
  <c r="CZ697" i="1"/>
  <c r="CZ698" i="1"/>
  <c r="CY698" i="1" s="1"/>
  <c r="CZ699" i="1"/>
  <c r="CZ700" i="1"/>
  <c r="CZ701" i="1"/>
  <c r="CZ702" i="1"/>
  <c r="CZ703" i="1"/>
  <c r="CZ704" i="1"/>
  <c r="CZ705" i="1"/>
  <c r="CZ706" i="1"/>
  <c r="CY706" i="1" s="1"/>
  <c r="CZ707" i="1"/>
  <c r="CZ708" i="1"/>
  <c r="CZ709" i="1"/>
  <c r="CZ710" i="1"/>
  <c r="CZ711" i="1"/>
  <c r="CZ712" i="1"/>
  <c r="CZ713" i="1"/>
  <c r="CZ714" i="1"/>
  <c r="CY714" i="1" s="1"/>
  <c r="CZ715" i="1"/>
  <c r="CZ716" i="1"/>
  <c r="CZ717" i="1"/>
  <c r="CZ718" i="1"/>
  <c r="CZ719" i="1"/>
  <c r="CZ720" i="1"/>
  <c r="CZ721" i="1"/>
  <c r="CZ722" i="1"/>
  <c r="CY722" i="1" s="1"/>
  <c r="CZ723" i="1"/>
  <c r="CZ724" i="1"/>
  <c r="CZ725" i="1"/>
  <c r="CZ726" i="1"/>
  <c r="CZ727" i="1"/>
  <c r="CZ728" i="1"/>
  <c r="CZ729" i="1"/>
  <c r="CZ730" i="1"/>
  <c r="CY730" i="1" s="1"/>
  <c r="CZ731" i="1"/>
  <c r="CZ732" i="1"/>
  <c r="CZ733" i="1"/>
  <c r="CZ734" i="1"/>
  <c r="CZ735" i="1"/>
  <c r="CZ736" i="1"/>
  <c r="CZ737" i="1"/>
  <c r="CZ738" i="1"/>
  <c r="CY738" i="1" s="1"/>
  <c r="CZ739" i="1"/>
  <c r="CZ740" i="1"/>
  <c r="CZ741" i="1"/>
  <c r="CZ742" i="1"/>
  <c r="CZ743" i="1"/>
  <c r="CZ744" i="1"/>
  <c r="CZ745" i="1"/>
  <c r="CZ746" i="1"/>
  <c r="CY746" i="1" s="1"/>
  <c r="CZ747" i="1"/>
  <c r="CZ748" i="1"/>
  <c r="CZ749" i="1"/>
  <c r="CZ750" i="1"/>
  <c r="CZ751" i="1"/>
  <c r="CZ752" i="1"/>
  <c r="CZ753" i="1"/>
  <c r="CZ754" i="1"/>
  <c r="CY754" i="1" s="1"/>
  <c r="CZ755" i="1"/>
  <c r="CZ756" i="1"/>
  <c r="CZ757" i="1"/>
  <c r="CZ758" i="1"/>
  <c r="CZ759" i="1"/>
  <c r="CZ760" i="1"/>
  <c r="CZ761" i="1"/>
  <c r="CZ762" i="1"/>
  <c r="CY762" i="1" s="1"/>
  <c r="CZ763" i="1"/>
  <c r="CZ764" i="1"/>
  <c r="CZ765" i="1"/>
  <c r="CZ766" i="1"/>
  <c r="CZ767" i="1"/>
  <c r="CZ768" i="1"/>
  <c r="CZ769" i="1"/>
  <c r="CZ770" i="1"/>
  <c r="CY770" i="1" s="1"/>
  <c r="CZ771" i="1"/>
  <c r="CZ772" i="1"/>
  <c r="CZ773" i="1"/>
  <c r="CZ774" i="1"/>
  <c r="CZ775" i="1"/>
  <c r="CZ776" i="1"/>
  <c r="CZ777" i="1"/>
  <c r="CZ778" i="1"/>
  <c r="CY778" i="1" s="1"/>
  <c r="CZ779" i="1"/>
  <c r="CZ780" i="1"/>
  <c r="CZ781" i="1"/>
  <c r="CZ782" i="1"/>
  <c r="CZ783" i="1"/>
  <c r="CZ784" i="1"/>
  <c r="CZ785" i="1"/>
  <c r="CZ786" i="1"/>
  <c r="CY786" i="1" s="1"/>
  <c r="CZ787" i="1"/>
  <c r="CZ788" i="1"/>
  <c r="CZ789" i="1"/>
  <c r="CZ790" i="1"/>
  <c r="CZ791" i="1"/>
  <c r="CZ792" i="1"/>
  <c r="CZ793" i="1"/>
  <c r="CZ794" i="1"/>
  <c r="CY794" i="1" s="1"/>
  <c r="CZ795" i="1"/>
  <c r="CZ796" i="1"/>
  <c r="CZ797" i="1"/>
  <c r="CZ798" i="1"/>
  <c r="CZ799" i="1"/>
  <c r="CZ800" i="1"/>
  <c r="CZ801" i="1"/>
  <c r="CZ802" i="1"/>
  <c r="CY802" i="1" s="1"/>
  <c r="CZ803" i="1"/>
  <c r="CZ804" i="1"/>
  <c r="CZ805" i="1"/>
  <c r="CZ806" i="1"/>
  <c r="CZ807" i="1"/>
  <c r="CZ808" i="1"/>
  <c r="CZ809" i="1"/>
  <c r="CZ810" i="1"/>
  <c r="CY810" i="1" s="1"/>
  <c r="CZ811" i="1"/>
  <c r="CZ812" i="1"/>
  <c r="CZ813" i="1"/>
  <c r="CZ814" i="1"/>
  <c r="CZ815" i="1"/>
  <c r="CZ816" i="1"/>
  <c r="CZ817" i="1"/>
  <c r="CZ818" i="1"/>
  <c r="CY818" i="1" s="1"/>
  <c r="CZ819" i="1"/>
  <c r="CZ820" i="1"/>
  <c r="CZ821" i="1"/>
  <c r="CZ822" i="1"/>
  <c r="CZ823" i="1"/>
  <c r="CZ824" i="1"/>
  <c r="CZ825" i="1"/>
  <c r="CZ826" i="1"/>
  <c r="CY826" i="1" s="1"/>
  <c r="CZ827" i="1"/>
  <c r="CZ828" i="1"/>
  <c r="CZ829" i="1"/>
  <c r="CZ830" i="1"/>
  <c r="CZ831" i="1"/>
  <c r="CZ832" i="1"/>
  <c r="CZ833" i="1"/>
  <c r="CZ834" i="1"/>
  <c r="CY834" i="1" s="1"/>
  <c r="CZ835" i="1"/>
  <c r="CZ836" i="1"/>
  <c r="CZ837" i="1"/>
  <c r="CZ838" i="1"/>
  <c r="CZ839" i="1"/>
  <c r="CZ840" i="1"/>
  <c r="CZ841" i="1"/>
  <c r="CZ842" i="1"/>
  <c r="CY842" i="1" s="1"/>
  <c r="CZ843" i="1"/>
  <c r="CZ844" i="1"/>
  <c r="CZ845" i="1"/>
  <c r="CZ846" i="1"/>
  <c r="CZ847" i="1"/>
  <c r="CZ848" i="1"/>
  <c r="CZ849" i="1"/>
  <c r="CZ850" i="1"/>
  <c r="CY850" i="1" s="1"/>
  <c r="CZ851" i="1"/>
  <c r="CZ852" i="1"/>
  <c r="CZ853" i="1"/>
  <c r="CZ854" i="1"/>
  <c r="CZ855" i="1"/>
  <c r="CZ856" i="1"/>
  <c r="CZ857" i="1"/>
  <c r="CZ858" i="1"/>
  <c r="CY858" i="1" s="1"/>
  <c r="CZ859" i="1"/>
  <c r="CZ860" i="1"/>
  <c r="CZ861" i="1"/>
  <c r="CZ862" i="1"/>
  <c r="CZ863" i="1"/>
  <c r="CZ864" i="1"/>
  <c r="CZ865" i="1"/>
  <c r="CZ866" i="1"/>
  <c r="CY866" i="1" s="1"/>
  <c r="CZ867" i="1"/>
  <c r="CZ868" i="1"/>
  <c r="CZ869" i="1"/>
  <c r="CZ870" i="1"/>
  <c r="CZ871" i="1"/>
  <c r="CZ872" i="1"/>
  <c r="CZ873" i="1"/>
  <c r="CZ874" i="1"/>
  <c r="CY874" i="1" s="1"/>
  <c r="CZ875" i="1"/>
  <c r="CZ876" i="1"/>
  <c r="CZ877" i="1"/>
  <c r="CZ878" i="1"/>
  <c r="CZ879" i="1"/>
  <c r="CZ880" i="1"/>
  <c r="CZ881" i="1"/>
  <c r="CZ882" i="1"/>
  <c r="CY882" i="1" s="1"/>
  <c r="CZ883" i="1"/>
  <c r="CZ884" i="1"/>
  <c r="CZ885" i="1"/>
  <c r="CZ886" i="1"/>
  <c r="CZ887" i="1"/>
  <c r="CZ888" i="1"/>
  <c r="CY888" i="1" s="1"/>
  <c r="CZ889" i="1"/>
  <c r="CZ890" i="1"/>
  <c r="CY890" i="1" s="1"/>
  <c r="CZ891" i="1"/>
  <c r="CZ892" i="1"/>
  <c r="CZ893" i="1"/>
  <c r="CZ894" i="1"/>
  <c r="CZ895" i="1"/>
  <c r="CZ896" i="1"/>
  <c r="CY896" i="1" s="1"/>
  <c r="CZ897" i="1"/>
  <c r="CZ898" i="1"/>
  <c r="CY898" i="1" s="1"/>
  <c r="CZ899" i="1"/>
  <c r="CZ900" i="1"/>
  <c r="CZ901" i="1"/>
  <c r="CZ902" i="1"/>
  <c r="CZ903" i="1"/>
  <c r="CZ904" i="1"/>
  <c r="CY904" i="1" s="1"/>
  <c r="CZ905" i="1"/>
  <c r="CZ906" i="1"/>
  <c r="CY906" i="1" s="1"/>
  <c r="CZ907" i="1"/>
  <c r="CZ2" i="1"/>
  <c r="CY3" i="1"/>
  <c r="CY5" i="1"/>
  <c r="CY6" i="1"/>
  <c r="CY7" i="1"/>
  <c r="CY8" i="1"/>
  <c r="CY9" i="1"/>
  <c r="CY11" i="1"/>
  <c r="CY13" i="1"/>
  <c r="CY15" i="1"/>
  <c r="CY17" i="1"/>
  <c r="CY19" i="1"/>
  <c r="CY21" i="1"/>
  <c r="CY22" i="1"/>
  <c r="CY23" i="1"/>
  <c r="CY24" i="1"/>
  <c r="CY25" i="1"/>
  <c r="CY27" i="1"/>
  <c r="CY29" i="1"/>
  <c r="CY30" i="1"/>
  <c r="CY31" i="1"/>
  <c r="CY32" i="1"/>
  <c r="CY33" i="1"/>
  <c r="CY35" i="1"/>
  <c r="CY37" i="1"/>
  <c r="CY38" i="1"/>
  <c r="CY39" i="1"/>
  <c r="CY40" i="1"/>
  <c r="CY41" i="1"/>
  <c r="CY43" i="1"/>
  <c r="CY45" i="1"/>
  <c r="CY47" i="1"/>
  <c r="CY48" i="1"/>
  <c r="CY49" i="1"/>
  <c r="CY51" i="1"/>
  <c r="CY52" i="1"/>
  <c r="CY53" i="1"/>
  <c r="CY54" i="1"/>
  <c r="CY55" i="1"/>
  <c r="CY56" i="1"/>
  <c r="CY57" i="1"/>
  <c r="CY59" i="1"/>
  <c r="CY61" i="1"/>
  <c r="CY62" i="1"/>
  <c r="CY63" i="1"/>
  <c r="CY64" i="1"/>
  <c r="CY65" i="1"/>
  <c r="CY67" i="1"/>
  <c r="CY69" i="1"/>
  <c r="CY70" i="1"/>
  <c r="CY71" i="1"/>
  <c r="CY72" i="1"/>
  <c r="CY73" i="1"/>
  <c r="CY75" i="1"/>
  <c r="CY77" i="1"/>
  <c r="CY78" i="1"/>
  <c r="CY79" i="1"/>
  <c r="CY80" i="1"/>
  <c r="CY81" i="1"/>
  <c r="CY83" i="1"/>
  <c r="CY85" i="1"/>
  <c r="CY86" i="1"/>
  <c r="CY87" i="1"/>
  <c r="CY88" i="1"/>
  <c r="CY89" i="1"/>
  <c r="CY91" i="1"/>
  <c r="CY93" i="1"/>
  <c r="CY94" i="1"/>
  <c r="CY95" i="1"/>
  <c r="CY96" i="1"/>
  <c r="CY97" i="1"/>
  <c r="CY99" i="1"/>
  <c r="CY101" i="1"/>
  <c r="CY102" i="1"/>
  <c r="CY103" i="1"/>
  <c r="CY104" i="1"/>
  <c r="CY105" i="1"/>
  <c r="CY107" i="1"/>
  <c r="CY109" i="1"/>
  <c r="CY110" i="1"/>
  <c r="CY111" i="1"/>
  <c r="CY112" i="1"/>
  <c r="CY113" i="1"/>
  <c r="CY115" i="1"/>
  <c r="CY116" i="1"/>
  <c r="CY117" i="1"/>
  <c r="CY118" i="1"/>
  <c r="CY119" i="1"/>
  <c r="CY120" i="1"/>
  <c r="CY121" i="1"/>
  <c r="CY123" i="1"/>
  <c r="CY125" i="1"/>
  <c r="CY126" i="1"/>
  <c r="CY127" i="1"/>
  <c r="CY128" i="1"/>
  <c r="CY129" i="1"/>
  <c r="CY131" i="1"/>
  <c r="CY133" i="1"/>
  <c r="CY134" i="1"/>
  <c r="CY135" i="1"/>
  <c r="CY136" i="1"/>
  <c r="CY137" i="1"/>
  <c r="CY139" i="1"/>
  <c r="CY141" i="1"/>
  <c r="CY142" i="1"/>
  <c r="CY143" i="1"/>
  <c r="CY144" i="1"/>
  <c r="CY145" i="1"/>
  <c r="CY147" i="1"/>
  <c r="CY149" i="1"/>
  <c r="CY150" i="1"/>
  <c r="CY151" i="1"/>
  <c r="CY152" i="1"/>
  <c r="CY153" i="1"/>
  <c r="CY155" i="1"/>
  <c r="CY157" i="1"/>
  <c r="CY158" i="1"/>
  <c r="CY159" i="1"/>
  <c r="CY160" i="1"/>
  <c r="CY161" i="1"/>
  <c r="CY163" i="1"/>
  <c r="CY165" i="1"/>
  <c r="CY166" i="1"/>
  <c r="CY167" i="1"/>
  <c r="CY168" i="1"/>
  <c r="CY169" i="1"/>
  <c r="CY171" i="1"/>
  <c r="CY173" i="1"/>
  <c r="CY174" i="1"/>
  <c r="CY175" i="1"/>
  <c r="CY176" i="1"/>
  <c r="CY177" i="1"/>
  <c r="CY179" i="1"/>
  <c r="CY180" i="1"/>
  <c r="CY181" i="1"/>
  <c r="CY182" i="1"/>
  <c r="CY183" i="1"/>
  <c r="CY184" i="1"/>
  <c r="CY185" i="1"/>
  <c r="CY187" i="1"/>
  <c r="CY189" i="1"/>
  <c r="CY190" i="1"/>
  <c r="CY191" i="1"/>
  <c r="CY192" i="1"/>
  <c r="CY193" i="1"/>
  <c r="CY195" i="1"/>
  <c r="CY197" i="1"/>
  <c r="CY198" i="1"/>
  <c r="CY199" i="1"/>
  <c r="CY200" i="1"/>
  <c r="CY201" i="1"/>
  <c r="CY203" i="1"/>
  <c r="CY205" i="1"/>
  <c r="CY206" i="1"/>
  <c r="CY207" i="1"/>
  <c r="CY208" i="1"/>
  <c r="CY209" i="1"/>
  <c r="CY211" i="1"/>
  <c r="CY213" i="1"/>
  <c r="CY214" i="1"/>
  <c r="CY215" i="1"/>
  <c r="CY216" i="1"/>
  <c r="CY217" i="1"/>
  <c r="CY219" i="1"/>
  <c r="CY221" i="1"/>
  <c r="CY222" i="1"/>
  <c r="CY223" i="1"/>
  <c r="CY224" i="1"/>
  <c r="CY225" i="1"/>
  <c r="CY227" i="1"/>
  <c r="CY229" i="1"/>
  <c r="CY230" i="1"/>
  <c r="CY231" i="1"/>
  <c r="CY232" i="1"/>
  <c r="CY233" i="1"/>
  <c r="CY235" i="1"/>
  <c r="CY237" i="1"/>
  <c r="CY238" i="1"/>
  <c r="CY239" i="1"/>
  <c r="CY240" i="1"/>
  <c r="CY241" i="1"/>
  <c r="CY243" i="1"/>
  <c r="CY244" i="1"/>
  <c r="CY245" i="1"/>
  <c r="CY246" i="1"/>
  <c r="CY247" i="1"/>
  <c r="CY248" i="1"/>
  <c r="CY249" i="1"/>
  <c r="CY251" i="1"/>
  <c r="CY253" i="1"/>
  <c r="CY254" i="1"/>
  <c r="CY255" i="1"/>
  <c r="CY256" i="1"/>
  <c r="CY257" i="1"/>
  <c r="CY259" i="1"/>
  <c r="CY261" i="1"/>
  <c r="CY262" i="1"/>
  <c r="CY263" i="1"/>
  <c r="CY264" i="1"/>
  <c r="CY265" i="1"/>
  <c r="CY267" i="1"/>
  <c r="CY269" i="1"/>
  <c r="CY270" i="1"/>
  <c r="CY271" i="1"/>
  <c r="CY272" i="1"/>
  <c r="CY273" i="1"/>
  <c r="CY275" i="1"/>
  <c r="CY277" i="1"/>
  <c r="CY278" i="1"/>
  <c r="CY279" i="1"/>
  <c r="CY280" i="1"/>
  <c r="CY281" i="1"/>
  <c r="CY283" i="1"/>
  <c r="CY285" i="1"/>
  <c r="CY286" i="1"/>
  <c r="CY287" i="1"/>
  <c r="CY288" i="1"/>
  <c r="CY289" i="1"/>
  <c r="CY291" i="1"/>
  <c r="CY293" i="1"/>
  <c r="CY294" i="1"/>
  <c r="CY295" i="1"/>
  <c r="CY296" i="1"/>
  <c r="CY297" i="1"/>
  <c r="CY299" i="1"/>
  <c r="CY301" i="1"/>
  <c r="CY302" i="1"/>
  <c r="CY303" i="1"/>
  <c r="CY304" i="1"/>
  <c r="CY305" i="1"/>
  <c r="CY307" i="1"/>
  <c r="CY308" i="1"/>
  <c r="CY309" i="1"/>
  <c r="CY310" i="1"/>
  <c r="CY311" i="1"/>
  <c r="CY312" i="1"/>
  <c r="CY313" i="1"/>
  <c r="CY315" i="1"/>
  <c r="CY317" i="1"/>
  <c r="CY318" i="1"/>
  <c r="CY319" i="1"/>
  <c r="CY320" i="1"/>
  <c r="CY321" i="1"/>
  <c r="CY323" i="1"/>
  <c r="CY325" i="1"/>
  <c r="CY326" i="1"/>
  <c r="CY327" i="1"/>
  <c r="CY328" i="1"/>
  <c r="CY329" i="1"/>
  <c r="CY331" i="1"/>
  <c r="CY333" i="1"/>
  <c r="CY334" i="1"/>
  <c r="CY335" i="1"/>
  <c r="CY336" i="1"/>
  <c r="CY337" i="1"/>
  <c r="CY339" i="1"/>
  <c r="CY341" i="1"/>
  <c r="CY342" i="1"/>
  <c r="CY343" i="1"/>
  <c r="CY344" i="1"/>
  <c r="CY345" i="1"/>
  <c r="CY347" i="1"/>
  <c r="CY349" i="1"/>
  <c r="CY350" i="1"/>
  <c r="CY351" i="1"/>
  <c r="CY352" i="1"/>
  <c r="CY353" i="1"/>
  <c r="CY355" i="1"/>
  <c r="CY357" i="1"/>
  <c r="CY358" i="1"/>
  <c r="CY359" i="1"/>
  <c r="CY360" i="1"/>
  <c r="CY361" i="1"/>
  <c r="CY363" i="1"/>
  <c r="CY365" i="1"/>
  <c r="CY366" i="1"/>
  <c r="CY367" i="1"/>
  <c r="CY368" i="1"/>
  <c r="CY369" i="1"/>
  <c r="CY371" i="1"/>
  <c r="CY372" i="1"/>
  <c r="CY373" i="1"/>
  <c r="CY374" i="1"/>
  <c r="CY375" i="1"/>
  <c r="CY376" i="1"/>
  <c r="CY377" i="1"/>
  <c r="CY379" i="1"/>
  <c r="CY381" i="1"/>
  <c r="CY382" i="1"/>
  <c r="CY383" i="1"/>
  <c r="CY384" i="1"/>
  <c r="CY385" i="1"/>
  <c r="CY387" i="1"/>
  <c r="CY389" i="1"/>
  <c r="CY390" i="1"/>
  <c r="CY391" i="1"/>
  <c r="CY392" i="1"/>
  <c r="CY393" i="1"/>
  <c r="CY395" i="1"/>
  <c r="CY397" i="1"/>
  <c r="CY398" i="1"/>
  <c r="CY399" i="1"/>
  <c r="CY400" i="1"/>
  <c r="CY401" i="1"/>
  <c r="CY403" i="1"/>
  <c r="CY405" i="1"/>
  <c r="CY406" i="1"/>
  <c r="CY407" i="1"/>
  <c r="CY408" i="1"/>
  <c r="CY409" i="1"/>
  <c r="CY411" i="1"/>
  <c r="CY413" i="1"/>
  <c r="CY414" i="1"/>
  <c r="CY415" i="1"/>
  <c r="CY416" i="1"/>
  <c r="CY417" i="1"/>
  <c r="CY419" i="1"/>
  <c r="CY421" i="1"/>
  <c r="CY422" i="1"/>
  <c r="CY423" i="1"/>
  <c r="CY424" i="1"/>
  <c r="CY425" i="1"/>
  <c r="CY427" i="1"/>
  <c r="CY429" i="1"/>
  <c r="CY430" i="1"/>
  <c r="CY431" i="1"/>
  <c r="CY432" i="1"/>
  <c r="CY433" i="1"/>
  <c r="CY435" i="1"/>
  <c r="CY436" i="1"/>
  <c r="CY437" i="1"/>
  <c r="CY438" i="1"/>
  <c r="CY439" i="1"/>
  <c r="CY440" i="1"/>
  <c r="CY441" i="1"/>
  <c r="CY443" i="1"/>
  <c r="CY445" i="1"/>
  <c r="CY446" i="1"/>
  <c r="CY447" i="1"/>
  <c r="CY448" i="1"/>
  <c r="CY449" i="1"/>
  <c r="CY451" i="1"/>
  <c r="CY453" i="1"/>
  <c r="CY454" i="1"/>
  <c r="CY455" i="1"/>
  <c r="CY456" i="1"/>
  <c r="CY457" i="1"/>
  <c r="CY459" i="1"/>
  <c r="CY461" i="1"/>
  <c r="CY462" i="1"/>
  <c r="CY463" i="1"/>
  <c r="CY464" i="1"/>
  <c r="CY465" i="1"/>
  <c r="CY467" i="1"/>
  <c r="CY469" i="1"/>
  <c r="CY470" i="1"/>
  <c r="CY471" i="1"/>
  <c r="CY472" i="1"/>
  <c r="CY473" i="1"/>
  <c r="CY475" i="1"/>
  <c r="CY477" i="1"/>
  <c r="CY478" i="1"/>
  <c r="CY479" i="1"/>
  <c r="CY480" i="1"/>
  <c r="CY481" i="1"/>
  <c r="CY483" i="1"/>
  <c r="CY485" i="1"/>
  <c r="CY486" i="1"/>
  <c r="CY487" i="1"/>
  <c r="CY488" i="1"/>
  <c r="CY489" i="1"/>
  <c r="CY491" i="1"/>
  <c r="CY493" i="1"/>
  <c r="CY494" i="1"/>
  <c r="CY495" i="1"/>
  <c r="CY496" i="1"/>
  <c r="CY497" i="1"/>
  <c r="CY499" i="1"/>
  <c r="CY500" i="1"/>
  <c r="CY501" i="1"/>
  <c r="CY502" i="1"/>
  <c r="CY503" i="1"/>
  <c r="CY504" i="1"/>
  <c r="CY505" i="1"/>
  <c r="CY507" i="1"/>
  <c r="CY509" i="1"/>
  <c r="CY510" i="1"/>
  <c r="CY511" i="1"/>
  <c r="CY512" i="1"/>
  <c r="CY513" i="1"/>
  <c r="CY515" i="1"/>
  <c r="CY517" i="1"/>
  <c r="CY518" i="1"/>
  <c r="CY519" i="1"/>
  <c r="CY520" i="1"/>
  <c r="CY521" i="1"/>
  <c r="CY523" i="1"/>
  <c r="CY525" i="1"/>
  <c r="CY526" i="1"/>
  <c r="CY527" i="1"/>
  <c r="CY528" i="1"/>
  <c r="CY529" i="1"/>
  <c r="CY531" i="1"/>
  <c r="CY533" i="1"/>
  <c r="CY534" i="1"/>
  <c r="CY535" i="1"/>
  <c r="CY536" i="1"/>
  <c r="CY537" i="1"/>
  <c r="CY539" i="1"/>
  <c r="CY541" i="1"/>
  <c r="CY542" i="1"/>
  <c r="CY543" i="1"/>
  <c r="CY544" i="1"/>
  <c r="CY545" i="1"/>
  <c r="CY547" i="1"/>
  <c r="CY549" i="1"/>
  <c r="CY550" i="1"/>
  <c r="CY551" i="1"/>
  <c r="CY552" i="1"/>
  <c r="CY553" i="1"/>
  <c r="CY555" i="1"/>
  <c r="CY557" i="1"/>
  <c r="CY558" i="1"/>
  <c r="CY559" i="1"/>
  <c r="CY560" i="1"/>
  <c r="CY561" i="1"/>
  <c r="CY563" i="1"/>
  <c r="CY564" i="1"/>
  <c r="CY565" i="1"/>
  <c r="CY566" i="1"/>
  <c r="CY567" i="1"/>
  <c r="CY568" i="1"/>
  <c r="CY569" i="1"/>
  <c r="CY571" i="1"/>
  <c r="CY573" i="1"/>
  <c r="CY574" i="1"/>
  <c r="CY575" i="1"/>
  <c r="CY576" i="1"/>
  <c r="CY577" i="1"/>
  <c r="CY579" i="1"/>
  <c r="CY581" i="1"/>
  <c r="CY582" i="1"/>
  <c r="CY583" i="1"/>
  <c r="CY584" i="1"/>
  <c r="CY585" i="1"/>
  <c r="CY587" i="1"/>
  <c r="CY589" i="1"/>
  <c r="CY590" i="1"/>
  <c r="CY591" i="1"/>
  <c r="CY592" i="1"/>
  <c r="CY593" i="1"/>
  <c r="CY595" i="1"/>
  <c r="CY597" i="1"/>
  <c r="CY598" i="1"/>
  <c r="CY599" i="1"/>
  <c r="CY600" i="1"/>
  <c r="CY601" i="1"/>
  <c r="CY603" i="1"/>
  <c r="CY605" i="1"/>
  <c r="CY606" i="1"/>
  <c r="CY607" i="1"/>
  <c r="CY608" i="1"/>
  <c r="CY609" i="1"/>
  <c r="CY611" i="1"/>
  <c r="CY613" i="1"/>
  <c r="CY614" i="1"/>
  <c r="CY615" i="1"/>
  <c r="CY616" i="1"/>
  <c r="CY617" i="1"/>
  <c r="CY619" i="1"/>
  <c r="CY621" i="1"/>
  <c r="CY622" i="1"/>
  <c r="CY623" i="1"/>
  <c r="CY624" i="1"/>
  <c r="CY625" i="1"/>
  <c r="CY627" i="1"/>
  <c r="CY628" i="1"/>
  <c r="CY629" i="1"/>
  <c r="CY630" i="1"/>
  <c r="CY631" i="1"/>
  <c r="CY632" i="1"/>
  <c r="CY633" i="1"/>
  <c r="CY635" i="1"/>
  <c r="CY637" i="1"/>
  <c r="CY638" i="1"/>
  <c r="CY639" i="1"/>
  <c r="CY640" i="1"/>
  <c r="CY641" i="1"/>
  <c r="CY643" i="1"/>
  <c r="CY645" i="1"/>
  <c r="CY646" i="1"/>
  <c r="CY647" i="1"/>
  <c r="CY648" i="1"/>
  <c r="CY649" i="1"/>
  <c r="CY651" i="1"/>
  <c r="CY653" i="1"/>
  <c r="CY654" i="1"/>
  <c r="CY655" i="1"/>
  <c r="CY656" i="1"/>
  <c r="CY657" i="1"/>
  <c r="CY659" i="1"/>
  <c r="CY661" i="1"/>
  <c r="CY662" i="1"/>
  <c r="CY663" i="1"/>
  <c r="CY664" i="1"/>
  <c r="CY665" i="1"/>
  <c r="CY667" i="1"/>
  <c r="CY669" i="1"/>
  <c r="CY670" i="1"/>
  <c r="CY671" i="1"/>
  <c r="CY672" i="1"/>
  <c r="CY673" i="1"/>
  <c r="CY675" i="1"/>
  <c r="CY677" i="1"/>
  <c r="CY678" i="1"/>
  <c r="CY679" i="1"/>
  <c r="CY680" i="1"/>
  <c r="CY681" i="1"/>
  <c r="CY683" i="1"/>
  <c r="CY685" i="1"/>
  <c r="CY686" i="1"/>
  <c r="CY687" i="1"/>
  <c r="CY688" i="1"/>
  <c r="CY689" i="1"/>
  <c r="CY691" i="1"/>
  <c r="CY692" i="1"/>
  <c r="CY693" i="1"/>
  <c r="CY694" i="1"/>
  <c r="CY695" i="1"/>
  <c r="CY696" i="1"/>
  <c r="CY697" i="1"/>
  <c r="CY699" i="1"/>
  <c r="CY701" i="1"/>
  <c r="CY702" i="1"/>
  <c r="CY703" i="1"/>
  <c r="CY704" i="1"/>
  <c r="CY705" i="1"/>
  <c r="CY707" i="1"/>
  <c r="CY709" i="1"/>
  <c r="CY710" i="1"/>
  <c r="CY711" i="1"/>
  <c r="CY712" i="1"/>
  <c r="CY713" i="1"/>
  <c r="CY715" i="1"/>
  <c r="CY717" i="1"/>
  <c r="CY718" i="1"/>
  <c r="CY719" i="1"/>
  <c r="CY720" i="1"/>
  <c r="CY721" i="1"/>
  <c r="CY723" i="1"/>
  <c r="CY725" i="1"/>
  <c r="CY726" i="1"/>
  <c r="CY727" i="1"/>
  <c r="CY728" i="1"/>
  <c r="CY729" i="1"/>
  <c r="CY731" i="1"/>
  <c r="CY733" i="1"/>
  <c r="CY734" i="1"/>
  <c r="CY735" i="1"/>
  <c r="CY736" i="1"/>
  <c r="CY737" i="1"/>
  <c r="CY739" i="1"/>
  <c r="CY741" i="1"/>
  <c r="CY742" i="1"/>
  <c r="CY743" i="1"/>
  <c r="CY744" i="1"/>
  <c r="CY745" i="1"/>
  <c r="CY747" i="1"/>
  <c r="CY749" i="1"/>
  <c r="CY750" i="1"/>
  <c r="CY751" i="1"/>
  <c r="CY752" i="1"/>
  <c r="CY753" i="1"/>
  <c r="CY755" i="1"/>
  <c r="CY756" i="1"/>
  <c r="CY757" i="1"/>
  <c r="CY758" i="1"/>
  <c r="CY759" i="1"/>
  <c r="CY760" i="1"/>
  <c r="CY761" i="1"/>
  <c r="CY763" i="1"/>
  <c r="CY765" i="1"/>
  <c r="CY766" i="1"/>
  <c r="CY767" i="1"/>
  <c r="CY768" i="1"/>
  <c r="CY769" i="1"/>
  <c r="CY771" i="1"/>
  <c r="CY773" i="1"/>
  <c r="CY774" i="1"/>
  <c r="CY775" i="1"/>
  <c r="CY776" i="1"/>
  <c r="CY777" i="1"/>
  <c r="CY779" i="1"/>
  <c r="CY781" i="1"/>
  <c r="CY782" i="1"/>
  <c r="CY783" i="1"/>
  <c r="CY784" i="1"/>
  <c r="CY785" i="1"/>
  <c r="CY787" i="1"/>
  <c r="CY789" i="1"/>
  <c r="CY790" i="1"/>
  <c r="CY791" i="1"/>
  <c r="CY792" i="1"/>
  <c r="CY793" i="1"/>
  <c r="CY795" i="1"/>
  <c r="CY797" i="1"/>
  <c r="CY798" i="1"/>
  <c r="CY799" i="1"/>
  <c r="CY800" i="1"/>
  <c r="CY801" i="1"/>
  <c r="CY803" i="1"/>
  <c r="CY804" i="1"/>
  <c r="CY805" i="1"/>
  <c r="CY806" i="1"/>
  <c r="CY807" i="1"/>
  <c r="CY808" i="1"/>
  <c r="CY809" i="1"/>
  <c r="CY811" i="1"/>
  <c r="CY813" i="1"/>
  <c r="CY814" i="1"/>
  <c r="CY815" i="1"/>
  <c r="CY816" i="1"/>
  <c r="CY817" i="1"/>
  <c r="CY819" i="1"/>
  <c r="CY820" i="1"/>
  <c r="CY821" i="1"/>
  <c r="CY822" i="1"/>
  <c r="CY823" i="1"/>
  <c r="CY824" i="1"/>
  <c r="CY825" i="1"/>
  <c r="CY827" i="1"/>
  <c r="CY829" i="1"/>
  <c r="CY830" i="1"/>
  <c r="CY831" i="1"/>
  <c r="CY832" i="1"/>
  <c r="CY833" i="1"/>
  <c r="CY835" i="1"/>
  <c r="CY837" i="1"/>
  <c r="CY838" i="1"/>
  <c r="CY839" i="1"/>
  <c r="CY840" i="1"/>
  <c r="CY841" i="1"/>
  <c r="CY843" i="1"/>
  <c r="CY845" i="1"/>
  <c r="CY846" i="1"/>
  <c r="CY847" i="1"/>
  <c r="CY848" i="1"/>
  <c r="CY849" i="1"/>
  <c r="CY851" i="1"/>
  <c r="CY853" i="1"/>
  <c r="CY854" i="1"/>
  <c r="CY855" i="1"/>
  <c r="CY856" i="1"/>
  <c r="CY857" i="1"/>
  <c r="CY859" i="1"/>
  <c r="CY861" i="1"/>
  <c r="CY862" i="1"/>
  <c r="CY863" i="1"/>
  <c r="CY864" i="1"/>
  <c r="CY865" i="1"/>
  <c r="CY867" i="1"/>
  <c r="CY868" i="1"/>
  <c r="CY869" i="1"/>
  <c r="CY870" i="1"/>
  <c r="CY871" i="1"/>
  <c r="CY872" i="1"/>
  <c r="CY873" i="1"/>
  <c r="CY875" i="1"/>
  <c r="CY877" i="1"/>
  <c r="CY878" i="1"/>
  <c r="CY879" i="1"/>
  <c r="CY880" i="1"/>
  <c r="CY881" i="1"/>
  <c r="CY883" i="1"/>
  <c r="CY884" i="1"/>
  <c r="CY885" i="1"/>
  <c r="CY886" i="1"/>
  <c r="CY887" i="1"/>
  <c r="CY889" i="1"/>
  <c r="CY891" i="1"/>
  <c r="CY893" i="1"/>
  <c r="CY894" i="1"/>
  <c r="CY895" i="1"/>
  <c r="CY897" i="1"/>
  <c r="CY899" i="1"/>
  <c r="CY901" i="1"/>
  <c r="CY902" i="1"/>
  <c r="CY903" i="1"/>
  <c r="CY905" i="1"/>
  <c r="CY907" i="1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26" i="7"/>
  <c r="CY2" i="1" l="1"/>
  <c r="BX166" i="7"/>
  <c r="BX167" i="7"/>
  <c r="BX168" i="7"/>
  <c r="BX169" i="7"/>
  <c r="BX170" i="7"/>
  <c r="BX171" i="7"/>
  <c r="BX172" i="7"/>
  <c r="BX173" i="7"/>
  <c r="BX174" i="7"/>
  <c r="BX175" i="7"/>
  <c r="BX176" i="7"/>
  <c r="BX165" i="7"/>
  <c r="AL26" i="9" l="1"/>
  <c r="AL38" i="9"/>
  <c r="AL50" i="9"/>
  <c r="AL62" i="9"/>
  <c r="AL74" i="9"/>
  <c r="AL14" i="9"/>
  <c r="AL3" i="9"/>
  <c r="AL27" i="9"/>
  <c r="AL39" i="9"/>
  <c r="AL51" i="9"/>
  <c r="AL63" i="9"/>
  <c r="AL75" i="9"/>
  <c r="AL15" i="9"/>
  <c r="AL4" i="9"/>
  <c r="AL28" i="9"/>
  <c r="AL40" i="9"/>
  <c r="AL52" i="9"/>
  <c r="AL64" i="9"/>
  <c r="AL76" i="9"/>
  <c r="AL16" i="9"/>
  <c r="AL5" i="9"/>
  <c r="AL29" i="9"/>
  <c r="AL41" i="9"/>
  <c r="AL53" i="9"/>
  <c r="AL65" i="9"/>
  <c r="AL77" i="9"/>
  <c r="AL17" i="9"/>
  <c r="AL6" i="9"/>
  <c r="AL30" i="9"/>
  <c r="AL42" i="9"/>
  <c r="AL54" i="9"/>
  <c r="AL66" i="9"/>
  <c r="AL78" i="9"/>
  <c r="AL18" i="9"/>
  <c r="AL7" i="9"/>
  <c r="AL31" i="9"/>
  <c r="AL43" i="9"/>
  <c r="AL55" i="9"/>
  <c r="AL67" i="9"/>
  <c r="AL79" i="9"/>
  <c r="AL19" i="9"/>
  <c r="AL8" i="9"/>
  <c r="AL32" i="9"/>
  <c r="AL44" i="9"/>
  <c r="AL56" i="9"/>
  <c r="AL68" i="9"/>
  <c r="AL80" i="9"/>
  <c r="AL20" i="9"/>
  <c r="AL9" i="9"/>
  <c r="AL33" i="9"/>
  <c r="AL45" i="9"/>
  <c r="AL57" i="9"/>
  <c r="AL69" i="9"/>
  <c r="AL81" i="9"/>
  <c r="AL21" i="9"/>
  <c r="AL10" i="9"/>
  <c r="AL34" i="9"/>
  <c r="AL46" i="9"/>
  <c r="AL58" i="9"/>
  <c r="AL70" i="9"/>
  <c r="AL82" i="9"/>
  <c r="AL22" i="9"/>
  <c r="AL11" i="9"/>
  <c r="AL35" i="9"/>
  <c r="AL47" i="9"/>
  <c r="AL59" i="9"/>
  <c r="AL71" i="9"/>
  <c r="AL83" i="9"/>
  <c r="AL23" i="9"/>
  <c r="AL12" i="9"/>
  <c r="AL36" i="9"/>
  <c r="AL48" i="9"/>
  <c r="AL60" i="9"/>
  <c r="AL72" i="9"/>
  <c r="AL84" i="9"/>
  <c r="AL24" i="9"/>
  <c r="AL13" i="9"/>
  <c r="AL37" i="9"/>
  <c r="AL49" i="9"/>
  <c r="AL61" i="9"/>
  <c r="AL73" i="9"/>
  <c r="AL85" i="9"/>
  <c r="AL25" i="9"/>
  <c r="AM26" i="9"/>
  <c r="AM38" i="9"/>
  <c r="AM50" i="9"/>
  <c r="AM62" i="9"/>
  <c r="AM74" i="9"/>
  <c r="AM14" i="9"/>
  <c r="AM3" i="9"/>
  <c r="AM27" i="9"/>
  <c r="AM39" i="9"/>
  <c r="AM51" i="9"/>
  <c r="AM63" i="9"/>
  <c r="AM75" i="9"/>
  <c r="AM15" i="9"/>
  <c r="AM4" i="9"/>
  <c r="AM28" i="9"/>
  <c r="AM40" i="9"/>
  <c r="AM52" i="9"/>
  <c r="AM64" i="9"/>
  <c r="AM76" i="9"/>
  <c r="AM16" i="9"/>
  <c r="AM5" i="9"/>
  <c r="AM29" i="9"/>
  <c r="AM41" i="9"/>
  <c r="AM53" i="9"/>
  <c r="AM65" i="9"/>
  <c r="AM77" i="9"/>
  <c r="AM17" i="9"/>
  <c r="AM6" i="9"/>
  <c r="AM30" i="9"/>
  <c r="AM42" i="9"/>
  <c r="AM54" i="9"/>
  <c r="AM66" i="9"/>
  <c r="AM78" i="9"/>
  <c r="AM18" i="9"/>
  <c r="AM7" i="9"/>
  <c r="AM31" i="9"/>
  <c r="AM43" i="9"/>
  <c r="AM55" i="9"/>
  <c r="AM67" i="9"/>
  <c r="AM79" i="9"/>
  <c r="AM19" i="9"/>
  <c r="AM8" i="9"/>
  <c r="AM32" i="9"/>
  <c r="AM44" i="9"/>
  <c r="AM56" i="9"/>
  <c r="AM68" i="9"/>
  <c r="AM80" i="9"/>
  <c r="AM20" i="9"/>
  <c r="AM9" i="9"/>
  <c r="AM33" i="9"/>
  <c r="AM45" i="9"/>
  <c r="AM57" i="9"/>
  <c r="AM69" i="9"/>
  <c r="AM81" i="9"/>
  <c r="AM21" i="9"/>
  <c r="AM10" i="9"/>
  <c r="AM34" i="9"/>
  <c r="AM46" i="9"/>
  <c r="AM58" i="9"/>
  <c r="AM70" i="9"/>
  <c r="AM82" i="9"/>
  <c r="AM22" i="9"/>
  <c r="AM11" i="9"/>
  <c r="AM35" i="9"/>
  <c r="AM47" i="9"/>
  <c r="AM59" i="9"/>
  <c r="AM71" i="9"/>
  <c r="AM83" i="9"/>
  <c r="AM23" i="9"/>
  <c r="AM12" i="9"/>
  <c r="AM36" i="9"/>
  <c r="AM48" i="9"/>
  <c r="AM60" i="9"/>
  <c r="AM72" i="9"/>
  <c r="AM84" i="9"/>
  <c r="AM24" i="9"/>
  <c r="AM13" i="9"/>
  <c r="AM37" i="9"/>
  <c r="AM49" i="9"/>
  <c r="AM61" i="9"/>
  <c r="AM73" i="9"/>
  <c r="AM85" i="9"/>
  <c r="AM25" i="9"/>
  <c r="AN26" i="9"/>
  <c r="AN38" i="9"/>
  <c r="AN50" i="9"/>
  <c r="AN62" i="9"/>
  <c r="AN74" i="9"/>
  <c r="AN14" i="9"/>
  <c r="AN3" i="9"/>
  <c r="AN27" i="9"/>
  <c r="AN39" i="9"/>
  <c r="AN51" i="9"/>
  <c r="AN63" i="9"/>
  <c r="AN75" i="9"/>
  <c r="AN15" i="9"/>
  <c r="AN4" i="9"/>
  <c r="AN28" i="9"/>
  <c r="AN40" i="9"/>
  <c r="AN52" i="9"/>
  <c r="AN64" i="9"/>
  <c r="AN76" i="9"/>
  <c r="AN16" i="9"/>
  <c r="AN5" i="9"/>
  <c r="AN29" i="9"/>
  <c r="AN41" i="9"/>
  <c r="AN53" i="9"/>
  <c r="AN65" i="9"/>
  <c r="AN77" i="9"/>
  <c r="AN17" i="9"/>
  <c r="AN6" i="9"/>
  <c r="AN30" i="9"/>
  <c r="AN42" i="9"/>
  <c r="AN54" i="9"/>
  <c r="AN66" i="9"/>
  <c r="AN78" i="9"/>
  <c r="AN18" i="9"/>
  <c r="AN7" i="9"/>
  <c r="AN31" i="9"/>
  <c r="AN43" i="9"/>
  <c r="AN55" i="9"/>
  <c r="AN67" i="9"/>
  <c r="AN79" i="9"/>
  <c r="AN19" i="9"/>
  <c r="AN8" i="9"/>
  <c r="AN32" i="9"/>
  <c r="AN44" i="9"/>
  <c r="AN56" i="9"/>
  <c r="AN68" i="9"/>
  <c r="AN80" i="9"/>
  <c r="AN20" i="9"/>
  <c r="AN9" i="9"/>
  <c r="AN33" i="9"/>
  <c r="AN45" i="9"/>
  <c r="AN57" i="9"/>
  <c r="AN69" i="9"/>
  <c r="AN81" i="9"/>
  <c r="AN21" i="9"/>
  <c r="AN10" i="9"/>
  <c r="AN34" i="9"/>
  <c r="AN46" i="9"/>
  <c r="AN58" i="9"/>
  <c r="AN70" i="9"/>
  <c r="AN82" i="9"/>
  <c r="AN22" i="9"/>
  <c r="AN11" i="9"/>
  <c r="AN35" i="9"/>
  <c r="AN47" i="9"/>
  <c r="AN59" i="9"/>
  <c r="AN71" i="9"/>
  <c r="AN83" i="9"/>
  <c r="AN23" i="9"/>
  <c r="AN12" i="9"/>
  <c r="AN36" i="9"/>
  <c r="AN48" i="9"/>
  <c r="AN60" i="9"/>
  <c r="AN72" i="9"/>
  <c r="AN84" i="9"/>
  <c r="AN24" i="9"/>
  <c r="AN13" i="9"/>
  <c r="AN37" i="9"/>
  <c r="AN49" i="9"/>
  <c r="AN61" i="9"/>
  <c r="AN73" i="9"/>
  <c r="AN85" i="9"/>
  <c r="AN25" i="9"/>
  <c r="AO26" i="9"/>
  <c r="AO38" i="9"/>
  <c r="AO50" i="9"/>
  <c r="AO62" i="9"/>
  <c r="AO74" i="9"/>
  <c r="AO14" i="9"/>
  <c r="AO3" i="9"/>
  <c r="AO27" i="9"/>
  <c r="AO39" i="9"/>
  <c r="AO51" i="9"/>
  <c r="AO63" i="9"/>
  <c r="AO75" i="9"/>
  <c r="AO15" i="9"/>
  <c r="AO4" i="9"/>
  <c r="AO28" i="9"/>
  <c r="AO40" i="9"/>
  <c r="AO52" i="9"/>
  <c r="AO64" i="9"/>
  <c r="AO76" i="9"/>
  <c r="AO16" i="9"/>
  <c r="AO5" i="9"/>
  <c r="AO29" i="9"/>
  <c r="AO41" i="9"/>
  <c r="AO53" i="9"/>
  <c r="AO65" i="9"/>
  <c r="AO77" i="9"/>
  <c r="AO17" i="9"/>
  <c r="AO6" i="9"/>
  <c r="AO30" i="9"/>
  <c r="AO42" i="9"/>
  <c r="AO54" i="9"/>
  <c r="AO66" i="9"/>
  <c r="AO78" i="9"/>
  <c r="AO18" i="9"/>
  <c r="AO7" i="9"/>
  <c r="AO31" i="9"/>
  <c r="AO43" i="9"/>
  <c r="AO55" i="9"/>
  <c r="AO67" i="9"/>
  <c r="AO79" i="9"/>
  <c r="AO19" i="9"/>
  <c r="AO8" i="9"/>
  <c r="AO32" i="9"/>
  <c r="AO44" i="9"/>
  <c r="AO56" i="9"/>
  <c r="AO68" i="9"/>
  <c r="AO80" i="9"/>
  <c r="AO20" i="9"/>
  <c r="AO9" i="9"/>
  <c r="AO33" i="9"/>
  <c r="AO45" i="9"/>
  <c r="AO57" i="9"/>
  <c r="AO69" i="9"/>
  <c r="AO81" i="9"/>
  <c r="AO21" i="9"/>
  <c r="AO10" i="9"/>
  <c r="AO34" i="9"/>
  <c r="AO46" i="9"/>
  <c r="AO58" i="9"/>
  <c r="AO70" i="9"/>
  <c r="AO82" i="9"/>
  <c r="AO22" i="9"/>
  <c r="AO11" i="9"/>
  <c r="AO35" i="9"/>
  <c r="AO47" i="9"/>
  <c r="AO59" i="9"/>
  <c r="AO71" i="9"/>
  <c r="AO83" i="9"/>
  <c r="AO23" i="9"/>
  <c r="AO12" i="9"/>
  <c r="AO36" i="9"/>
  <c r="AO48" i="9"/>
  <c r="AO60" i="9"/>
  <c r="AO72" i="9"/>
  <c r="AO84" i="9"/>
  <c r="AO24" i="9"/>
  <c r="AO13" i="9"/>
  <c r="AO37" i="9"/>
  <c r="AO49" i="9"/>
  <c r="AO61" i="9"/>
  <c r="AO73" i="9"/>
  <c r="AO85" i="9"/>
  <c r="AO25" i="9"/>
  <c r="AP26" i="9"/>
  <c r="AP38" i="9"/>
  <c r="AP50" i="9"/>
  <c r="AP62" i="9"/>
  <c r="AP74" i="9"/>
  <c r="AP14" i="9"/>
  <c r="AP3" i="9"/>
  <c r="AP27" i="9"/>
  <c r="AP39" i="9"/>
  <c r="AP51" i="9"/>
  <c r="AP63" i="9"/>
  <c r="AP75" i="9"/>
  <c r="AP15" i="9"/>
  <c r="AP4" i="9"/>
  <c r="AP28" i="9"/>
  <c r="AP40" i="9"/>
  <c r="AP52" i="9"/>
  <c r="AP64" i="9"/>
  <c r="AP76" i="9"/>
  <c r="AP16" i="9"/>
  <c r="AP5" i="9"/>
  <c r="AP29" i="9"/>
  <c r="AP41" i="9"/>
  <c r="AP53" i="9"/>
  <c r="AP65" i="9"/>
  <c r="AP77" i="9"/>
  <c r="AP17" i="9"/>
  <c r="AP6" i="9"/>
  <c r="AP30" i="9"/>
  <c r="AP42" i="9"/>
  <c r="AP54" i="9"/>
  <c r="AP66" i="9"/>
  <c r="AP78" i="9"/>
  <c r="AP18" i="9"/>
  <c r="AP7" i="9"/>
  <c r="AP31" i="9"/>
  <c r="AP43" i="9"/>
  <c r="AP55" i="9"/>
  <c r="AP67" i="9"/>
  <c r="AP79" i="9"/>
  <c r="AP19" i="9"/>
  <c r="AP8" i="9"/>
  <c r="AP32" i="9"/>
  <c r="AP44" i="9"/>
  <c r="AP56" i="9"/>
  <c r="AP68" i="9"/>
  <c r="AP80" i="9"/>
  <c r="AP20" i="9"/>
  <c r="AP9" i="9"/>
  <c r="AP33" i="9"/>
  <c r="AP45" i="9"/>
  <c r="AP57" i="9"/>
  <c r="AP69" i="9"/>
  <c r="AP81" i="9"/>
  <c r="AP21" i="9"/>
  <c r="AP10" i="9"/>
  <c r="AP34" i="9"/>
  <c r="AP46" i="9"/>
  <c r="AP58" i="9"/>
  <c r="AP70" i="9"/>
  <c r="AP82" i="9"/>
  <c r="AP22" i="9"/>
  <c r="AP11" i="9"/>
  <c r="AP35" i="9"/>
  <c r="AP47" i="9"/>
  <c r="AP59" i="9"/>
  <c r="AP71" i="9"/>
  <c r="AP83" i="9"/>
  <c r="AP23" i="9"/>
  <c r="AP12" i="9"/>
  <c r="AP36" i="9"/>
  <c r="AP48" i="9"/>
  <c r="AP60" i="9"/>
  <c r="AP72" i="9"/>
  <c r="AP84" i="9"/>
  <c r="AP24" i="9"/>
  <c r="AP13" i="9"/>
  <c r="AP37" i="9"/>
  <c r="AP49" i="9"/>
  <c r="AP61" i="9"/>
  <c r="AP73" i="9"/>
  <c r="AP85" i="9"/>
  <c r="AP25" i="9"/>
  <c r="AQ26" i="9"/>
  <c r="AQ38" i="9"/>
  <c r="AQ50" i="9"/>
  <c r="AQ62" i="9"/>
  <c r="AQ74" i="9"/>
  <c r="AQ14" i="9"/>
  <c r="AQ3" i="9"/>
  <c r="AQ27" i="9"/>
  <c r="AQ39" i="9"/>
  <c r="AQ51" i="9"/>
  <c r="AQ63" i="9"/>
  <c r="AQ75" i="9"/>
  <c r="AQ15" i="9"/>
  <c r="AQ4" i="9"/>
  <c r="AQ28" i="9"/>
  <c r="AQ40" i="9"/>
  <c r="AQ52" i="9"/>
  <c r="AQ64" i="9"/>
  <c r="AQ76" i="9"/>
  <c r="AQ16" i="9"/>
  <c r="AQ5" i="9"/>
  <c r="AQ29" i="9"/>
  <c r="AQ41" i="9"/>
  <c r="AQ53" i="9"/>
  <c r="AQ65" i="9"/>
  <c r="AQ77" i="9"/>
  <c r="AQ17" i="9"/>
  <c r="AQ6" i="9"/>
  <c r="AQ30" i="9"/>
  <c r="AQ42" i="9"/>
  <c r="AQ54" i="9"/>
  <c r="AQ66" i="9"/>
  <c r="AQ78" i="9"/>
  <c r="AQ18" i="9"/>
  <c r="AQ7" i="9"/>
  <c r="AQ31" i="9"/>
  <c r="AQ43" i="9"/>
  <c r="AQ55" i="9"/>
  <c r="AQ67" i="9"/>
  <c r="AQ79" i="9"/>
  <c r="AQ19" i="9"/>
  <c r="AQ8" i="9"/>
  <c r="AQ32" i="9"/>
  <c r="AQ44" i="9"/>
  <c r="AQ56" i="9"/>
  <c r="AQ68" i="9"/>
  <c r="AQ80" i="9"/>
  <c r="AQ20" i="9"/>
  <c r="AQ9" i="9"/>
  <c r="AQ33" i="9"/>
  <c r="AQ45" i="9"/>
  <c r="AQ57" i="9"/>
  <c r="AQ69" i="9"/>
  <c r="AQ81" i="9"/>
  <c r="AQ21" i="9"/>
  <c r="AQ10" i="9"/>
  <c r="AQ34" i="9"/>
  <c r="AQ46" i="9"/>
  <c r="AQ58" i="9"/>
  <c r="AQ70" i="9"/>
  <c r="AQ82" i="9"/>
  <c r="AQ22" i="9"/>
  <c r="AQ11" i="9"/>
  <c r="AQ35" i="9"/>
  <c r="AQ47" i="9"/>
  <c r="AQ59" i="9"/>
  <c r="AQ71" i="9"/>
  <c r="AQ83" i="9"/>
  <c r="AQ23" i="9"/>
  <c r="AQ12" i="9"/>
  <c r="AQ36" i="9"/>
  <c r="AQ48" i="9"/>
  <c r="AQ60" i="9"/>
  <c r="AQ72" i="9"/>
  <c r="AQ84" i="9"/>
  <c r="AQ24" i="9"/>
  <c r="AQ13" i="9"/>
  <c r="AQ37" i="9"/>
  <c r="AQ49" i="9"/>
  <c r="AQ61" i="9"/>
  <c r="AQ73" i="9"/>
  <c r="AQ85" i="9"/>
  <c r="AQ25" i="9"/>
  <c r="AR26" i="9"/>
  <c r="AR38" i="9"/>
  <c r="AR50" i="9"/>
  <c r="AR62" i="9"/>
  <c r="AR74" i="9"/>
  <c r="AR14" i="9"/>
  <c r="AR3" i="9"/>
  <c r="AR27" i="9"/>
  <c r="AR39" i="9"/>
  <c r="AR51" i="9"/>
  <c r="AR63" i="9"/>
  <c r="AR75" i="9"/>
  <c r="AR15" i="9"/>
  <c r="AR4" i="9"/>
  <c r="AR28" i="9"/>
  <c r="AR40" i="9"/>
  <c r="AR52" i="9"/>
  <c r="AR64" i="9"/>
  <c r="AR76" i="9"/>
  <c r="AR16" i="9"/>
  <c r="AR5" i="9"/>
  <c r="AR29" i="9"/>
  <c r="AR41" i="9"/>
  <c r="AR53" i="9"/>
  <c r="AR65" i="9"/>
  <c r="AR77" i="9"/>
  <c r="AR17" i="9"/>
  <c r="AR6" i="9"/>
  <c r="AR30" i="9"/>
  <c r="AR42" i="9"/>
  <c r="AR54" i="9"/>
  <c r="AR66" i="9"/>
  <c r="AR78" i="9"/>
  <c r="AR18" i="9"/>
  <c r="AR7" i="9"/>
  <c r="AR31" i="9"/>
  <c r="AR43" i="9"/>
  <c r="AR55" i="9"/>
  <c r="AR67" i="9"/>
  <c r="AR79" i="9"/>
  <c r="AR19" i="9"/>
  <c r="AR8" i="9"/>
  <c r="AR32" i="9"/>
  <c r="AR44" i="9"/>
  <c r="AR56" i="9"/>
  <c r="AR68" i="9"/>
  <c r="AR80" i="9"/>
  <c r="AR20" i="9"/>
  <c r="AR9" i="9"/>
  <c r="AR33" i="9"/>
  <c r="AR45" i="9"/>
  <c r="AR57" i="9"/>
  <c r="AR69" i="9"/>
  <c r="AR81" i="9"/>
  <c r="AR21" i="9"/>
  <c r="AR10" i="9"/>
  <c r="AR34" i="9"/>
  <c r="AR46" i="9"/>
  <c r="AR58" i="9"/>
  <c r="AR70" i="9"/>
  <c r="AR82" i="9"/>
  <c r="AR22" i="9"/>
  <c r="AR11" i="9"/>
  <c r="AR35" i="9"/>
  <c r="AR47" i="9"/>
  <c r="AR59" i="9"/>
  <c r="AR71" i="9"/>
  <c r="AR83" i="9"/>
  <c r="AR23" i="9"/>
  <c r="AR12" i="9"/>
  <c r="AR36" i="9"/>
  <c r="AR48" i="9"/>
  <c r="AR60" i="9"/>
  <c r="AR72" i="9"/>
  <c r="AR84" i="9"/>
  <c r="AR24" i="9"/>
  <c r="AR13" i="9"/>
  <c r="AR37" i="9"/>
  <c r="AR49" i="9"/>
  <c r="AR61" i="9"/>
  <c r="AR73" i="9"/>
  <c r="AR85" i="9"/>
  <c r="AR25" i="9"/>
  <c r="AS26" i="9"/>
  <c r="AS38" i="9"/>
  <c r="AS50" i="9"/>
  <c r="AS62" i="9"/>
  <c r="AS74" i="9"/>
  <c r="AS14" i="9"/>
  <c r="AS3" i="9"/>
  <c r="AS27" i="9"/>
  <c r="AS39" i="9"/>
  <c r="AS51" i="9"/>
  <c r="AS63" i="9"/>
  <c r="AS75" i="9"/>
  <c r="AS15" i="9"/>
  <c r="AS4" i="9"/>
  <c r="AS28" i="9"/>
  <c r="AS40" i="9"/>
  <c r="AS52" i="9"/>
  <c r="AS64" i="9"/>
  <c r="AS76" i="9"/>
  <c r="AS16" i="9"/>
  <c r="AS5" i="9"/>
  <c r="AS29" i="9"/>
  <c r="AS41" i="9"/>
  <c r="AS53" i="9"/>
  <c r="AS65" i="9"/>
  <c r="AS77" i="9"/>
  <c r="AS17" i="9"/>
  <c r="AS6" i="9"/>
  <c r="AS30" i="9"/>
  <c r="AS42" i="9"/>
  <c r="AS54" i="9"/>
  <c r="AS66" i="9"/>
  <c r="AS78" i="9"/>
  <c r="AS18" i="9"/>
  <c r="AS7" i="9"/>
  <c r="AS31" i="9"/>
  <c r="AS43" i="9"/>
  <c r="AS55" i="9"/>
  <c r="AS67" i="9"/>
  <c r="AS79" i="9"/>
  <c r="AS19" i="9"/>
  <c r="AS8" i="9"/>
  <c r="AS32" i="9"/>
  <c r="AS44" i="9"/>
  <c r="AS56" i="9"/>
  <c r="AS68" i="9"/>
  <c r="AS80" i="9"/>
  <c r="AS20" i="9"/>
  <c r="AS9" i="9"/>
  <c r="AS33" i="9"/>
  <c r="AS45" i="9"/>
  <c r="AS57" i="9"/>
  <c r="AS69" i="9"/>
  <c r="AS81" i="9"/>
  <c r="AS21" i="9"/>
  <c r="AS10" i="9"/>
  <c r="AS34" i="9"/>
  <c r="AS46" i="9"/>
  <c r="AS58" i="9"/>
  <c r="AS70" i="9"/>
  <c r="AS82" i="9"/>
  <c r="AS22" i="9"/>
  <c r="AS11" i="9"/>
  <c r="AS35" i="9"/>
  <c r="AS47" i="9"/>
  <c r="AS59" i="9"/>
  <c r="AS71" i="9"/>
  <c r="AS83" i="9"/>
  <c r="AS23" i="9"/>
  <c r="AS12" i="9"/>
  <c r="AS36" i="9"/>
  <c r="AS48" i="9"/>
  <c r="AS60" i="9"/>
  <c r="AS72" i="9"/>
  <c r="AS84" i="9"/>
  <c r="AS24" i="9"/>
  <c r="AS13" i="9"/>
  <c r="AS37" i="9"/>
  <c r="AS49" i="9"/>
  <c r="AS61" i="9"/>
  <c r="AS73" i="9"/>
  <c r="AS85" i="9"/>
  <c r="AS25" i="9"/>
  <c r="AT26" i="9"/>
  <c r="AT38" i="9"/>
  <c r="AT50" i="9"/>
  <c r="AT62" i="9"/>
  <c r="AT74" i="9"/>
  <c r="AT14" i="9"/>
  <c r="AT3" i="9"/>
  <c r="AT27" i="9"/>
  <c r="AT39" i="9"/>
  <c r="AT51" i="9"/>
  <c r="AT63" i="9"/>
  <c r="AT75" i="9"/>
  <c r="AT15" i="9"/>
  <c r="AT4" i="9"/>
  <c r="AT28" i="9"/>
  <c r="AT40" i="9"/>
  <c r="AT52" i="9"/>
  <c r="AT64" i="9"/>
  <c r="AT76" i="9"/>
  <c r="AT16" i="9"/>
  <c r="AT5" i="9"/>
  <c r="AT29" i="9"/>
  <c r="AT41" i="9"/>
  <c r="AT53" i="9"/>
  <c r="AT65" i="9"/>
  <c r="AT77" i="9"/>
  <c r="AT17" i="9"/>
  <c r="AT6" i="9"/>
  <c r="AT30" i="9"/>
  <c r="AT42" i="9"/>
  <c r="AT54" i="9"/>
  <c r="AT66" i="9"/>
  <c r="AT78" i="9"/>
  <c r="AT18" i="9"/>
  <c r="AT7" i="9"/>
  <c r="AT31" i="9"/>
  <c r="AT43" i="9"/>
  <c r="AT55" i="9"/>
  <c r="AT67" i="9"/>
  <c r="AT79" i="9"/>
  <c r="AT19" i="9"/>
  <c r="AT8" i="9"/>
  <c r="AT32" i="9"/>
  <c r="AT44" i="9"/>
  <c r="AT56" i="9"/>
  <c r="AT68" i="9"/>
  <c r="AT80" i="9"/>
  <c r="AT20" i="9"/>
  <c r="AT9" i="9"/>
  <c r="AT33" i="9"/>
  <c r="AT45" i="9"/>
  <c r="AT57" i="9"/>
  <c r="AT69" i="9"/>
  <c r="AT81" i="9"/>
  <c r="AT21" i="9"/>
  <c r="AT10" i="9"/>
  <c r="AT34" i="9"/>
  <c r="AT46" i="9"/>
  <c r="AT58" i="9"/>
  <c r="AT70" i="9"/>
  <c r="AT82" i="9"/>
  <c r="AT22" i="9"/>
  <c r="AT11" i="9"/>
  <c r="AT35" i="9"/>
  <c r="AT47" i="9"/>
  <c r="AT59" i="9"/>
  <c r="AT71" i="9"/>
  <c r="AT83" i="9"/>
  <c r="AT23" i="9"/>
  <c r="AT12" i="9"/>
  <c r="AT36" i="9"/>
  <c r="AT48" i="9"/>
  <c r="AT60" i="9"/>
  <c r="AT72" i="9"/>
  <c r="AT84" i="9"/>
  <c r="AT24" i="9"/>
  <c r="AT13" i="9"/>
  <c r="AT37" i="9"/>
  <c r="AT49" i="9"/>
  <c r="AT61" i="9"/>
  <c r="AT73" i="9"/>
  <c r="AT85" i="9"/>
  <c r="AT25" i="9"/>
  <c r="AU26" i="9"/>
  <c r="AU38" i="9"/>
  <c r="AU50" i="9"/>
  <c r="AU62" i="9"/>
  <c r="AU74" i="9"/>
  <c r="AU14" i="9"/>
  <c r="AU3" i="9"/>
  <c r="AU27" i="9"/>
  <c r="AU39" i="9"/>
  <c r="AU51" i="9"/>
  <c r="AU63" i="9"/>
  <c r="AU75" i="9"/>
  <c r="AU15" i="9"/>
  <c r="AU4" i="9"/>
  <c r="AU28" i="9"/>
  <c r="AU40" i="9"/>
  <c r="AU52" i="9"/>
  <c r="AU64" i="9"/>
  <c r="AU76" i="9"/>
  <c r="AU16" i="9"/>
  <c r="AU5" i="9"/>
  <c r="AU29" i="9"/>
  <c r="AU41" i="9"/>
  <c r="AU53" i="9"/>
  <c r="AU65" i="9"/>
  <c r="AU77" i="9"/>
  <c r="AU17" i="9"/>
  <c r="AU6" i="9"/>
  <c r="AU30" i="9"/>
  <c r="AU42" i="9"/>
  <c r="AU54" i="9"/>
  <c r="AU66" i="9"/>
  <c r="AU78" i="9"/>
  <c r="AU18" i="9"/>
  <c r="AU7" i="9"/>
  <c r="AU31" i="9"/>
  <c r="AU43" i="9"/>
  <c r="AU55" i="9"/>
  <c r="AU67" i="9"/>
  <c r="AU79" i="9"/>
  <c r="AU19" i="9"/>
  <c r="AU8" i="9"/>
  <c r="AU32" i="9"/>
  <c r="AU44" i="9"/>
  <c r="AU56" i="9"/>
  <c r="AU68" i="9"/>
  <c r="AU80" i="9"/>
  <c r="AU20" i="9"/>
  <c r="AU9" i="9"/>
  <c r="AU33" i="9"/>
  <c r="AU45" i="9"/>
  <c r="AU57" i="9"/>
  <c r="AU69" i="9"/>
  <c r="AU81" i="9"/>
  <c r="AU21" i="9"/>
  <c r="AU10" i="9"/>
  <c r="AU34" i="9"/>
  <c r="AU46" i="9"/>
  <c r="AU58" i="9"/>
  <c r="AU70" i="9"/>
  <c r="AU82" i="9"/>
  <c r="AU22" i="9"/>
  <c r="AU11" i="9"/>
  <c r="AU35" i="9"/>
  <c r="AU47" i="9"/>
  <c r="AU59" i="9"/>
  <c r="AU71" i="9"/>
  <c r="AU83" i="9"/>
  <c r="AU23" i="9"/>
  <c r="AU12" i="9"/>
  <c r="AU36" i="9"/>
  <c r="AU48" i="9"/>
  <c r="AU60" i="9"/>
  <c r="AU72" i="9"/>
  <c r="AU84" i="9"/>
  <c r="AU24" i="9"/>
  <c r="AU13" i="9"/>
  <c r="AU37" i="9"/>
  <c r="AU49" i="9"/>
  <c r="AU61" i="9"/>
  <c r="AU73" i="9"/>
  <c r="AU85" i="9"/>
  <c r="AU25" i="9"/>
  <c r="AU2" i="9"/>
  <c r="AT2" i="9"/>
  <c r="AS2" i="9"/>
  <c r="AR2" i="9"/>
  <c r="AQ2" i="9"/>
  <c r="AP2" i="9"/>
  <c r="AO2" i="9"/>
  <c r="AN2" i="9"/>
  <c r="AM2" i="9"/>
  <c r="AL2" i="9"/>
  <c r="AK26" i="9"/>
  <c r="AK38" i="9"/>
  <c r="AK50" i="9"/>
  <c r="AK62" i="9"/>
  <c r="AK74" i="9"/>
  <c r="AK14" i="9"/>
  <c r="AK3" i="9"/>
  <c r="AK27" i="9"/>
  <c r="AK39" i="9"/>
  <c r="AK51" i="9"/>
  <c r="AK63" i="9"/>
  <c r="AK75" i="9"/>
  <c r="AK15" i="9"/>
  <c r="AK4" i="9"/>
  <c r="AK28" i="9"/>
  <c r="AK40" i="9"/>
  <c r="AK52" i="9"/>
  <c r="AK64" i="9"/>
  <c r="AK76" i="9"/>
  <c r="AK16" i="9"/>
  <c r="AK5" i="9"/>
  <c r="AK29" i="9"/>
  <c r="AK41" i="9"/>
  <c r="AK53" i="9"/>
  <c r="AK65" i="9"/>
  <c r="AK77" i="9"/>
  <c r="AK17" i="9"/>
  <c r="AK6" i="9"/>
  <c r="AK30" i="9"/>
  <c r="AK42" i="9"/>
  <c r="AK54" i="9"/>
  <c r="AK66" i="9"/>
  <c r="AK78" i="9"/>
  <c r="AK18" i="9"/>
  <c r="AK7" i="9"/>
  <c r="AK31" i="9"/>
  <c r="AK43" i="9"/>
  <c r="AK55" i="9"/>
  <c r="AK67" i="9"/>
  <c r="AK79" i="9"/>
  <c r="AK19" i="9"/>
  <c r="AK8" i="9"/>
  <c r="AK32" i="9"/>
  <c r="AK44" i="9"/>
  <c r="AK56" i="9"/>
  <c r="AK68" i="9"/>
  <c r="AK80" i="9"/>
  <c r="AK20" i="9"/>
  <c r="AK9" i="9"/>
  <c r="AK33" i="9"/>
  <c r="AK45" i="9"/>
  <c r="AK57" i="9"/>
  <c r="AK69" i="9"/>
  <c r="AK81" i="9"/>
  <c r="AK21" i="9"/>
  <c r="AK10" i="9"/>
  <c r="AK34" i="9"/>
  <c r="AK46" i="9"/>
  <c r="AK58" i="9"/>
  <c r="AK70" i="9"/>
  <c r="AK82" i="9"/>
  <c r="AK22" i="9"/>
  <c r="AK11" i="9"/>
  <c r="AK35" i="9"/>
  <c r="AK47" i="9"/>
  <c r="AK59" i="9"/>
  <c r="AK71" i="9"/>
  <c r="AK83" i="9"/>
  <c r="AK23" i="9"/>
  <c r="AK12" i="9"/>
  <c r="AK36" i="9"/>
  <c r="AK48" i="9"/>
  <c r="AK60" i="9"/>
  <c r="AK72" i="9"/>
  <c r="AK84" i="9"/>
  <c r="AK24" i="9"/>
  <c r="AK13" i="9"/>
  <c r="AK37" i="9"/>
  <c r="AK49" i="9"/>
  <c r="AK61" i="9"/>
  <c r="AK73" i="9"/>
  <c r="AK85" i="9"/>
  <c r="AK25" i="9"/>
  <c r="AJ26" i="9"/>
  <c r="AJ38" i="9"/>
  <c r="AJ50" i="9"/>
  <c r="AJ62" i="9"/>
  <c r="AJ74" i="9"/>
  <c r="AJ14" i="9"/>
  <c r="AJ3" i="9"/>
  <c r="AJ27" i="9"/>
  <c r="AJ39" i="9"/>
  <c r="AJ51" i="9"/>
  <c r="AJ63" i="9"/>
  <c r="AJ75" i="9"/>
  <c r="AJ15" i="9"/>
  <c r="AJ4" i="9"/>
  <c r="AJ28" i="9"/>
  <c r="AJ40" i="9"/>
  <c r="AJ52" i="9"/>
  <c r="AJ64" i="9"/>
  <c r="AJ76" i="9"/>
  <c r="AJ16" i="9"/>
  <c r="AJ5" i="9"/>
  <c r="AJ29" i="9"/>
  <c r="AJ41" i="9"/>
  <c r="AJ53" i="9"/>
  <c r="AJ65" i="9"/>
  <c r="AJ77" i="9"/>
  <c r="AJ17" i="9"/>
  <c r="AJ6" i="9"/>
  <c r="AJ30" i="9"/>
  <c r="AJ42" i="9"/>
  <c r="AJ54" i="9"/>
  <c r="AJ66" i="9"/>
  <c r="AJ78" i="9"/>
  <c r="AJ18" i="9"/>
  <c r="AJ7" i="9"/>
  <c r="AJ31" i="9"/>
  <c r="AJ43" i="9"/>
  <c r="AJ55" i="9"/>
  <c r="AJ67" i="9"/>
  <c r="AJ79" i="9"/>
  <c r="AJ19" i="9"/>
  <c r="AJ8" i="9"/>
  <c r="AJ32" i="9"/>
  <c r="AJ44" i="9"/>
  <c r="AJ56" i="9"/>
  <c r="AJ68" i="9"/>
  <c r="AJ80" i="9"/>
  <c r="AJ20" i="9"/>
  <c r="AJ9" i="9"/>
  <c r="AJ33" i="9"/>
  <c r="AJ45" i="9"/>
  <c r="AJ57" i="9"/>
  <c r="AJ69" i="9"/>
  <c r="AJ81" i="9"/>
  <c r="AJ21" i="9"/>
  <c r="AJ10" i="9"/>
  <c r="AJ34" i="9"/>
  <c r="AJ46" i="9"/>
  <c r="AJ58" i="9"/>
  <c r="AJ70" i="9"/>
  <c r="AJ82" i="9"/>
  <c r="AJ22" i="9"/>
  <c r="AJ11" i="9"/>
  <c r="AJ35" i="9"/>
  <c r="AJ47" i="9"/>
  <c r="AJ59" i="9"/>
  <c r="AJ71" i="9"/>
  <c r="AJ83" i="9"/>
  <c r="AJ23" i="9"/>
  <c r="AJ12" i="9"/>
  <c r="AJ36" i="9"/>
  <c r="AJ48" i="9"/>
  <c r="AJ60" i="9"/>
  <c r="AJ72" i="9"/>
  <c r="AJ84" i="9"/>
  <c r="AJ24" i="9"/>
  <c r="AJ13" i="9"/>
  <c r="AJ37" i="9"/>
  <c r="AJ49" i="9"/>
  <c r="AJ61" i="9"/>
  <c r="AJ73" i="9"/>
  <c r="AJ85" i="9"/>
  <c r="AJ25" i="9"/>
  <c r="AK2" i="9"/>
  <c r="AJ2" i="9"/>
  <c r="AI2" i="9"/>
  <c r="AI26" i="9"/>
  <c r="AI38" i="9"/>
  <c r="AI50" i="9"/>
  <c r="AI62" i="9"/>
  <c r="AI74" i="9"/>
  <c r="AI14" i="9"/>
  <c r="AI3" i="9"/>
  <c r="AI27" i="9"/>
  <c r="AI39" i="9"/>
  <c r="AI51" i="9"/>
  <c r="AI63" i="9"/>
  <c r="AI75" i="9"/>
  <c r="AI15" i="9"/>
  <c r="AI4" i="9"/>
  <c r="AI28" i="9"/>
  <c r="AI40" i="9"/>
  <c r="AI52" i="9"/>
  <c r="AI64" i="9"/>
  <c r="AI76" i="9"/>
  <c r="AI16" i="9"/>
  <c r="AI5" i="9"/>
  <c r="AI29" i="9"/>
  <c r="AI41" i="9"/>
  <c r="AI53" i="9"/>
  <c r="AI65" i="9"/>
  <c r="AI77" i="9"/>
  <c r="AI17" i="9"/>
  <c r="AI6" i="9"/>
  <c r="AI30" i="9"/>
  <c r="AI42" i="9"/>
  <c r="AI54" i="9"/>
  <c r="AI66" i="9"/>
  <c r="AI78" i="9"/>
  <c r="AI18" i="9"/>
  <c r="AI7" i="9"/>
  <c r="AI31" i="9"/>
  <c r="AI43" i="9"/>
  <c r="AI55" i="9"/>
  <c r="AI67" i="9"/>
  <c r="AI79" i="9"/>
  <c r="AI19" i="9"/>
  <c r="AI8" i="9"/>
  <c r="AI32" i="9"/>
  <c r="AI44" i="9"/>
  <c r="AI56" i="9"/>
  <c r="AI68" i="9"/>
  <c r="AI80" i="9"/>
  <c r="AI20" i="9"/>
  <c r="AI9" i="9"/>
  <c r="AI33" i="9"/>
  <c r="AI45" i="9"/>
  <c r="AI57" i="9"/>
  <c r="AI69" i="9"/>
  <c r="AI81" i="9"/>
  <c r="AI21" i="9"/>
  <c r="AI10" i="9"/>
  <c r="AI34" i="9"/>
  <c r="AI46" i="9"/>
  <c r="AI58" i="9"/>
  <c r="AI70" i="9"/>
  <c r="AI82" i="9"/>
  <c r="AI22" i="9"/>
  <c r="AI11" i="9"/>
  <c r="AI35" i="9"/>
  <c r="AI47" i="9"/>
  <c r="AI59" i="9"/>
  <c r="AI71" i="9"/>
  <c r="AI83" i="9"/>
  <c r="AI23" i="9"/>
  <c r="AI12" i="9"/>
  <c r="AI36" i="9"/>
  <c r="AI48" i="9"/>
  <c r="AI60" i="9"/>
  <c r="AI72" i="9"/>
  <c r="AI84" i="9"/>
  <c r="AI24" i="9"/>
  <c r="AI13" i="9"/>
  <c r="AI37" i="9"/>
  <c r="AI49" i="9"/>
  <c r="AI61" i="9"/>
  <c r="AI73" i="9"/>
  <c r="AI85" i="9"/>
  <c r="AI25" i="9"/>
  <c r="AG2" i="9"/>
  <c r="AE26" i="9"/>
  <c r="AE38" i="9"/>
  <c r="AE50" i="9"/>
  <c r="AE62" i="9"/>
  <c r="AE74" i="9"/>
  <c r="AE14" i="9"/>
  <c r="AE3" i="9"/>
  <c r="AE27" i="9"/>
  <c r="AE39" i="9"/>
  <c r="AE51" i="9"/>
  <c r="AE63" i="9"/>
  <c r="AE75" i="9"/>
  <c r="AE15" i="9"/>
  <c r="AE4" i="9"/>
  <c r="AE28" i="9"/>
  <c r="AE40" i="9"/>
  <c r="AE52" i="9"/>
  <c r="AE64" i="9"/>
  <c r="AE76" i="9"/>
  <c r="AE16" i="9"/>
  <c r="AE5" i="9"/>
  <c r="AE29" i="9"/>
  <c r="AE41" i="9"/>
  <c r="AE53" i="9"/>
  <c r="AE65" i="9"/>
  <c r="AE77" i="9"/>
  <c r="AE17" i="9"/>
  <c r="AE6" i="9"/>
  <c r="AE30" i="9"/>
  <c r="AE42" i="9"/>
  <c r="AE54" i="9"/>
  <c r="AE66" i="9"/>
  <c r="AE78" i="9"/>
  <c r="AE18" i="9"/>
  <c r="AE7" i="9"/>
  <c r="AE31" i="9"/>
  <c r="AE43" i="9"/>
  <c r="AE55" i="9"/>
  <c r="AE67" i="9"/>
  <c r="AE79" i="9"/>
  <c r="AE19" i="9"/>
  <c r="AE8" i="9"/>
  <c r="AE32" i="9"/>
  <c r="AE44" i="9"/>
  <c r="AE56" i="9"/>
  <c r="AE68" i="9"/>
  <c r="AE80" i="9"/>
  <c r="AE20" i="9"/>
  <c r="AE9" i="9"/>
  <c r="AE33" i="9"/>
  <c r="AE45" i="9"/>
  <c r="AE57" i="9"/>
  <c r="AE69" i="9"/>
  <c r="AE81" i="9"/>
  <c r="AE21" i="9"/>
  <c r="AE10" i="9"/>
  <c r="AE34" i="9"/>
  <c r="AE46" i="9"/>
  <c r="AE58" i="9"/>
  <c r="AE70" i="9"/>
  <c r="AE82" i="9"/>
  <c r="AE22" i="9"/>
  <c r="AE11" i="9"/>
  <c r="AE35" i="9"/>
  <c r="AE47" i="9"/>
  <c r="AE59" i="9"/>
  <c r="AE71" i="9"/>
  <c r="AE83" i="9"/>
  <c r="AE23" i="9"/>
  <c r="AE12" i="9"/>
  <c r="AE36" i="9"/>
  <c r="AE48" i="9"/>
  <c r="AE60" i="9"/>
  <c r="AE72" i="9"/>
  <c r="AE84" i="9"/>
  <c r="AE24" i="9"/>
  <c r="AE13" i="9"/>
  <c r="AE37" i="9"/>
  <c r="AE49" i="9"/>
  <c r="AE61" i="9"/>
  <c r="AE73" i="9"/>
  <c r="AE85" i="9"/>
  <c r="AE25" i="9"/>
  <c r="AF26" i="9"/>
  <c r="AF38" i="9"/>
  <c r="AF50" i="9"/>
  <c r="AF62" i="9"/>
  <c r="AF74" i="9"/>
  <c r="AF14" i="9"/>
  <c r="AF3" i="9"/>
  <c r="AF27" i="9"/>
  <c r="AF39" i="9"/>
  <c r="AF51" i="9"/>
  <c r="AF63" i="9"/>
  <c r="AF75" i="9"/>
  <c r="AF15" i="9"/>
  <c r="AF4" i="9"/>
  <c r="AF28" i="9"/>
  <c r="AF40" i="9"/>
  <c r="AF52" i="9"/>
  <c r="AF64" i="9"/>
  <c r="AF76" i="9"/>
  <c r="AF16" i="9"/>
  <c r="AF5" i="9"/>
  <c r="AF29" i="9"/>
  <c r="AF41" i="9"/>
  <c r="AF53" i="9"/>
  <c r="AF65" i="9"/>
  <c r="AF77" i="9"/>
  <c r="AF17" i="9"/>
  <c r="AF6" i="9"/>
  <c r="AF30" i="9"/>
  <c r="AF42" i="9"/>
  <c r="AF54" i="9"/>
  <c r="AF66" i="9"/>
  <c r="AF78" i="9"/>
  <c r="AF18" i="9"/>
  <c r="AF7" i="9"/>
  <c r="AF31" i="9"/>
  <c r="AF43" i="9"/>
  <c r="AF55" i="9"/>
  <c r="AF67" i="9"/>
  <c r="AF79" i="9"/>
  <c r="AF19" i="9"/>
  <c r="AF8" i="9"/>
  <c r="AF32" i="9"/>
  <c r="AF44" i="9"/>
  <c r="AF56" i="9"/>
  <c r="AF68" i="9"/>
  <c r="AF80" i="9"/>
  <c r="AF20" i="9"/>
  <c r="AF9" i="9"/>
  <c r="AF33" i="9"/>
  <c r="AF45" i="9"/>
  <c r="AF57" i="9"/>
  <c r="AF69" i="9"/>
  <c r="AF81" i="9"/>
  <c r="AF21" i="9"/>
  <c r="AF10" i="9"/>
  <c r="AF34" i="9"/>
  <c r="AF46" i="9"/>
  <c r="AF58" i="9"/>
  <c r="AF70" i="9"/>
  <c r="AF82" i="9"/>
  <c r="AF22" i="9"/>
  <c r="AF11" i="9"/>
  <c r="AF35" i="9"/>
  <c r="AF47" i="9"/>
  <c r="AF59" i="9"/>
  <c r="AF71" i="9"/>
  <c r="AF83" i="9"/>
  <c r="AF23" i="9"/>
  <c r="AF12" i="9"/>
  <c r="AF36" i="9"/>
  <c r="AF48" i="9"/>
  <c r="AF60" i="9"/>
  <c r="AF72" i="9"/>
  <c r="AF84" i="9"/>
  <c r="AF24" i="9"/>
  <c r="AF13" i="9"/>
  <c r="AF37" i="9"/>
  <c r="AF49" i="9"/>
  <c r="AF61" i="9"/>
  <c r="AF73" i="9"/>
  <c r="AF85" i="9"/>
  <c r="AF25" i="9"/>
  <c r="AG26" i="9"/>
  <c r="AG38" i="9"/>
  <c r="AG50" i="9"/>
  <c r="AG62" i="9"/>
  <c r="AG74" i="9"/>
  <c r="AG14" i="9"/>
  <c r="AG3" i="9"/>
  <c r="AG27" i="9"/>
  <c r="AG39" i="9"/>
  <c r="AG51" i="9"/>
  <c r="AG63" i="9"/>
  <c r="AG75" i="9"/>
  <c r="AG15" i="9"/>
  <c r="AG4" i="9"/>
  <c r="AG28" i="9"/>
  <c r="AG40" i="9"/>
  <c r="AG52" i="9"/>
  <c r="AG64" i="9"/>
  <c r="AG76" i="9"/>
  <c r="AG16" i="9"/>
  <c r="AG5" i="9"/>
  <c r="AG29" i="9"/>
  <c r="AG41" i="9"/>
  <c r="AG53" i="9"/>
  <c r="AG65" i="9"/>
  <c r="AG77" i="9"/>
  <c r="AG17" i="9"/>
  <c r="AG6" i="9"/>
  <c r="AG30" i="9"/>
  <c r="AG42" i="9"/>
  <c r="AG54" i="9"/>
  <c r="AG66" i="9"/>
  <c r="AG78" i="9"/>
  <c r="AG18" i="9"/>
  <c r="AG7" i="9"/>
  <c r="AG31" i="9"/>
  <c r="AG43" i="9"/>
  <c r="AG55" i="9"/>
  <c r="AG67" i="9"/>
  <c r="AG79" i="9"/>
  <c r="AG19" i="9"/>
  <c r="AG8" i="9"/>
  <c r="AG32" i="9"/>
  <c r="AG44" i="9"/>
  <c r="AG56" i="9"/>
  <c r="AG68" i="9"/>
  <c r="AG80" i="9"/>
  <c r="AG20" i="9"/>
  <c r="AG9" i="9"/>
  <c r="AG33" i="9"/>
  <c r="AG45" i="9"/>
  <c r="AG57" i="9"/>
  <c r="AG69" i="9"/>
  <c r="AG81" i="9"/>
  <c r="AG21" i="9"/>
  <c r="AG10" i="9"/>
  <c r="AG34" i="9"/>
  <c r="AG46" i="9"/>
  <c r="AG58" i="9"/>
  <c r="AG70" i="9"/>
  <c r="AG82" i="9"/>
  <c r="AG22" i="9"/>
  <c r="AG11" i="9"/>
  <c r="AG35" i="9"/>
  <c r="AG47" i="9"/>
  <c r="AG59" i="9"/>
  <c r="AG71" i="9"/>
  <c r="AG83" i="9"/>
  <c r="AG23" i="9"/>
  <c r="AG12" i="9"/>
  <c r="AG36" i="9"/>
  <c r="AG48" i="9"/>
  <c r="AG60" i="9"/>
  <c r="AG72" i="9"/>
  <c r="AG84" i="9"/>
  <c r="AG24" i="9"/>
  <c r="AG13" i="9"/>
  <c r="AG37" i="9"/>
  <c r="AG49" i="9"/>
  <c r="AG61" i="9"/>
  <c r="AG73" i="9"/>
  <c r="AG85" i="9"/>
  <c r="AG25" i="9"/>
  <c r="AF2" i="9"/>
  <c r="AE2" i="9"/>
  <c r="AD2" i="9"/>
  <c r="AD26" i="9"/>
  <c r="AD38" i="9"/>
  <c r="AD50" i="9"/>
  <c r="AD62" i="9"/>
  <c r="AD74" i="9"/>
  <c r="AD14" i="9"/>
  <c r="AD3" i="9"/>
  <c r="AD27" i="9"/>
  <c r="AD39" i="9"/>
  <c r="AD51" i="9"/>
  <c r="AD63" i="9"/>
  <c r="AD75" i="9"/>
  <c r="AD15" i="9"/>
  <c r="AD4" i="9"/>
  <c r="AD28" i="9"/>
  <c r="AD40" i="9"/>
  <c r="AD52" i="9"/>
  <c r="AD64" i="9"/>
  <c r="AD76" i="9"/>
  <c r="AD16" i="9"/>
  <c r="AD5" i="9"/>
  <c r="AD29" i="9"/>
  <c r="AD41" i="9"/>
  <c r="AD53" i="9"/>
  <c r="AD65" i="9"/>
  <c r="AD77" i="9"/>
  <c r="AD17" i="9"/>
  <c r="AD6" i="9"/>
  <c r="AD30" i="9"/>
  <c r="AD42" i="9"/>
  <c r="AD54" i="9"/>
  <c r="AD66" i="9"/>
  <c r="AD78" i="9"/>
  <c r="AD18" i="9"/>
  <c r="AD7" i="9"/>
  <c r="AD31" i="9"/>
  <c r="AD43" i="9"/>
  <c r="AD55" i="9"/>
  <c r="AD67" i="9"/>
  <c r="AD79" i="9"/>
  <c r="AD19" i="9"/>
  <c r="AD8" i="9"/>
  <c r="AD32" i="9"/>
  <c r="AD44" i="9"/>
  <c r="AD56" i="9"/>
  <c r="AD68" i="9"/>
  <c r="AD80" i="9"/>
  <c r="AD20" i="9"/>
  <c r="AD9" i="9"/>
  <c r="AD33" i="9"/>
  <c r="AD45" i="9"/>
  <c r="AD57" i="9"/>
  <c r="AD69" i="9"/>
  <c r="AD81" i="9"/>
  <c r="AD21" i="9"/>
  <c r="AD10" i="9"/>
  <c r="AD34" i="9"/>
  <c r="AD46" i="9"/>
  <c r="AD58" i="9"/>
  <c r="AD70" i="9"/>
  <c r="AD82" i="9"/>
  <c r="AD22" i="9"/>
  <c r="AD11" i="9"/>
  <c r="AD35" i="9"/>
  <c r="AD47" i="9"/>
  <c r="AD59" i="9"/>
  <c r="AD71" i="9"/>
  <c r="AD83" i="9"/>
  <c r="AD23" i="9"/>
  <c r="AD12" i="9"/>
  <c r="AD36" i="9"/>
  <c r="AD48" i="9"/>
  <c r="AD60" i="9"/>
  <c r="AD72" i="9"/>
  <c r="AD84" i="9"/>
  <c r="AD24" i="9"/>
  <c r="AD13" i="9"/>
  <c r="AD37" i="9"/>
  <c r="AD49" i="9"/>
  <c r="AD61" i="9"/>
  <c r="AD73" i="9"/>
  <c r="AD85" i="9"/>
  <c r="AD25" i="9"/>
  <c r="W26" i="9"/>
  <c r="W38" i="9"/>
  <c r="W50" i="9"/>
  <c r="W62" i="9"/>
  <c r="W74" i="9"/>
  <c r="W14" i="9"/>
  <c r="W3" i="9"/>
  <c r="W27" i="9"/>
  <c r="W39" i="9"/>
  <c r="W51" i="9"/>
  <c r="W63" i="9"/>
  <c r="W75" i="9"/>
  <c r="W15" i="9"/>
  <c r="W4" i="9"/>
  <c r="W28" i="9"/>
  <c r="W40" i="9"/>
  <c r="W52" i="9"/>
  <c r="W64" i="9"/>
  <c r="W76" i="9"/>
  <c r="W16" i="9"/>
  <c r="W5" i="9"/>
  <c r="W29" i="9"/>
  <c r="W41" i="9"/>
  <c r="W53" i="9"/>
  <c r="W65" i="9"/>
  <c r="W77" i="9"/>
  <c r="W17" i="9"/>
  <c r="W6" i="9"/>
  <c r="W30" i="9"/>
  <c r="W42" i="9"/>
  <c r="W54" i="9"/>
  <c r="W66" i="9"/>
  <c r="W78" i="9"/>
  <c r="W18" i="9"/>
  <c r="W7" i="9"/>
  <c r="W31" i="9"/>
  <c r="W43" i="9"/>
  <c r="W55" i="9"/>
  <c r="W67" i="9"/>
  <c r="W79" i="9"/>
  <c r="W19" i="9"/>
  <c r="W8" i="9"/>
  <c r="W32" i="9"/>
  <c r="W44" i="9"/>
  <c r="W56" i="9"/>
  <c r="W68" i="9"/>
  <c r="W80" i="9"/>
  <c r="W20" i="9"/>
  <c r="W9" i="9"/>
  <c r="W33" i="9"/>
  <c r="W45" i="9"/>
  <c r="W57" i="9"/>
  <c r="W69" i="9"/>
  <c r="W81" i="9"/>
  <c r="W21" i="9"/>
  <c r="W10" i="9"/>
  <c r="W34" i="9"/>
  <c r="W46" i="9"/>
  <c r="W58" i="9"/>
  <c r="W70" i="9"/>
  <c r="W82" i="9"/>
  <c r="W22" i="9"/>
  <c r="W11" i="9"/>
  <c r="W35" i="9"/>
  <c r="W47" i="9"/>
  <c r="W59" i="9"/>
  <c r="W71" i="9"/>
  <c r="W83" i="9"/>
  <c r="W23" i="9"/>
  <c r="W12" i="9"/>
  <c r="W36" i="9"/>
  <c r="W48" i="9"/>
  <c r="W60" i="9"/>
  <c r="W72" i="9"/>
  <c r="W84" i="9"/>
  <c r="W24" i="9"/>
  <c r="W13" i="9"/>
  <c r="W37" i="9"/>
  <c r="W49" i="9"/>
  <c r="W61" i="9"/>
  <c r="W73" i="9"/>
  <c r="W85" i="9"/>
  <c r="W25" i="9"/>
  <c r="V26" i="9"/>
  <c r="V38" i="9"/>
  <c r="V50" i="9"/>
  <c r="V62" i="9"/>
  <c r="V74" i="9"/>
  <c r="V14" i="9"/>
  <c r="V3" i="9"/>
  <c r="V27" i="9"/>
  <c r="V39" i="9"/>
  <c r="V51" i="9"/>
  <c r="V63" i="9"/>
  <c r="V75" i="9"/>
  <c r="V15" i="9"/>
  <c r="V4" i="9"/>
  <c r="V28" i="9"/>
  <c r="V40" i="9"/>
  <c r="V52" i="9"/>
  <c r="V64" i="9"/>
  <c r="V76" i="9"/>
  <c r="V16" i="9"/>
  <c r="V5" i="9"/>
  <c r="V29" i="9"/>
  <c r="V41" i="9"/>
  <c r="V53" i="9"/>
  <c r="V65" i="9"/>
  <c r="V77" i="9"/>
  <c r="V17" i="9"/>
  <c r="V6" i="9"/>
  <c r="V30" i="9"/>
  <c r="V42" i="9"/>
  <c r="V54" i="9"/>
  <c r="V66" i="9"/>
  <c r="V78" i="9"/>
  <c r="V18" i="9"/>
  <c r="V7" i="9"/>
  <c r="V31" i="9"/>
  <c r="V43" i="9"/>
  <c r="V55" i="9"/>
  <c r="V67" i="9"/>
  <c r="V79" i="9"/>
  <c r="V19" i="9"/>
  <c r="V8" i="9"/>
  <c r="V32" i="9"/>
  <c r="V44" i="9"/>
  <c r="V56" i="9"/>
  <c r="V68" i="9"/>
  <c r="V80" i="9"/>
  <c r="V20" i="9"/>
  <c r="V9" i="9"/>
  <c r="V33" i="9"/>
  <c r="V45" i="9"/>
  <c r="V57" i="9"/>
  <c r="V69" i="9"/>
  <c r="V81" i="9"/>
  <c r="V21" i="9"/>
  <c r="V10" i="9"/>
  <c r="V34" i="9"/>
  <c r="V46" i="9"/>
  <c r="V58" i="9"/>
  <c r="V70" i="9"/>
  <c r="V82" i="9"/>
  <c r="V22" i="9"/>
  <c r="V11" i="9"/>
  <c r="V35" i="9"/>
  <c r="V47" i="9"/>
  <c r="V59" i="9"/>
  <c r="V71" i="9"/>
  <c r="V83" i="9"/>
  <c r="V23" i="9"/>
  <c r="V12" i="9"/>
  <c r="V36" i="9"/>
  <c r="V48" i="9"/>
  <c r="V60" i="9"/>
  <c r="V72" i="9"/>
  <c r="V84" i="9"/>
  <c r="V24" i="9"/>
  <c r="V13" i="9"/>
  <c r="V37" i="9"/>
  <c r="V49" i="9"/>
  <c r="V61" i="9"/>
  <c r="V73" i="9"/>
  <c r="V85" i="9"/>
  <c r="V25" i="9"/>
  <c r="U26" i="9"/>
  <c r="U38" i="9"/>
  <c r="U50" i="9"/>
  <c r="U62" i="9"/>
  <c r="U74" i="9"/>
  <c r="U14" i="9"/>
  <c r="U3" i="9"/>
  <c r="U27" i="9"/>
  <c r="U39" i="9"/>
  <c r="U51" i="9"/>
  <c r="U63" i="9"/>
  <c r="U75" i="9"/>
  <c r="U15" i="9"/>
  <c r="U4" i="9"/>
  <c r="U28" i="9"/>
  <c r="U40" i="9"/>
  <c r="U52" i="9"/>
  <c r="U64" i="9"/>
  <c r="U76" i="9"/>
  <c r="U16" i="9"/>
  <c r="U5" i="9"/>
  <c r="U29" i="9"/>
  <c r="U41" i="9"/>
  <c r="U53" i="9"/>
  <c r="U65" i="9"/>
  <c r="U77" i="9"/>
  <c r="U17" i="9"/>
  <c r="U6" i="9"/>
  <c r="U30" i="9"/>
  <c r="U42" i="9"/>
  <c r="U54" i="9"/>
  <c r="U66" i="9"/>
  <c r="U78" i="9"/>
  <c r="U18" i="9"/>
  <c r="U7" i="9"/>
  <c r="U31" i="9"/>
  <c r="U43" i="9"/>
  <c r="U55" i="9"/>
  <c r="U67" i="9"/>
  <c r="U79" i="9"/>
  <c r="U19" i="9"/>
  <c r="U8" i="9"/>
  <c r="U32" i="9"/>
  <c r="U44" i="9"/>
  <c r="U56" i="9"/>
  <c r="U68" i="9"/>
  <c r="U80" i="9"/>
  <c r="U20" i="9"/>
  <c r="U9" i="9"/>
  <c r="U33" i="9"/>
  <c r="U45" i="9"/>
  <c r="U57" i="9"/>
  <c r="U69" i="9"/>
  <c r="U81" i="9"/>
  <c r="U21" i="9"/>
  <c r="U10" i="9"/>
  <c r="U34" i="9"/>
  <c r="U46" i="9"/>
  <c r="U58" i="9"/>
  <c r="U70" i="9"/>
  <c r="U82" i="9"/>
  <c r="U22" i="9"/>
  <c r="U11" i="9"/>
  <c r="U35" i="9"/>
  <c r="U47" i="9"/>
  <c r="U59" i="9"/>
  <c r="U71" i="9"/>
  <c r="U83" i="9"/>
  <c r="U23" i="9"/>
  <c r="U12" i="9"/>
  <c r="U36" i="9"/>
  <c r="U48" i="9"/>
  <c r="U60" i="9"/>
  <c r="U72" i="9"/>
  <c r="U84" i="9"/>
  <c r="U24" i="9"/>
  <c r="U13" i="9"/>
  <c r="U37" i="9"/>
  <c r="U49" i="9"/>
  <c r="U61" i="9"/>
  <c r="U73" i="9"/>
  <c r="U85" i="9"/>
  <c r="U25" i="9"/>
  <c r="AC26" i="9"/>
  <c r="AC38" i="9"/>
  <c r="AC50" i="9"/>
  <c r="AC62" i="9"/>
  <c r="AC74" i="9"/>
  <c r="AC14" i="9"/>
  <c r="AC3" i="9"/>
  <c r="AC27" i="9"/>
  <c r="AC39" i="9"/>
  <c r="AC51" i="9"/>
  <c r="AC63" i="9"/>
  <c r="AC75" i="9"/>
  <c r="AC15" i="9"/>
  <c r="AC4" i="9"/>
  <c r="AC28" i="9"/>
  <c r="AC40" i="9"/>
  <c r="AC52" i="9"/>
  <c r="AC64" i="9"/>
  <c r="AC76" i="9"/>
  <c r="AC16" i="9"/>
  <c r="AC5" i="9"/>
  <c r="AC29" i="9"/>
  <c r="AC41" i="9"/>
  <c r="AC53" i="9"/>
  <c r="AC65" i="9"/>
  <c r="AC77" i="9"/>
  <c r="AC17" i="9"/>
  <c r="AC6" i="9"/>
  <c r="AC30" i="9"/>
  <c r="AC42" i="9"/>
  <c r="AC54" i="9"/>
  <c r="AC66" i="9"/>
  <c r="AC78" i="9"/>
  <c r="AC18" i="9"/>
  <c r="AC7" i="9"/>
  <c r="AC31" i="9"/>
  <c r="AC43" i="9"/>
  <c r="AC55" i="9"/>
  <c r="AC67" i="9"/>
  <c r="AC79" i="9"/>
  <c r="AC19" i="9"/>
  <c r="AC8" i="9"/>
  <c r="AC32" i="9"/>
  <c r="AC44" i="9"/>
  <c r="AC56" i="9"/>
  <c r="AC68" i="9"/>
  <c r="AC80" i="9"/>
  <c r="AC20" i="9"/>
  <c r="AC9" i="9"/>
  <c r="AC33" i="9"/>
  <c r="AC45" i="9"/>
  <c r="AC57" i="9"/>
  <c r="AC69" i="9"/>
  <c r="AC81" i="9"/>
  <c r="AC21" i="9"/>
  <c r="AC10" i="9"/>
  <c r="AC34" i="9"/>
  <c r="AC46" i="9"/>
  <c r="AC58" i="9"/>
  <c r="AC70" i="9"/>
  <c r="AC82" i="9"/>
  <c r="AC22" i="9"/>
  <c r="AC11" i="9"/>
  <c r="AC35" i="9"/>
  <c r="AC47" i="9"/>
  <c r="AC59" i="9"/>
  <c r="AC71" i="9"/>
  <c r="AC83" i="9"/>
  <c r="AC23" i="9"/>
  <c r="AC12" i="9"/>
  <c r="AC36" i="9"/>
  <c r="AC48" i="9"/>
  <c r="AC60" i="9"/>
  <c r="AC72" i="9"/>
  <c r="AC84" i="9"/>
  <c r="AC24" i="9"/>
  <c r="AC13" i="9"/>
  <c r="AC37" i="9"/>
  <c r="AC49" i="9"/>
  <c r="AC61" i="9"/>
  <c r="AC73" i="9"/>
  <c r="AC85" i="9"/>
  <c r="AC25" i="9"/>
  <c r="AC2" i="9"/>
  <c r="AB26" i="9"/>
  <c r="AB38" i="9"/>
  <c r="AB50" i="9"/>
  <c r="AB62" i="9"/>
  <c r="AB74" i="9"/>
  <c r="AB14" i="9"/>
  <c r="AB3" i="9"/>
  <c r="AB27" i="9"/>
  <c r="AB39" i="9"/>
  <c r="AB51" i="9"/>
  <c r="AB63" i="9"/>
  <c r="AB75" i="9"/>
  <c r="AB15" i="9"/>
  <c r="AB4" i="9"/>
  <c r="AB28" i="9"/>
  <c r="AB40" i="9"/>
  <c r="AB52" i="9"/>
  <c r="AB64" i="9"/>
  <c r="AB76" i="9"/>
  <c r="AB16" i="9"/>
  <c r="AB5" i="9"/>
  <c r="AB29" i="9"/>
  <c r="AB41" i="9"/>
  <c r="AB53" i="9"/>
  <c r="AB65" i="9"/>
  <c r="AB77" i="9"/>
  <c r="AB17" i="9"/>
  <c r="AB6" i="9"/>
  <c r="AB30" i="9"/>
  <c r="AB42" i="9"/>
  <c r="AB54" i="9"/>
  <c r="AB66" i="9"/>
  <c r="AB78" i="9"/>
  <c r="AB18" i="9"/>
  <c r="AB7" i="9"/>
  <c r="AB31" i="9"/>
  <c r="AB43" i="9"/>
  <c r="AB55" i="9"/>
  <c r="AB67" i="9"/>
  <c r="AB79" i="9"/>
  <c r="AB19" i="9"/>
  <c r="AB8" i="9"/>
  <c r="AB32" i="9"/>
  <c r="AB44" i="9"/>
  <c r="AB56" i="9"/>
  <c r="AB68" i="9"/>
  <c r="AB80" i="9"/>
  <c r="AB20" i="9"/>
  <c r="AB9" i="9"/>
  <c r="AB33" i="9"/>
  <c r="AB45" i="9"/>
  <c r="AB57" i="9"/>
  <c r="AB69" i="9"/>
  <c r="AB81" i="9"/>
  <c r="AB21" i="9"/>
  <c r="AB10" i="9"/>
  <c r="AB34" i="9"/>
  <c r="AB46" i="9"/>
  <c r="AB58" i="9"/>
  <c r="AB70" i="9"/>
  <c r="AB82" i="9"/>
  <c r="AB22" i="9"/>
  <c r="AB11" i="9"/>
  <c r="AB35" i="9"/>
  <c r="AB47" i="9"/>
  <c r="AB59" i="9"/>
  <c r="AB71" i="9"/>
  <c r="AB83" i="9"/>
  <c r="AB23" i="9"/>
  <c r="AB12" i="9"/>
  <c r="AB36" i="9"/>
  <c r="AB48" i="9"/>
  <c r="AB60" i="9"/>
  <c r="AB72" i="9"/>
  <c r="AB84" i="9"/>
  <c r="AB24" i="9"/>
  <c r="AB13" i="9"/>
  <c r="AB37" i="9"/>
  <c r="AB49" i="9"/>
  <c r="AB61" i="9"/>
  <c r="AB73" i="9"/>
  <c r="AB85" i="9"/>
  <c r="AB25" i="9"/>
  <c r="AB2" i="9"/>
  <c r="AA26" i="9"/>
  <c r="AA38" i="9"/>
  <c r="AA50" i="9"/>
  <c r="AA62" i="9"/>
  <c r="AA74" i="9"/>
  <c r="AA14" i="9"/>
  <c r="AA3" i="9"/>
  <c r="AA27" i="9"/>
  <c r="AA39" i="9"/>
  <c r="AA51" i="9"/>
  <c r="AA63" i="9"/>
  <c r="AA75" i="9"/>
  <c r="AA15" i="9"/>
  <c r="AA4" i="9"/>
  <c r="AA28" i="9"/>
  <c r="AA40" i="9"/>
  <c r="AA52" i="9"/>
  <c r="AA64" i="9"/>
  <c r="AA76" i="9"/>
  <c r="AA16" i="9"/>
  <c r="AA5" i="9"/>
  <c r="AA29" i="9"/>
  <c r="AA41" i="9"/>
  <c r="AA53" i="9"/>
  <c r="AA65" i="9"/>
  <c r="AA77" i="9"/>
  <c r="AA17" i="9"/>
  <c r="AA6" i="9"/>
  <c r="AA30" i="9"/>
  <c r="AA42" i="9"/>
  <c r="AA54" i="9"/>
  <c r="AA66" i="9"/>
  <c r="AA78" i="9"/>
  <c r="AA18" i="9"/>
  <c r="AA7" i="9"/>
  <c r="AA31" i="9"/>
  <c r="AA43" i="9"/>
  <c r="AA55" i="9"/>
  <c r="AA67" i="9"/>
  <c r="AA79" i="9"/>
  <c r="AA19" i="9"/>
  <c r="AA8" i="9"/>
  <c r="AA32" i="9"/>
  <c r="AA44" i="9"/>
  <c r="AA56" i="9"/>
  <c r="AA68" i="9"/>
  <c r="AA80" i="9"/>
  <c r="AA20" i="9"/>
  <c r="AA9" i="9"/>
  <c r="AA33" i="9"/>
  <c r="AA45" i="9"/>
  <c r="AA57" i="9"/>
  <c r="AA69" i="9"/>
  <c r="AA81" i="9"/>
  <c r="AA21" i="9"/>
  <c r="AA10" i="9"/>
  <c r="AA34" i="9"/>
  <c r="AA46" i="9"/>
  <c r="AA58" i="9"/>
  <c r="AA70" i="9"/>
  <c r="AA82" i="9"/>
  <c r="AA22" i="9"/>
  <c r="AA11" i="9"/>
  <c r="AA35" i="9"/>
  <c r="AA47" i="9"/>
  <c r="AA59" i="9"/>
  <c r="AA71" i="9"/>
  <c r="AA83" i="9"/>
  <c r="AA23" i="9"/>
  <c r="AA12" i="9"/>
  <c r="AA36" i="9"/>
  <c r="AA48" i="9"/>
  <c r="AA60" i="9"/>
  <c r="AA72" i="9"/>
  <c r="AA84" i="9"/>
  <c r="AA24" i="9"/>
  <c r="AA13" i="9"/>
  <c r="AA37" i="9"/>
  <c r="AA49" i="9"/>
  <c r="AA61" i="9"/>
  <c r="AA73" i="9"/>
  <c r="AA85" i="9"/>
  <c r="AA25" i="9"/>
  <c r="AA2" i="9"/>
  <c r="Z26" i="9"/>
  <c r="Z38" i="9"/>
  <c r="Z50" i="9"/>
  <c r="Z62" i="9"/>
  <c r="Z74" i="9"/>
  <c r="Z14" i="9"/>
  <c r="Z3" i="9"/>
  <c r="Z27" i="9"/>
  <c r="Z39" i="9"/>
  <c r="Z51" i="9"/>
  <c r="Z63" i="9"/>
  <c r="Z75" i="9"/>
  <c r="Z15" i="9"/>
  <c r="Z4" i="9"/>
  <c r="Z28" i="9"/>
  <c r="Z40" i="9"/>
  <c r="Z52" i="9"/>
  <c r="Z64" i="9"/>
  <c r="Z76" i="9"/>
  <c r="Z16" i="9"/>
  <c r="Z5" i="9"/>
  <c r="Z29" i="9"/>
  <c r="Z41" i="9"/>
  <c r="Z53" i="9"/>
  <c r="Z65" i="9"/>
  <c r="Z77" i="9"/>
  <c r="Z17" i="9"/>
  <c r="Z6" i="9"/>
  <c r="Z30" i="9"/>
  <c r="Z42" i="9"/>
  <c r="Z54" i="9"/>
  <c r="Z66" i="9"/>
  <c r="Z78" i="9"/>
  <c r="Z18" i="9"/>
  <c r="Z7" i="9"/>
  <c r="Z31" i="9"/>
  <c r="Z43" i="9"/>
  <c r="Z55" i="9"/>
  <c r="Z67" i="9"/>
  <c r="Z79" i="9"/>
  <c r="Z19" i="9"/>
  <c r="Z8" i="9"/>
  <c r="Z32" i="9"/>
  <c r="Z44" i="9"/>
  <c r="Z56" i="9"/>
  <c r="Z68" i="9"/>
  <c r="Z80" i="9"/>
  <c r="Z20" i="9"/>
  <c r="Z9" i="9"/>
  <c r="Z33" i="9"/>
  <c r="Z45" i="9"/>
  <c r="Z57" i="9"/>
  <c r="Z69" i="9"/>
  <c r="Z81" i="9"/>
  <c r="Z21" i="9"/>
  <c r="Z10" i="9"/>
  <c r="Z34" i="9"/>
  <c r="Z46" i="9"/>
  <c r="Z58" i="9"/>
  <c r="Z70" i="9"/>
  <c r="Z82" i="9"/>
  <c r="Z22" i="9"/>
  <c r="Z11" i="9"/>
  <c r="Z35" i="9"/>
  <c r="Z47" i="9"/>
  <c r="Z59" i="9"/>
  <c r="Z71" i="9"/>
  <c r="Z83" i="9"/>
  <c r="Z23" i="9"/>
  <c r="Z12" i="9"/>
  <c r="Z36" i="9"/>
  <c r="Z48" i="9"/>
  <c r="Z60" i="9"/>
  <c r="Z72" i="9"/>
  <c r="Z84" i="9"/>
  <c r="Z24" i="9"/>
  <c r="Z13" i="9"/>
  <c r="Z37" i="9"/>
  <c r="Z49" i="9"/>
  <c r="Z61" i="9"/>
  <c r="Z73" i="9"/>
  <c r="Z85" i="9"/>
  <c r="Z25" i="9"/>
  <c r="Z2" i="9"/>
  <c r="Y26" i="9"/>
  <c r="Y38" i="9"/>
  <c r="Y50" i="9"/>
  <c r="Y62" i="9"/>
  <c r="Y74" i="9"/>
  <c r="Y14" i="9"/>
  <c r="Y3" i="9"/>
  <c r="Y27" i="9"/>
  <c r="Y39" i="9"/>
  <c r="Y51" i="9"/>
  <c r="Y63" i="9"/>
  <c r="Y75" i="9"/>
  <c r="Y15" i="9"/>
  <c r="Y4" i="9"/>
  <c r="Y28" i="9"/>
  <c r="Y40" i="9"/>
  <c r="Y52" i="9"/>
  <c r="Y64" i="9"/>
  <c r="Y76" i="9"/>
  <c r="Y16" i="9"/>
  <c r="Y5" i="9"/>
  <c r="Y29" i="9"/>
  <c r="Y41" i="9"/>
  <c r="Y53" i="9"/>
  <c r="Y65" i="9"/>
  <c r="Y77" i="9"/>
  <c r="Y17" i="9"/>
  <c r="Y6" i="9"/>
  <c r="Y30" i="9"/>
  <c r="Y42" i="9"/>
  <c r="Y54" i="9"/>
  <c r="Y66" i="9"/>
  <c r="Y78" i="9"/>
  <c r="Y18" i="9"/>
  <c r="Y7" i="9"/>
  <c r="Y31" i="9"/>
  <c r="Y43" i="9"/>
  <c r="Y55" i="9"/>
  <c r="Y67" i="9"/>
  <c r="Y79" i="9"/>
  <c r="Y19" i="9"/>
  <c r="Y8" i="9"/>
  <c r="Y32" i="9"/>
  <c r="Y44" i="9"/>
  <c r="Y56" i="9"/>
  <c r="Y68" i="9"/>
  <c r="Y80" i="9"/>
  <c r="Y20" i="9"/>
  <c r="Y9" i="9"/>
  <c r="Y33" i="9"/>
  <c r="Y45" i="9"/>
  <c r="Y57" i="9"/>
  <c r="Y69" i="9"/>
  <c r="Y81" i="9"/>
  <c r="Y21" i="9"/>
  <c r="Y10" i="9"/>
  <c r="Y34" i="9"/>
  <c r="Y46" i="9"/>
  <c r="Y58" i="9"/>
  <c r="Y70" i="9"/>
  <c r="Y82" i="9"/>
  <c r="Y22" i="9"/>
  <c r="Y11" i="9"/>
  <c r="Y35" i="9"/>
  <c r="Y47" i="9"/>
  <c r="Y59" i="9"/>
  <c r="Y71" i="9"/>
  <c r="Y83" i="9"/>
  <c r="Y23" i="9"/>
  <c r="Y12" i="9"/>
  <c r="Y36" i="9"/>
  <c r="Y48" i="9"/>
  <c r="Y60" i="9"/>
  <c r="Y72" i="9"/>
  <c r="Y84" i="9"/>
  <c r="Y24" i="9"/>
  <c r="Y13" i="9"/>
  <c r="Y37" i="9"/>
  <c r="Y49" i="9"/>
  <c r="Y61" i="9"/>
  <c r="Y73" i="9"/>
  <c r="Y85" i="9"/>
  <c r="Y25" i="9"/>
  <c r="X26" i="9"/>
  <c r="X38" i="9"/>
  <c r="X50" i="9"/>
  <c r="X62" i="9"/>
  <c r="X74" i="9"/>
  <c r="X14" i="9"/>
  <c r="X3" i="9"/>
  <c r="X27" i="9"/>
  <c r="X39" i="9"/>
  <c r="X51" i="9"/>
  <c r="X63" i="9"/>
  <c r="X75" i="9"/>
  <c r="X15" i="9"/>
  <c r="X4" i="9"/>
  <c r="X28" i="9"/>
  <c r="X40" i="9"/>
  <c r="X52" i="9"/>
  <c r="X64" i="9"/>
  <c r="X76" i="9"/>
  <c r="X16" i="9"/>
  <c r="X5" i="9"/>
  <c r="X29" i="9"/>
  <c r="X41" i="9"/>
  <c r="X53" i="9"/>
  <c r="X65" i="9"/>
  <c r="X77" i="9"/>
  <c r="X17" i="9"/>
  <c r="X6" i="9"/>
  <c r="X30" i="9"/>
  <c r="X42" i="9"/>
  <c r="X54" i="9"/>
  <c r="X66" i="9"/>
  <c r="X78" i="9"/>
  <c r="X18" i="9"/>
  <c r="X7" i="9"/>
  <c r="X31" i="9"/>
  <c r="X43" i="9"/>
  <c r="X55" i="9"/>
  <c r="X67" i="9"/>
  <c r="X79" i="9"/>
  <c r="X19" i="9"/>
  <c r="X8" i="9"/>
  <c r="X32" i="9"/>
  <c r="X44" i="9"/>
  <c r="X56" i="9"/>
  <c r="X68" i="9"/>
  <c r="X80" i="9"/>
  <c r="X20" i="9"/>
  <c r="X9" i="9"/>
  <c r="X33" i="9"/>
  <c r="X45" i="9"/>
  <c r="X57" i="9"/>
  <c r="X69" i="9"/>
  <c r="X81" i="9"/>
  <c r="X21" i="9"/>
  <c r="X10" i="9"/>
  <c r="X34" i="9"/>
  <c r="X46" i="9"/>
  <c r="X58" i="9"/>
  <c r="X70" i="9"/>
  <c r="X82" i="9"/>
  <c r="X22" i="9"/>
  <c r="X11" i="9"/>
  <c r="X35" i="9"/>
  <c r="X47" i="9"/>
  <c r="X59" i="9"/>
  <c r="X71" i="9"/>
  <c r="X83" i="9"/>
  <c r="X23" i="9"/>
  <c r="X12" i="9"/>
  <c r="X36" i="9"/>
  <c r="X48" i="9"/>
  <c r="X60" i="9"/>
  <c r="X72" i="9"/>
  <c r="X84" i="9"/>
  <c r="X24" i="9"/>
  <c r="X13" i="9"/>
  <c r="X37" i="9"/>
  <c r="X49" i="9"/>
  <c r="X61" i="9"/>
  <c r="X73" i="9"/>
  <c r="X85" i="9"/>
  <c r="X25" i="9"/>
  <c r="Y2" i="9"/>
  <c r="X2" i="9"/>
  <c r="W2" i="9"/>
  <c r="T26" i="9"/>
  <c r="T38" i="9"/>
  <c r="T50" i="9"/>
  <c r="T62" i="9"/>
  <c r="T74" i="9"/>
  <c r="T14" i="9"/>
  <c r="T3" i="9"/>
  <c r="T27" i="9"/>
  <c r="T39" i="9"/>
  <c r="T51" i="9"/>
  <c r="T63" i="9"/>
  <c r="T75" i="9"/>
  <c r="T15" i="9"/>
  <c r="T4" i="9"/>
  <c r="T28" i="9"/>
  <c r="T40" i="9"/>
  <c r="T52" i="9"/>
  <c r="T64" i="9"/>
  <c r="T76" i="9"/>
  <c r="T16" i="9"/>
  <c r="T5" i="9"/>
  <c r="T29" i="9"/>
  <c r="T41" i="9"/>
  <c r="T53" i="9"/>
  <c r="T65" i="9"/>
  <c r="T77" i="9"/>
  <c r="T17" i="9"/>
  <c r="T6" i="9"/>
  <c r="T30" i="9"/>
  <c r="T42" i="9"/>
  <c r="T54" i="9"/>
  <c r="T66" i="9"/>
  <c r="T78" i="9"/>
  <c r="T18" i="9"/>
  <c r="T7" i="9"/>
  <c r="T31" i="9"/>
  <c r="T43" i="9"/>
  <c r="T55" i="9"/>
  <c r="T67" i="9"/>
  <c r="T79" i="9"/>
  <c r="T19" i="9"/>
  <c r="T8" i="9"/>
  <c r="T32" i="9"/>
  <c r="T44" i="9"/>
  <c r="T56" i="9"/>
  <c r="T68" i="9"/>
  <c r="T80" i="9"/>
  <c r="T20" i="9"/>
  <c r="T9" i="9"/>
  <c r="T33" i="9"/>
  <c r="T45" i="9"/>
  <c r="T57" i="9"/>
  <c r="T69" i="9"/>
  <c r="T81" i="9"/>
  <c r="T21" i="9"/>
  <c r="T10" i="9"/>
  <c r="T34" i="9"/>
  <c r="T46" i="9"/>
  <c r="T58" i="9"/>
  <c r="T70" i="9"/>
  <c r="T82" i="9"/>
  <c r="T22" i="9"/>
  <c r="T11" i="9"/>
  <c r="T35" i="9"/>
  <c r="T47" i="9"/>
  <c r="T59" i="9"/>
  <c r="T71" i="9"/>
  <c r="T83" i="9"/>
  <c r="T23" i="9"/>
  <c r="T12" i="9"/>
  <c r="T36" i="9"/>
  <c r="T48" i="9"/>
  <c r="T60" i="9"/>
  <c r="T72" i="9"/>
  <c r="T84" i="9"/>
  <c r="T24" i="9"/>
  <c r="T13" i="9"/>
  <c r="T37" i="9"/>
  <c r="T49" i="9"/>
  <c r="T61" i="9"/>
  <c r="T73" i="9"/>
  <c r="T85" i="9"/>
  <c r="T25" i="9"/>
  <c r="S26" i="9"/>
  <c r="S38" i="9"/>
  <c r="S50" i="9"/>
  <c r="S62" i="9"/>
  <c r="S74" i="9"/>
  <c r="S14" i="9"/>
  <c r="S3" i="9"/>
  <c r="S27" i="9"/>
  <c r="S39" i="9"/>
  <c r="S51" i="9"/>
  <c r="S63" i="9"/>
  <c r="S75" i="9"/>
  <c r="S15" i="9"/>
  <c r="S4" i="9"/>
  <c r="S28" i="9"/>
  <c r="S40" i="9"/>
  <c r="S52" i="9"/>
  <c r="S64" i="9"/>
  <c r="S76" i="9"/>
  <c r="S16" i="9"/>
  <c r="S5" i="9"/>
  <c r="S29" i="9"/>
  <c r="S41" i="9"/>
  <c r="S53" i="9"/>
  <c r="S65" i="9"/>
  <c r="S77" i="9"/>
  <c r="S17" i="9"/>
  <c r="S6" i="9"/>
  <c r="S30" i="9"/>
  <c r="S42" i="9"/>
  <c r="S54" i="9"/>
  <c r="S66" i="9"/>
  <c r="S78" i="9"/>
  <c r="S18" i="9"/>
  <c r="S7" i="9"/>
  <c r="S31" i="9"/>
  <c r="S43" i="9"/>
  <c r="S55" i="9"/>
  <c r="S67" i="9"/>
  <c r="S79" i="9"/>
  <c r="S19" i="9"/>
  <c r="S8" i="9"/>
  <c r="S32" i="9"/>
  <c r="S44" i="9"/>
  <c r="S56" i="9"/>
  <c r="S68" i="9"/>
  <c r="S80" i="9"/>
  <c r="S20" i="9"/>
  <c r="S9" i="9"/>
  <c r="S33" i="9"/>
  <c r="S45" i="9"/>
  <c r="S57" i="9"/>
  <c r="S69" i="9"/>
  <c r="S81" i="9"/>
  <c r="S21" i="9"/>
  <c r="S10" i="9"/>
  <c r="S34" i="9"/>
  <c r="S46" i="9"/>
  <c r="S58" i="9"/>
  <c r="S70" i="9"/>
  <c r="S82" i="9"/>
  <c r="S22" i="9"/>
  <c r="S11" i="9"/>
  <c r="S35" i="9"/>
  <c r="S47" i="9"/>
  <c r="S59" i="9"/>
  <c r="S71" i="9"/>
  <c r="S83" i="9"/>
  <c r="S23" i="9"/>
  <c r="S12" i="9"/>
  <c r="S36" i="9"/>
  <c r="S48" i="9"/>
  <c r="S60" i="9"/>
  <c r="S72" i="9"/>
  <c r="S84" i="9"/>
  <c r="S24" i="9"/>
  <c r="S13" i="9"/>
  <c r="S37" i="9"/>
  <c r="S49" i="9"/>
  <c r="S61" i="9"/>
  <c r="S73" i="9"/>
  <c r="S85" i="9"/>
  <c r="S25" i="9"/>
  <c r="V2" i="9"/>
  <c r="U2" i="9"/>
  <c r="T2" i="9"/>
  <c r="R26" i="9"/>
  <c r="R38" i="9"/>
  <c r="R50" i="9"/>
  <c r="R62" i="9"/>
  <c r="R74" i="9"/>
  <c r="R14" i="9"/>
  <c r="R3" i="9"/>
  <c r="R27" i="9"/>
  <c r="R39" i="9"/>
  <c r="R51" i="9"/>
  <c r="R63" i="9"/>
  <c r="R75" i="9"/>
  <c r="R15" i="9"/>
  <c r="R4" i="9"/>
  <c r="R28" i="9"/>
  <c r="R40" i="9"/>
  <c r="R52" i="9"/>
  <c r="R64" i="9"/>
  <c r="R76" i="9"/>
  <c r="R16" i="9"/>
  <c r="R5" i="9"/>
  <c r="R29" i="9"/>
  <c r="R41" i="9"/>
  <c r="R53" i="9"/>
  <c r="R65" i="9"/>
  <c r="R77" i="9"/>
  <c r="R17" i="9"/>
  <c r="R6" i="9"/>
  <c r="R30" i="9"/>
  <c r="R42" i="9"/>
  <c r="R54" i="9"/>
  <c r="R66" i="9"/>
  <c r="R78" i="9"/>
  <c r="R18" i="9"/>
  <c r="R7" i="9"/>
  <c r="R31" i="9"/>
  <c r="R43" i="9"/>
  <c r="R55" i="9"/>
  <c r="R67" i="9"/>
  <c r="R79" i="9"/>
  <c r="R19" i="9"/>
  <c r="R8" i="9"/>
  <c r="R32" i="9"/>
  <c r="R44" i="9"/>
  <c r="R56" i="9"/>
  <c r="R68" i="9"/>
  <c r="R80" i="9"/>
  <c r="R20" i="9"/>
  <c r="R9" i="9"/>
  <c r="R33" i="9"/>
  <c r="R45" i="9"/>
  <c r="R57" i="9"/>
  <c r="R69" i="9"/>
  <c r="R81" i="9"/>
  <c r="R21" i="9"/>
  <c r="R10" i="9"/>
  <c r="R34" i="9"/>
  <c r="R46" i="9"/>
  <c r="R58" i="9"/>
  <c r="R70" i="9"/>
  <c r="R82" i="9"/>
  <c r="R22" i="9"/>
  <c r="R11" i="9"/>
  <c r="R35" i="9"/>
  <c r="R47" i="9"/>
  <c r="R59" i="9"/>
  <c r="R71" i="9"/>
  <c r="R83" i="9"/>
  <c r="R23" i="9"/>
  <c r="R12" i="9"/>
  <c r="R36" i="9"/>
  <c r="R48" i="9"/>
  <c r="R60" i="9"/>
  <c r="R72" i="9"/>
  <c r="R84" i="9"/>
  <c r="R24" i="9"/>
  <c r="R13" i="9"/>
  <c r="R37" i="9"/>
  <c r="R49" i="9"/>
  <c r="R61" i="9"/>
  <c r="R73" i="9"/>
  <c r="R85" i="9"/>
  <c r="R25" i="9"/>
  <c r="Q26" i="9"/>
  <c r="Q38" i="9"/>
  <c r="Q50" i="9"/>
  <c r="Q62" i="9"/>
  <c r="Q74" i="9"/>
  <c r="Q14" i="9"/>
  <c r="Q3" i="9"/>
  <c r="Q27" i="9"/>
  <c r="Q39" i="9"/>
  <c r="Q51" i="9"/>
  <c r="Q63" i="9"/>
  <c r="Q75" i="9"/>
  <c r="Q15" i="9"/>
  <c r="Q4" i="9"/>
  <c r="Q28" i="9"/>
  <c r="Q40" i="9"/>
  <c r="Q52" i="9"/>
  <c r="Q64" i="9"/>
  <c r="Q76" i="9"/>
  <c r="Q16" i="9"/>
  <c r="Q5" i="9"/>
  <c r="Q29" i="9"/>
  <c r="Q41" i="9"/>
  <c r="Q53" i="9"/>
  <c r="Q65" i="9"/>
  <c r="Q77" i="9"/>
  <c r="Q17" i="9"/>
  <c r="Q6" i="9"/>
  <c r="Q30" i="9"/>
  <c r="Q42" i="9"/>
  <c r="Q54" i="9"/>
  <c r="Q66" i="9"/>
  <c r="Q78" i="9"/>
  <c r="Q18" i="9"/>
  <c r="Q7" i="9"/>
  <c r="Q31" i="9"/>
  <c r="Q43" i="9"/>
  <c r="Q55" i="9"/>
  <c r="Q67" i="9"/>
  <c r="Q79" i="9"/>
  <c r="Q19" i="9"/>
  <c r="Q8" i="9"/>
  <c r="Q32" i="9"/>
  <c r="Q44" i="9"/>
  <c r="Q56" i="9"/>
  <c r="Q68" i="9"/>
  <c r="Q80" i="9"/>
  <c r="Q20" i="9"/>
  <c r="Q9" i="9"/>
  <c r="Q33" i="9"/>
  <c r="Q45" i="9"/>
  <c r="Q57" i="9"/>
  <c r="Q69" i="9"/>
  <c r="Q81" i="9"/>
  <c r="Q21" i="9"/>
  <c r="Q10" i="9"/>
  <c r="Q34" i="9"/>
  <c r="Q46" i="9"/>
  <c r="Q58" i="9"/>
  <c r="Q70" i="9"/>
  <c r="Q82" i="9"/>
  <c r="Q22" i="9"/>
  <c r="Q11" i="9"/>
  <c r="Q35" i="9"/>
  <c r="Q47" i="9"/>
  <c r="Q59" i="9"/>
  <c r="Q71" i="9"/>
  <c r="Q83" i="9"/>
  <c r="Q23" i="9"/>
  <c r="Q12" i="9"/>
  <c r="Q36" i="9"/>
  <c r="Q48" i="9"/>
  <c r="Q60" i="9"/>
  <c r="Q72" i="9"/>
  <c r="Q84" i="9"/>
  <c r="Q24" i="9"/>
  <c r="Q13" i="9"/>
  <c r="Q37" i="9"/>
  <c r="Q49" i="9"/>
  <c r="Q61" i="9"/>
  <c r="Q73" i="9"/>
  <c r="Q85" i="9"/>
  <c r="Q25" i="9"/>
  <c r="S2" i="9"/>
  <c r="R2" i="9"/>
  <c r="Q2" i="9"/>
  <c r="P2" i="9"/>
  <c r="P26" i="9"/>
  <c r="P38" i="9"/>
  <c r="P50" i="9"/>
  <c r="P62" i="9"/>
  <c r="P74" i="9"/>
  <c r="P14" i="9"/>
  <c r="P3" i="9"/>
  <c r="P27" i="9"/>
  <c r="P39" i="9"/>
  <c r="P51" i="9"/>
  <c r="P63" i="9"/>
  <c r="P75" i="9"/>
  <c r="P15" i="9"/>
  <c r="P4" i="9"/>
  <c r="P28" i="9"/>
  <c r="P40" i="9"/>
  <c r="P52" i="9"/>
  <c r="P64" i="9"/>
  <c r="P76" i="9"/>
  <c r="P16" i="9"/>
  <c r="P5" i="9"/>
  <c r="P29" i="9"/>
  <c r="P41" i="9"/>
  <c r="P53" i="9"/>
  <c r="P65" i="9"/>
  <c r="P77" i="9"/>
  <c r="P17" i="9"/>
  <c r="P6" i="9"/>
  <c r="P30" i="9"/>
  <c r="P42" i="9"/>
  <c r="P54" i="9"/>
  <c r="P66" i="9"/>
  <c r="P78" i="9"/>
  <c r="P18" i="9"/>
  <c r="P7" i="9"/>
  <c r="P31" i="9"/>
  <c r="P43" i="9"/>
  <c r="P55" i="9"/>
  <c r="P67" i="9"/>
  <c r="P79" i="9"/>
  <c r="P19" i="9"/>
  <c r="P8" i="9"/>
  <c r="P32" i="9"/>
  <c r="P44" i="9"/>
  <c r="P56" i="9"/>
  <c r="P68" i="9"/>
  <c r="P80" i="9"/>
  <c r="P20" i="9"/>
  <c r="P9" i="9"/>
  <c r="P33" i="9"/>
  <c r="P45" i="9"/>
  <c r="P57" i="9"/>
  <c r="P69" i="9"/>
  <c r="P81" i="9"/>
  <c r="P21" i="9"/>
  <c r="P10" i="9"/>
  <c r="P34" i="9"/>
  <c r="P46" i="9"/>
  <c r="P58" i="9"/>
  <c r="P70" i="9"/>
  <c r="P82" i="9"/>
  <c r="P22" i="9"/>
  <c r="P11" i="9"/>
  <c r="P35" i="9"/>
  <c r="P47" i="9"/>
  <c r="P59" i="9"/>
  <c r="P71" i="9"/>
  <c r="P83" i="9"/>
  <c r="P23" i="9"/>
  <c r="P12" i="9"/>
  <c r="P36" i="9"/>
  <c r="P48" i="9"/>
  <c r="P60" i="9"/>
  <c r="P72" i="9"/>
  <c r="P84" i="9"/>
  <c r="P24" i="9"/>
  <c r="P13" i="9"/>
  <c r="P37" i="9"/>
  <c r="P49" i="9"/>
  <c r="P61" i="9"/>
  <c r="P73" i="9"/>
  <c r="P85" i="9"/>
  <c r="P25" i="9"/>
  <c r="O26" i="9"/>
  <c r="O38" i="9"/>
  <c r="O50" i="9"/>
  <c r="O62" i="9"/>
  <c r="O74" i="9"/>
  <c r="O14" i="9"/>
  <c r="O3" i="9"/>
  <c r="O27" i="9"/>
  <c r="O39" i="9"/>
  <c r="O51" i="9"/>
  <c r="O63" i="9"/>
  <c r="O75" i="9"/>
  <c r="O15" i="9"/>
  <c r="O4" i="9"/>
  <c r="O28" i="9"/>
  <c r="O40" i="9"/>
  <c r="O52" i="9"/>
  <c r="O64" i="9"/>
  <c r="O76" i="9"/>
  <c r="O16" i="9"/>
  <c r="O5" i="9"/>
  <c r="O29" i="9"/>
  <c r="O41" i="9"/>
  <c r="O53" i="9"/>
  <c r="O65" i="9"/>
  <c r="O77" i="9"/>
  <c r="O17" i="9"/>
  <c r="O6" i="9"/>
  <c r="O30" i="9"/>
  <c r="O42" i="9"/>
  <c r="O54" i="9"/>
  <c r="O66" i="9"/>
  <c r="O78" i="9"/>
  <c r="O18" i="9"/>
  <c r="O7" i="9"/>
  <c r="O31" i="9"/>
  <c r="O43" i="9"/>
  <c r="O55" i="9"/>
  <c r="O67" i="9"/>
  <c r="O79" i="9"/>
  <c r="O19" i="9"/>
  <c r="O8" i="9"/>
  <c r="O32" i="9"/>
  <c r="O44" i="9"/>
  <c r="O56" i="9"/>
  <c r="O68" i="9"/>
  <c r="O80" i="9"/>
  <c r="O20" i="9"/>
  <c r="O9" i="9"/>
  <c r="O33" i="9"/>
  <c r="O45" i="9"/>
  <c r="O57" i="9"/>
  <c r="O69" i="9"/>
  <c r="O81" i="9"/>
  <c r="O21" i="9"/>
  <c r="O10" i="9"/>
  <c r="O34" i="9"/>
  <c r="O46" i="9"/>
  <c r="O58" i="9"/>
  <c r="O70" i="9"/>
  <c r="O82" i="9"/>
  <c r="O22" i="9"/>
  <c r="O11" i="9"/>
  <c r="O35" i="9"/>
  <c r="O47" i="9"/>
  <c r="O59" i="9"/>
  <c r="O71" i="9"/>
  <c r="O83" i="9"/>
  <c r="O23" i="9"/>
  <c r="O12" i="9"/>
  <c r="O36" i="9"/>
  <c r="O48" i="9"/>
  <c r="O60" i="9"/>
  <c r="O72" i="9"/>
  <c r="O84" i="9"/>
  <c r="O24" i="9"/>
  <c r="O13" i="9"/>
  <c r="O37" i="9"/>
  <c r="O49" i="9"/>
  <c r="O61" i="9"/>
  <c r="O73" i="9"/>
  <c r="O85" i="9"/>
  <c r="O25" i="9"/>
  <c r="N26" i="9"/>
  <c r="N38" i="9"/>
  <c r="N50" i="9"/>
  <c r="N62" i="9"/>
  <c r="N74" i="9"/>
  <c r="N14" i="9"/>
  <c r="N3" i="9"/>
  <c r="N27" i="9"/>
  <c r="N39" i="9"/>
  <c r="N51" i="9"/>
  <c r="N63" i="9"/>
  <c r="N75" i="9"/>
  <c r="N15" i="9"/>
  <c r="N4" i="9"/>
  <c r="N28" i="9"/>
  <c r="N40" i="9"/>
  <c r="N52" i="9"/>
  <c r="N64" i="9"/>
  <c r="N76" i="9"/>
  <c r="N16" i="9"/>
  <c r="N5" i="9"/>
  <c r="N29" i="9"/>
  <c r="N41" i="9"/>
  <c r="N53" i="9"/>
  <c r="N65" i="9"/>
  <c r="N77" i="9"/>
  <c r="N17" i="9"/>
  <c r="N6" i="9"/>
  <c r="N30" i="9"/>
  <c r="N42" i="9"/>
  <c r="N54" i="9"/>
  <c r="N66" i="9"/>
  <c r="N78" i="9"/>
  <c r="N18" i="9"/>
  <c r="N7" i="9"/>
  <c r="N31" i="9"/>
  <c r="N43" i="9"/>
  <c r="N55" i="9"/>
  <c r="N67" i="9"/>
  <c r="N79" i="9"/>
  <c r="N19" i="9"/>
  <c r="N8" i="9"/>
  <c r="N32" i="9"/>
  <c r="N44" i="9"/>
  <c r="N56" i="9"/>
  <c r="N68" i="9"/>
  <c r="N80" i="9"/>
  <c r="N20" i="9"/>
  <c r="N9" i="9"/>
  <c r="N33" i="9"/>
  <c r="N45" i="9"/>
  <c r="N57" i="9"/>
  <c r="N69" i="9"/>
  <c r="N81" i="9"/>
  <c r="N21" i="9"/>
  <c r="N10" i="9"/>
  <c r="N34" i="9"/>
  <c r="N46" i="9"/>
  <c r="N58" i="9"/>
  <c r="N70" i="9"/>
  <c r="N82" i="9"/>
  <c r="N22" i="9"/>
  <c r="N11" i="9"/>
  <c r="N35" i="9"/>
  <c r="N47" i="9"/>
  <c r="N59" i="9"/>
  <c r="N71" i="9"/>
  <c r="N83" i="9"/>
  <c r="N23" i="9"/>
  <c r="N12" i="9"/>
  <c r="N36" i="9"/>
  <c r="N48" i="9"/>
  <c r="N60" i="9"/>
  <c r="N72" i="9"/>
  <c r="N84" i="9"/>
  <c r="N24" i="9"/>
  <c r="N13" i="9"/>
  <c r="N37" i="9"/>
  <c r="N49" i="9"/>
  <c r="N61" i="9"/>
  <c r="N73" i="9"/>
  <c r="N85" i="9"/>
  <c r="N25" i="9"/>
  <c r="M26" i="9"/>
  <c r="M38" i="9"/>
  <c r="M50" i="9"/>
  <c r="M62" i="9"/>
  <c r="M74" i="9"/>
  <c r="M14" i="9"/>
  <c r="M3" i="9"/>
  <c r="M27" i="9"/>
  <c r="M39" i="9"/>
  <c r="M51" i="9"/>
  <c r="M63" i="9"/>
  <c r="M75" i="9"/>
  <c r="M15" i="9"/>
  <c r="M4" i="9"/>
  <c r="M28" i="9"/>
  <c r="M40" i="9"/>
  <c r="M52" i="9"/>
  <c r="M64" i="9"/>
  <c r="M76" i="9"/>
  <c r="M16" i="9"/>
  <c r="M5" i="9"/>
  <c r="M29" i="9"/>
  <c r="M41" i="9"/>
  <c r="M53" i="9"/>
  <c r="M65" i="9"/>
  <c r="M77" i="9"/>
  <c r="M17" i="9"/>
  <c r="M6" i="9"/>
  <c r="M30" i="9"/>
  <c r="M42" i="9"/>
  <c r="M54" i="9"/>
  <c r="M66" i="9"/>
  <c r="M78" i="9"/>
  <c r="M18" i="9"/>
  <c r="M7" i="9"/>
  <c r="M31" i="9"/>
  <c r="M43" i="9"/>
  <c r="M55" i="9"/>
  <c r="M67" i="9"/>
  <c r="M79" i="9"/>
  <c r="M19" i="9"/>
  <c r="M8" i="9"/>
  <c r="M32" i="9"/>
  <c r="M44" i="9"/>
  <c r="M56" i="9"/>
  <c r="M68" i="9"/>
  <c r="M80" i="9"/>
  <c r="M20" i="9"/>
  <c r="M9" i="9"/>
  <c r="M33" i="9"/>
  <c r="M45" i="9"/>
  <c r="M57" i="9"/>
  <c r="M69" i="9"/>
  <c r="M81" i="9"/>
  <c r="M21" i="9"/>
  <c r="M10" i="9"/>
  <c r="M34" i="9"/>
  <c r="M46" i="9"/>
  <c r="M58" i="9"/>
  <c r="M70" i="9"/>
  <c r="M82" i="9"/>
  <c r="M22" i="9"/>
  <c r="M11" i="9"/>
  <c r="M35" i="9"/>
  <c r="M47" i="9"/>
  <c r="M59" i="9"/>
  <c r="M71" i="9"/>
  <c r="M83" i="9"/>
  <c r="M23" i="9"/>
  <c r="M12" i="9"/>
  <c r="M36" i="9"/>
  <c r="M48" i="9"/>
  <c r="M60" i="9"/>
  <c r="M72" i="9"/>
  <c r="M84" i="9"/>
  <c r="M24" i="9"/>
  <c r="M13" i="9"/>
  <c r="M37" i="9"/>
  <c r="M49" i="9"/>
  <c r="M61" i="9"/>
  <c r="M73" i="9"/>
  <c r="M85" i="9"/>
  <c r="M25" i="9"/>
  <c r="L26" i="9"/>
  <c r="L38" i="9"/>
  <c r="L50" i="9"/>
  <c r="L62" i="9"/>
  <c r="L74" i="9"/>
  <c r="L14" i="9"/>
  <c r="L3" i="9"/>
  <c r="L27" i="9"/>
  <c r="L39" i="9"/>
  <c r="L51" i="9"/>
  <c r="L63" i="9"/>
  <c r="L75" i="9"/>
  <c r="L15" i="9"/>
  <c r="L4" i="9"/>
  <c r="L28" i="9"/>
  <c r="L40" i="9"/>
  <c r="L52" i="9"/>
  <c r="L64" i="9"/>
  <c r="L76" i="9"/>
  <c r="L16" i="9"/>
  <c r="L5" i="9"/>
  <c r="L29" i="9"/>
  <c r="L41" i="9"/>
  <c r="L53" i="9"/>
  <c r="L65" i="9"/>
  <c r="L77" i="9"/>
  <c r="L17" i="9"/>
  <c r="L6" i="9"/>
  <c r="L30" i="9"/>
  <c r="L42" i="9"/>
  <c r="L54" i="9"/>
  <c r="L66" i="9"/>
  <c r="L78" i="9"/>
  <c r="L18" i="9"/>
  <c r="L7" i="9"/>
  <c r="L31" i="9"/>
  <c r="L43" i="9"/>
  <c r="L55" i="9"/>
  <c r="L67" i="9"/>
  <c r="L79" i="9"/>
  <c r="L19" i="9"/>
  <c r="L8" i="9"/>
  <c r="L32" i="9"/>
  <c r="L44" i="9"/>
  <c r="L56" i="9"/>
  <c r="L68" i="9"/>
  <c r="L80" i="9"/>
  <c r="L20" i="9"/>
  <c r="L9" i="9"/>
  <c r="L33" i="9"/>
  <c r="L45" i="9"/>
  <c r="L57" i="9"/>
  <c r="L69" i="9"/>
  <c r="L81" i="9"/>
  <c r="L21" i="9"/>
  <c r="L10" i="9"/>
  <c r="L34" i="9"/>
  <c r="L46" i="9"/>
  <c r="L58" i="9"/>
  <c r="L70" i="9"/>
  <c r="L82" i="9"/>
  <c r="L22" i="9"/>
  <c r="L11" i="9"/>
  <c r="L35" i="9"/>
  <c r="L47" i="9"/>
  <c r="L59" i="9"/>
  <c r="L71" i="9"/>
  <c r="L83" i="9"/>
  <c r="L23" i="9"/>
  <c r="L12" i="9"/>
  <c r="L36" i="9"/>
  <c r="L48" i="9"/>
  <c r="L60" i="9"/>
  <c r="L72" i="9"/>
  <c r="L84" i="9"/>
  <c r="L24" i="9"/>
  <c r="L13" i="9"/>
  <c r="L37" i="9"/>
  <c r="L49" i="9"/>
  <c r="L61" i="9"/>
  <c r="L73" i="9"/>
  <c r="L85" i="9"/>
  <c r="L25" i="9"/>
  <c r="O2" i="9"/>
  <c r="N2" i="9"/>
  <c r="M2" i="9"/>
  <c r="L2" i="9"/>
  <c r="K26" i="9"/>
  <c r="K38" i="9"/>
  <c r="K50" i="9"/>
  <c r="K62" i="9"/>
  <c r="K74" i="9"/>
  <c r="K14" i="9"/>
  <c r="K3" i="9"/>
  <c r="K27" i="9"/>
  <c r="K39" i="9"/>
  <c r="K51" i="9"/>
  <c r="K63" i="9"/>
  <c r="K75" i="9"/>
  <c r="K15" i="9"/>
  <c r="K4" i="9"/>
  <c r="K28" i="9"/>
  <c r="K40" i="9"/>
  <c r="K52" i="9"/>
  <c r="K64" i="9"/>
  <c r="K76" i="9"/>
  <c r="K16" i="9"/>
  <c r="K5" i="9"/>
  <c r="K29" i="9"/>
  <c r="K41" i="9"/>
  <c r="K53" i="9"/>
  <c r="K65" i="9"/>
  <c r="K77" i="9"/>
  <c r="K17" i="9"/>
  <c r="K6" i="9"/>
  <c r="K30" i="9"/>
  <c r="K42" i="9"/>
  <c r="K54" i="9"/>
  <c r="K66" i="9"/>
  <c r="K78" i="9"/>
  <c r="K18" i="9"/>
  <c r="K7" i="9"/>
  <c r="K31" i="9"/>
  <c r="K43" i="9"/>
  <c r="K55" i="9"/>
  <c r="K67" i="9"/>
  <c r="K79" i="9"/>
  <c r="K19" i="9"/>
  <c r="K8" i="9"/>
  <c r="K32" i="9"/>
  <c r="K44" i="9"/>
  <c r="K56" i="9"/>
  <c r="K68" i="9"/>
  <c r="K80" i="9"/>
  <c r="K20" i="9"/>
  <c r="K9" i="9"/>
  <c r="K33" i="9"/>
  <c r="K45" i="9"/>
  <c r="K57" i="9"/>
  <c r="K69" i="9"/>
  <c r="K81" i="9"/>
  <c r="K21" i="9"/>
  <c r="K10" i="9"/>
  <c r="K34" i="9"/>
  <c r="K46" i="9"/>
  <c r="K58" i="9"/>
  <c r="K70" i="9"/>
  <c r="K82" i="9"/>
  <c r="K22" i="9"/>
  <c r="K11" i="9"/>
  <c r="K35" i="9"/>
  <c r="K47" i="9"/>
  <c r="K59" i="9"/>
  <c r="K71" i="9"/>
  <c r="K83" i="9"/>
  <c r="K23" i="9"/>
  <c r="K12" i="9"/>
  <c r="K36" i="9"/>
  <c r="K48" i="9"/>
  <c r="K60" i="9"/>
  <c r="K72" i="9"/>
  <c r="K84" i="9"/>
  <c r="K24" i="9"/>
  <c r="K13" i="9"/>
  <c r="K37" i="9"/>
  <c r="K49" i="9"/>
  <c r="K61" i="9"/>
  <c r="K73" i="9"/>
  <c r="K85" i="9"/>
  <c r="K25" i="9"/>
  <c r="J26" i="9"/>
  <c r="J38" i="9"/>
  <c r="J50" i="9"/>
  <c r="J62" i="9"/>
  <c r="J74" i="9"/>
  <c r="J14" i="9"/>
  <c r="J3" i="9"/>
  <c r="J27" i="9"/>
  <c r="J39" i="9"/>
  <c r="J51" i="9"/>
  <c r="J63" i="9"/>
  <c r="J75" i="9"/>
  <c r="J15" i="9"/>
  <c r="J4" i="9"/>
  <c r="J28" i="9"/>
  <c r="J40" i="9"/>
  <c r="J52" i="9"/>
  <c r="J64" i="9"/>
  <c r="J76" i="9"/>
  <c r="J16" i="9"/>
  <c r="J5" i="9"/>
  <c r="J29" i="9"/>
  <c r="J41" i="9"/>
  <c r="J53" i="9"/>
  <c r="J65" i="9"/>
  <c r="J77" i="9"/>
  <c r="J17" i="9"/>
  <c r="J6" i="9"/>
  <c r="J30" i="9"/>
  <c r="J42" i="9"/>
  <c r="J54" i="9"/>
  <c r="J66" i="9"/>
  <c r="J78" i="9"/>
  <c r="J18" i="9"/>
  <c r="J7" i="9"/>
  <c r="J31" i="9"/>
  <c r="J43" i="9"/>
  <c r="J55" i="9"/>
  <c r="J67" i="9"/>
  <c r="J79" i="9"/>
  <c r="J19" i="9"/>
  <c r="J8" i="9"/>
  <c r="J32" i="9"/>
  <c r="J44" i="9"/>
  <c r="J56" i="9"/>
  <c r="J68" i="9"/>
  <c r="J80" i="9"/>
  <c r="J20" i="9"/>
  <c r="J9" i="9"/>
  <c r="J33" i="9"/>
  <c r="J45" i="9"/>
  <c r="J57" i="9"/>
  <c r="J69" i="9"/>
  <c r="J81" i="9"/>
  <c r="J21" i="9"/>
  <c r="J10" i="9"/>
  <c r="J34" i="9"/>
  <c r="J46" i="9"/>
  <c r="J58" i="9"/>
  <c r="J70" i="9"/>
  <c r="J82" i="9"/>
  <c r="J22" i="9"/>
  <c r="J11" i="9"/>
  <c r="J35" i="9"/>
  <c r="J47" i="9"/>
  <c r="J59" i="9"/>
  <c r="J71" i="9"/>
  <c r="J83" i="9"/>
  <c r="J23" i="9"/>
  <c r="J12" i="9"/>
  <c r="J36" i="9"/>
  <c r="J48" i="9"/>
  <c r="J60" i="9"/>
  <c r="J72" i="9"/>
  <c r="J84" i="9"/>
  <c r="J24" i="9"/>
  <c r="J13" i="9"/>
  <c r="J37" i="9"/>
  <c r="J49" i="9"/>
  <c r="J61" i="9"/>
  <c r="J73" i="9"/>
  <c r="J85" i="9"/>
  <c r="J25" i="9"/>
  <c r="I26" i="9"/>
  <c r="I38" i="9"/>
  <c r="I50" i="9"/>
  <c r="I62" i="9"/>
  <c r="I74" i="9"/>
  <c r="I14" i="9"/>
  <c r="I3" i="9"/>
  <c r="I27" i="9"/>
  <c r="I39" i="9"/>
  <c r="I51" i="9"/>
  <c r="I63" i="9"/>
  <c r="I75" i="9"/>
  <c r="I15" i="9"/>
  <c r="I4" i="9"/>
  <c r="I28" i="9"/>
  <c r="I40" i="9"/>
  <c r="I52" i="9"/>
  <c r="I64" i="9"/>
  <c r="I76" i="9"/>
  <c r="I16" i="9"/>
  <c r="I5" i="9"/>
  <c r="I29" i="9"/>
  <c r="I41" i="9"/>
  <c r="I53" i="9"/>
  <c r="I65" i="9"/>
  <c r="I77" i="9"/>
  <c r="I17" i="9"/>
  <c r="I6" i="9"/>
  <c r="I30" i="9"/>
  <c r="I42" i="9"/>
  <c r="I54" i="9"/>
  <c r="I66" i="9"/>
  <c r="I78" i="9"/>
  <c r="I18" i="9"/>
  <c r="I7" i="9"/>
  <c r="I31" i="9"/>
  <c r="I43" i="9"/>
  <c r="I55" i="9"/>
  <c r="I67" i="9"/>
  <c r="I79" i="9"/>
  <c r="I19" i="9"/>
  <c r="I8" i="9"/>
  <c r="I32" i="9"/>
  <c r="I44" i="9"/>
  <c r="I56" i="9"/>
  <c r="I68" i="9"/>
  <c r="I80" i="9"/>
  <c r="I20" i="9"/>
  <c r="I9" i="9"/>
  <c r="I33" i="9"/>
  <c r="I45" i="9"/>
  <c r="I57" i="9"/>
  <c r="I69" i="9"/>
  <c r="I81" i="9"/>
  <c r="I21" i="9"/>
  <c r="I10" i="9"/>
  <c r="I34" i="9"/>
  <c r="I46" i="9"/>
  <c r="I58" i="9"/>
  <c r="I70" i="9"/>
  <c r="I82" i="9"/>
  <c r="I22" i="9"/>
  <c r="I11" i="9"/>
  <c r="I35" i="9"/>
  <c r="I47" i="9"/>
  <c r="I59" i="9"/>
  <c r="I71" i="9"/>
  <c r="I83" i="9"/>
  <c r="I23" i="9"/>
  <c r="I12" i="9"/>
  <c r="I36" i="9"/>
  <c r="I48" i="9"/>
  <c r="I60" i="9"/>
  <c r="I72" i="9"/>
  <c r="I84" i="9"/>
  <c r="I24" i="9"/>
  <c r="I13" i="9"/>
  <c r="I37" i="9"/>
  <c r="I49" i="9"/>
  <c r="I61" i="9"/>
  <c r="I73" i="9"/>
  <c r="I85" i="9"/>
  <c r="I25" i="9"/>
  <c r="K2" i="9"/>
  <c r="J2" i="9"/>
  <c r="I2" i="9"/>
  <c r="H2" i="9"/>
  <c r="H26" i="9"/>
  <c r="H38" i="9"/>
  <c r="H50" i="9"/>
  <c r="H62" i="9"/>
  <c r="H74" i="9"/>
  <c r="H14" i="9"/>
  <c r="H3" i="9"/>
  <c r="H27" i="9"/>
  <c r="H39" i="9"/>
  <c r="H51" i="9"/>
  <c r="H63" i="9"/>
  <c r="H75" i="9"/>
  <c r="H15" i="9"/>
  <c r="H4" i="9"/>
  <c r="H28" i="9"/>
  <c r="H40" i="9"/>
  <c r="H52" i="9"/>
  <c r="H64" i="9"/>
  <c r="H76" i="9"/>
  <c r="H16" i="9"/>
  <c r="H5" i="9"/>
  <c r="H29" i="9"/>
  <c r="H41" i="9"/>
  <c r="H53" i="9"/>
  <c r="H65" i="9"/>
  <c r="H77" i="9"/>
  <c r="H17" i="9"/>
  <c r="H6" i="9"/>
  <c r="H30" i="9"/>
  <c r="H42" i="9"/>
  <c r="H54" i="9"/>
  <c r="H66" i="9"/>
  <c r="H78" i="9"/>
  <c r="H18" i="9"/>
  <c r="H7" i="9"/>
  <c r="H31" i="9"/>
  <c r="H43" i="9"/>
  <c r="H55" i="9"/>
  <c r="H67" i="9"/>
  <c r="H79" i="9"/>
  <c r="H19" i="9"/>
  <c r="H8" i="9"/>
  <c r="H32" i="9"/>
  <c r="H44" i="9"/>
  <c r="H56" i="9"/>
  <c r="H68" i="9"/>
  <c r="H80" i="9"/>
  <c r="H20" i="9"/>
  <c r="H9" i="9"/>
  <c r="H33" i="9"/>
  <c r="H45" i="9"/>
  <c r="H57" i="9"/>
  <c r="H69" i="9"/>
  <c r="H81" i="9"/>
  <c r="H21" i="9"/>
  <c r="H10" i="9"/>
  <c r="H34" i="9"/>
  <c r="H46" i="9"/>
  <c r="H58" i="9"/>
  <c r="H70" i="9"/>
  <c r="H82" i="9"/>
  <c r="H22" i="9"/>
  <c r="H11" i="9"/>
  <c r="H35" i="9"/>
  <c r="H47" i="9"/>
  <c r="H59" i="9"/>
  <c r="H71" i="9"/>
  <c r="H83" i="9"/>
  <c r="H23" i="9"/>
  <c r="H12" i="9"/>
  <c r="H36" i="9"/>
  <c r="H48" i="9"/>
  <c r="H60" i="9"/>
  <c r="H72" i="9"/>
  <c r="H84" i="9"/>
  <c r="H24" i="9"/>
  <c r="H13" i="9"/>
  <c r="H37" i="9"/>
  <c r="H49" i="9"/>
  <c r="H61" i="9"/>
  <c r="H73" i="9"/>
  <c r="H85" i="9"/>
  <c r="H25" i="9"/>
  <c r="G2" i="9"/>
  <c r="G26" i="9"/>
  <c r="G38" i="9"/>
  <c r="G50" i="9"/>
  <c r="G62" i="9"/>
  <c r="G74" i="9"/>
  <c r="G14" i="9"/>
  <c r="G3" i="9"/>
  <c r="G27" i="9"/>
  <c r="G39" i="9"/>
  <c r="G51" i="9"/>
  <c r="G63" i="9"/>
  <c r="G75" i="9"/>
  <c r="G15" i="9"/>
  <c r="G4" i="9"/>
  <c r="G28" i="9"/>
  <c r="G40" i="9"/>
  <c r="G52" i="9"/>
  <c r="G64" i="9"/>
  <c r="G76" i="9"/>
  <c r="G16" i="9"/>
  <c r="G5" i="9"/>
  <c r="G29" i="9"/>
  <c r="G41" i="9"/>
  <c r="G53" i="9"/>
  <c r="G65" i="9"/>
  <c r="G77" i="9"/>
  <c r="G17" i="9"/>
  <c r="G6" i="9"/>
  <c r="G30" i="9"/>
  <c r="G42" i="9"/>
  <c r="G54" i="9"/>
  <c r="G66" i="9"/>
  <c r="G78" i="9"/>
  <c r="G18" i="9"/>
  <c r="G7" i="9"/>
  <c r="G31" i="9"/>
  <c r="G43" i="9"/>
  <c r="G55" i="9"/>
  <c r="G67" i="9"/>
  <c r="G79" i="9"/>
  <c r="G19" i="9"/>
  <c r="G8" i="9"/>
  <c r="G32" i="9"/>
  <c r="G44" i="9"/>
  <c r="G56" i="9"/>
  <c r="G68" i="9"/>
  <c r="G80" i="9"/>
  <c r="G20" i="9"/>
  <c r="G9" i="9"/>
  <c r="G33" i="9"/>
  <c r="G45" i="9"/>
  <c r="G57" i="9"/>
  <c r="G69" i="9"/>
  <c r="G81" i="9"/>
  <c r="G21" i="9"/>
  <c r="G10" i="9"/>
  <c r="G34" i="9"/>
  <c r="G46" i="9"/>
  <c r="G58" i="9"/>
  <c r="G70" i="9"/>
  <c r="G82" i="9"/>
  <c r="G22" i="9"/>
  <c r="G11" i="9"/>
  <c r="G35" i="9"/>
  <c r="G47" i="9"/>
  <c r="G59" i="9"/>
  <c r="G71" i="9"/>
  <c r="G83" i="9"/>
  <c r="G23" i="9"/>
  <c r="G12" i="9"/>
  <c r="G36" i="9"/>
  <c r="G48" i="9"/>
  <c r="G60" i="9"/>
  <c r="G72" i="9"/>
  <c r="G84" i="9"/>
  <c r="G24" i="9"/>
  <c r="G13" i="9"/>
  <c r="G37" i="9"/>
  <c r="G49" i="9"/>
  <c r="G61" i="9"/>
  <c r="G73" i="9"/>
  <c r="G85" i="9"/>
  <c r="G25" i="9"/>
  <c r="F26" i="9"/>
  <c r="F38" i="9"/>
  <c r="F50" i="9"/>
  <c r="F62" i="9"/>
  <c r="F74" i="9"/>
  <c r="F14" i="9"/>
  <c r="F3" i="9"/>
  <c r="F27" i="9"/>
  <c r="F39" i="9"/>
  <c r="F51" i="9"/>
  <c r="F63" i="9"/>
  <c r="F75" i="9"/>
  <c r="F15" i="9"/>
  <c r="F4" i="9"/>
  <c r="F28" i="9"/>
  <c r="F40" i="9"/>
  <c r="F52" i="9"/>
  <c r="F64" i="9"/>
  <c r="F76" i="9"/>
  <c r="F16" i="9"/>
  <c r="F5" i="9"/>
  <c r="F29" i="9"/>
  <c r="F41" i="9"/>
  <c r="F53" i="9"/>
  <c r="F65" i="9"/>
  <c r="F77" i="9"/>
  <c r="F17" i="9"/>
  <c r="F6" i="9"/>
  <c r="F30" i="9"/>
  <c r="F42" i="9"/>
  <c r="F54" i="9"/>
  <c r="F66" i="9"/>
  <c r="F78" i="9"/>
  <c r="F18" i="9"/>
  <c r="F7" i="9"/>
  <c r="F31" i="9"/>
  <c r="F43" i="9"/>
  <c r="F55" i="9"/>
  <c r="F67" i="9"/>
  <c r="F79" i="9"/>
  <c r="F19" i="9"/>
  <c r="F8" i="9"/>
  <c r="F32" i="9"/>
  <c r="F44" i="9"/>
  <c r="F56" i="9"/>
  <c r="F68" i="9"/>
  <c r="F80" i="9"/>
  <c r="F20" i="9"/>
  <c r="F9" i="9"/>
  <c r="F33" i="9"/>
  <c r="F45" i="9"/>
  <c r="F57" i="9"/>
  <c r="F69" i="9"/>
  <c r="F81" i="9"/>
  <c r="F21" i="9"/>
  <c r="F10" i="9"/>
  <c r="F34" i="9"/>
  <c r="F46" i="9"/>
  <c r="F58" i="9"/>
  <c r="F70" i="9"/>
  <c r="F82" i="9"/>
  <c r="F22" i="9"/>
  <c r="F11" i="9"/>
  <c r="F35" i="9"/>
  <c r="F47" i="9"/>
  <c r="F59" i="9"/>
  <c r="F71" i="9"/>
  <c r="F83" i="9"/>
  <c r="F23" i="9"/>
  <c r="F12" i="9"/>
  <c r="F36" i="9"/>
  <c r="F48" i="9"/>
  <c r="F60" i="9"/>
  <c r="F72" i="9"/>
  <c r="F84" i="9"/>
  <c r="F24" i="9"/>
  <c r="F13" i="9"/>
  <c r="F37" i="9"/>
  <c r="F49" i="9"/>
  <c r="F61" i="9"/>
  <c r="F73" i="9"/>
  <c r="F85" i="9"/>
  <c r="F25" i="9"/>
  <c r="F2" i="9"/>
  <c r="E2" i="9"/>
  <c r="E26" i="9"/>
  <c r="E38" i="9"/>
  <c r="E50" i="9"/>
  <c r="E62" i="9"/>
  <c r="E74" i="9"/>
  <c r="E14" i="9"/>
  <c r="E3" i="9"/>
  <c r="E27" i="9"/>
  <c r="E39" i="9"/>
  <c r="E51" i="9"/>
  <c r="E63" i="9"/>
  <c r="E75" i="9"/>
  <c r="E15" i="9"/>
  <c r="E4" i="9"/>
  <c r="E28" i="9"/>
  <c r="E40" i="9"/>
  <c r="E52" i="9"/>
  <c r="E64" i="9"/>
  <c r="E76" i="9"/>
  <c r="E16" i="9"/>
  <c r="E5" i="9"/>
  <c r="E29" i="9"/>
  <c r="E41" i="9"/>
  <c r="E53" i="9"/>
  <c r="E65" i="9"/>
  <c r="E77" i="9"/>
  <c r="E17" i="9"/>
  <c r="E6" i="9"/>
  <c r="E30" i="9"/>
  <c r="E42" i="9"/>
  <c r="E54" i="9"/>
  <c r="E66" i="9"/>
  <c r="E78" i="9"/>
  <c r="E18" i="9"/>
  <c r="E7" i="9"/>
  <c r="E31" i="9"/>
  <c r="E43" i="9"/>
  <c r="E55" i="9"/>
  <c r="E67" i="9"/>
  <c r="E79" i="9"/>
  <c r="E19" i="9"/>
  <c r="E8" i="9"/>
  <c r="E32" i="9"/>
  <c r="E44" i="9"/>
  <c r="E56" i="9"/>
  <c r="E68" i="9"/>
  <c r="E80" i="9"/>
  <c r="E20" i="9"/>
  <c r="E9" i="9"/>
  <c r="E33" i="9"/>
  <c r="E45" i="9"/>
  <c r="E57" i="9"/>
  <c r="E69" i="9"/>
  <c r="E81" i="9"/>
  <c r="E21" i="9"/>
  <c r="E10" i="9"/>
  <c r="E34" i="9"/>
  <c r="E46" i="9"/>
  <c r="E58" i="9"/>
  <c r="E70" i="9"/>
  <c r="E82" i="9"/>
  <c r="E22" i="9"/>
  <c r="E11" i="9"/>
  <c r="E35" i="9"/>
  <c r="E47" i="9"/>
  <c r="E59" i="9"/>
  <c r="E71" i="9"/>
  <c r="E83" i="9"/>
  <c r="E23" i="9"/>
  <c r="E12" i="9"/>
  <c r="E36" i="9"/>
  <c r="E48" i="9"/>
  <c r="E60" i="9"/>
  <c r="E72" i="9"/>
  <c r="E84" i="9"/>
  <c r="E24" i="9"/>
  <c r="E13" i="9"/>
  <c r="E37" i="9"/>
  <c r="E49" i="9"/>
  <c r="E61" i="9"/>
  <c r="E73" i="9"/>
  <c r="E85" i="9"/>
  <c r="E25" i="9"/>
  <c r="CI86" i="9"/>
  <c r="CK85" i="9"/>
  <c r="CJ85" i="9" s="1"/>
  <c r="B25" i="9"/>
  <c r="CK84" i="9"/>
  <c r="CJ84" i="9" s="1"/>
  <c r="B85" i="9"/>
  <c r="CK83" i="9"/>
  <c r="CJ83" i="9" s="1"/>
  <c r="B73" i="9"/>
  <c r="CK82" i="9"/>
  <c r="CJ82" i="9" s="1"/>
  <c r="B61" i="9"/>
  <c r="CK81" i="9"/>
  <c r="CJ81" i="9" s="1"/>
  <c r="B49" i="9"/>
  <c r="CK80" i="9"/>
  <c r="CJ80" i="9" s="1"/>
  <c r="B37" i="9"/>
  <c r="CK79" i="9"/>
  <c r="CJ79" i="9" s="1"/>
  <c r="B13" i="9"/>
  <c r="CK78" i="9"/>
  <c r="CJ78" i="9" s="1"/>
  <c r="B24" i="9"/>
  <c r="CK77" i="9"/>
  <c r="CJ77" i="9" s="1"/>
  <c r="B84" i="9"/>
  <c r="CK76" i="9"/>
  <c r="CJ76" i="9" s="1"/>
  <c r="B72" i="9"/>
  <c r="CK75" i="9"/>
  <c r="CJ75" i="9" s="1"/>
  <c r="B60" i="9"/>
  <c r="CK74" i="9"/>
  <c r="CJ74" i="9" s="1"/>
  <c r="B48" i="9"/>
  <c r="CK73" i="9"/>
  <c r="CJ73" i="9" s="1"/>
  <c r="B36" i="9"/>
  <c r="CK72" i="9"/>
  <c r="CJ72" i="9" s="1"/>
  <c r="B12" i="9"/>
  <c r="CK71" i="9"/>
  <c r="CJ71" i="9" s="1"/>
  <c r="B23" i="9"/>
  <c r="CK70" i="9"/>
  <c r="CJ70" i="9" s="1"/>
  <c r="B83" i="9"/>
  <c r="CK69" i="9"/>
  <c r="CJ69" i="9" s="1"/>
  <c r="B71" i="9"/>
  <c r="CK68" i="9"/>
  <c r="CJ68" i="9" s="1"/>
  <c r="B59" i="9"/>
  <c r="CK67" i="9"/>
  <c r="CJ67" i="9" s="1"/>
  <c r="B47" i="9"/>
  <c r="CK66" i="9"/>
  <c r="CJ66" i="9" s="1"/>
  <c r="B35" i="9"/>
  <c r="CK65" i="9"/>
  <c r="CJ65" i="9" s="1"/>
  <c r="B11" i="9"/>
  <c r="CK64" i="9"/>
  <c r="CJ64" i="9" s="1"/>
  <c r="B22" i="9"/>
  <c r="CK63" i="9"/>
  <c r="CJ63" i="9" s="1"/>
  <c r="B82" i="9"/>
  <c r="CK62" i="9"/>
  <c r="CJ62" i="9" s="1"/>
  <c r="B70" i="9"/>
  <c r="CK61" i="9"/>
  <c r="CJ61" i="9" s="1"/>
  <c r="B58" i="9"/>
  <c r="CK60" i="9"/>
  <c r="CJ60" i="9" s="1"/>
  <c r="B46" i="9"/>
  <c r="CK59" i="9"/>
  <c r="CJ59" i="9" s="1"/>
  <c r="B34" i="9"/>
  <c r="CK58" i="9"/>
  <c r="CJ58" i="9" s="1"/>
  <c r="B10" i="9"/>
  <c r="CK57" i="9"/>
  <c r="CJ57" i="9" s="1"/>
  <c r="B21" i="9"/>
  <c r="CK56" i="9"/>
  <c r="CJ56" i="9" s="1"/>
  <c r="B81" i="9"/>
  <c r="CK55" i="9"/>
  <c r="CJ55" i="9" s="1"/>
  <c r="B69" i="9"/>
  <c r="CK54" i="9"/>
  <c r="CJ54" i="9" s="1"/>
  <c r="B57" i="9"/>
  <c r="CK53" i="9"/>
  <c r="CJ53" i="9" s="1"/>
  <c r="B45" i="9"/>
  <c r="CK52" i="9"/>
  <c r="CJ52" i="9" s="1"/>
  <c r="B33" i="9"/>
  <c r="CK51" i="9"/>
  <c r="CJ51" i="9" s="1"/>
  <c r="B9" i="9"/>
  <c r="CK50" i="9"/>
  <c r="CJ50" i="9" s="1"/>
  <c r="B20" i="9"/>
  <c r="CK49" i="9"/>
  <c r="CJ49" i="9" s="1"/>
  <c r="B80" i="9"/>
  <c r="CK48" i="9"/>
  <c r="CJ48" i="9" s="1"/>
  <c r="B68" i="9"/>
  <c r="CK47" i="9"/>
  <c r="CJ47" i="9" s="1"/>
  <c r="B56" i="9"/>
  <c r="CK46" i="9"/>
  <c r="CJ46" i="9" s="1"/>
  <c r="B44" i="9"/>
  <c r="CK45" i="9"/>
  <c r="CJ45" i="9" s="1"/>
  <c r="B32" i="9"/>
  <c r="CK44" i="9"/>
  <c r="CJ44" i="9" s="1"/>
  <c r="B8" i="9"/>
  <c r="CK43" i="9"/>
  <c r="CJ43" i="9" s="1"/>
  <c r="B19" i="9"/>
  <c r="CK42" i="9"/>
  <c r="CJ42" i="9" s="1"/>
  <c r="B79" i="9"/>
  <c r="CK41" i="9"/>
  <c r="CJ41" i="9" s="1"/>
  <c r="B67" i="9"/>
  <c r="CK40" i="9"/>
  <c r="CJ40" i="9" s="1"/>
  <c r="B55" i="9"/>
  <c r="CK39" i="9"/>
  <c r="CJ39" i="9" s="1"/>
  <c r="B43" i="9"/>
  <c r="CK38" i="9"/>
  <c r="CJ38" i="9" s="1"/>
  <c r="B31" i="9"/>
  <c r="CK37" i="9"/>
  <c r="CJ37" i="9" s="1"/>
  <c r="B7" i="9"/>
  <c r="CK36" i="9"/>
  <c r="CJ36" i="9" s="1"/>
  <c r="B18" i="9"/>
  <c r="CK35" i="9"/>
  <c r="CJ35" i="9" s="1"/>
  <c r="B78" i="9"/>
  <c r="CK34" i="9"/>
  <c r="CJ34" i="9" s="1"/>
  <c r="B66" i="9"/>
  <c r="CK33" i="9"/>
  <c r="CJ33" i="9" s="1"/>
  <c r="B54" i="9"/>
  <c r="CK32" i="9"/>
  <c r="CJ32" i="9" s="1"/>
  <c r="B42" i="9"/>
  <c r="CK31" i="9"/>
  <c r="CJ31" i="9" s="1"/>
  <c r="B30" i="9"/>
  <c r="CK30" i="9"/>
  <c r="CJ30" i="9" s="1"/>
  <c r="B6" i="9"/>
  <c r="CK29" i="9"/>
  <c r="CJ29" i="9" s="1"/>
  <c r="B17" i="9"/>
  <c r="CK28" i="9"/>
  <c r="CJ28" i="9" s="1"/>
  <c r="B77" i="9"/>
  <c r="CK27" i="9"/>
  <c r="CJ27" i="9" s="1"/>
  <c r="B65" i="9"/>
  <c r="CK26" i="9"/>
  <c r="CJ26" i="9" s="1"/>
  <c r="B53" i="9"/>
  <c r="CK25" i="9"/>
  <c r="CJ25" i="9" s="1"/>
  <c r="B41" i="9"/>
  <c r="CK24" i="9"/>
  <c r="CJ24" i="9" s="1"/>
  <c r="B29" i="9"/>
  <c r="CK23" i="9"/>
  <c r="CJ23" i="9" s="1"/>
  <c r="B5" i="9"/>
  <c r="CK22" i="9"/>
  <c r="CJ22" i="9" s="1"/>
  <c r="B16" i="9"/>
  <c r="CK21" i="9"/>
  <c r="CJ21" i="9" s="1"/>
  <c r="B76" i="9"/>
  <c r="CK20" i="9"/>
  <c r="CJ20" i="9" s="1"/>
  <c r="B64" i="9"/>
  <c r="CK19" i="9"/>
  <c r="CJ19" i="9" s="1"/>
  <c r="B52" i="9"/>
  <c r="CK18" i="9"/>
  <c r="CJ18" i="9" s="1"/>
  <c r="B40" i="9"/>
  <c r="CK17" i="9"/>
  <c r="CJ17" i="9" s="1"/>
  <c r="B28" i="9"/>
  <c r="CK16" i="9"/>
  <c r="CJ16" i="9" s="1"/>
  <c r="B4" i="9"/>
  <c r="CK15" i="9"/>
  <c r="CJ15" i="9" s="1"/>
  <c r="B15" i="9"/>
  <c r="CK14" i="9"/>
  <c r="CJ14" i="9" s="1"/>
  <c r="B75" i="9"/>
  <c r="CK13" i="9"/>
  <c r="CJ13" i="9" s="1"/>
  <c r="B63" i="9"/>
  <c r="CK12" i="9"/>
  <c r="CJ12" i="9" s="1"/>
  <c r="B51" i="9"/>
  <c r="CK11" i="9"/>
  <c r="CJ11" i="9" s="1"/>
  <c r="B39" i="9"/>
  <c r="CK10" i="9"/>
  <c r="CJ10" i="9" s="1"/>
  <c r="B27" i="9"/>
  <c r="CK9" i="9"/>
  <c r="CJ9" i="9" s="1"/>
  <c r="B3" i="9"/>
  <c r="CK8" i="9"/>
  <c r="CJ8" i="9" s="1"/>
  <c r="B14" i="9"/>
  <c r="CK7" i="9"/>
  <c r="CJ7" i="9" s="1"/>
  <c r="B74" i="9"/>
  <c r="CK6" i="9"/>
  <c r="CJ6" i="9" s="1"/>
  <c r="B62" i="9"/>
  <c r="CK5" i="9"/>
  <c r="CJ5" i="9" s="1"/>
  <c r="B50" i="9"/>
  <c r="CK4" i="9"/>
  <c r="CJ4" i="9" s="1"/>
  <c r="B38" i="9"/>
  <c r="CK3" i="9"/>
  <c r="CJ3" i="9" s="1"/>
  <c r="B26" i="9"/>
  <c r="CK2" i="9"/>
  <c r="CJ2" i="9" s="1"/>
  <c r="B2" i="9"/>
  <c r="AG730" i="1"/>
  <c r="AF730" i="1"/>
  <c r="B730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2" i="1"/>
  <c r="AO3" i="7" l="1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O66" i="7"/>
  <c r="AO67" i="7"/>
  <c r="AO68" i="7"/>
  <c r="AO69" i="7"/>
  <c r="AO70" i="7"/>
  <c r="AO71" i="7"/>
  <c r="AO72" i="7"/>
  <c r="AO73" i="7"/>
  <c r="AO74" i="7"/>
  <c r="AO75" i="7"/>
  <c r="AO76" i="7"/>
  <c r="AO77" i="7"/>
  <c r="AO78" i="7"/>
  <c r="AO79" i="7"/>
  <c r="AO80" i="7"/>
  <c r="AO81" i="7"/>
  <c r="AO82" i="7"/>
  <c r="AO83" i="7"/>
  <c r="AO84" i="7"/>
  <c r="AO85" i="7"/>
  <c r="AO86" i="7"/>
  <c r="AO87" i="7"/>
  <c r="AO88" i="7"/>
  <c r="AO89" i="7"/>
  <c r="AO90" i="7"/>
  <c r="AO91" i="7"/>
  <c r="AO92" i="7"/>
  <c r="AO93" i="7"/>
  <c r="AO94" i="7"/>
  <c r="AO95" i="7"/>
  <c r="AO96" i="7"/>
  <c r="AO97" i="7"/>
  <c r="AO98" i="7"/>
  <c r="AO99" i="7"/>
  <c r="AO100" i="7"/>
  <c r="AO101" i="7"/>
  <c r="AO102" i="7"/>
  <c r="AO103" i="7"/>
  <c r="AO104" i="7"/>
  <c r="AO105" i="7"/>
  <c r="AO106" i="7"/>
  <c r="AO107" i="7"/>
  <c r="AO108" i="7"/>
  <c r="AO109" i="7"/>
  <c r="AO110" i="7"/>
  <c r="AO111" i="7"/>
  <c r="AO112" i="7"/>
  <c r="AO113" i="7"/>
  <c r="AO114" i="7"/>
  <c r="AO115" i="7"/>
  <c r="AO116" i="7"/>
  <c r="AO117" i="7"/>
  <c r="AO118" i="7"/>
  <c r="AO119" i="7"/>
  <c r="AO120" i="7"/>
  <c r="AO121" i="7"/>
  <c r="AO122" i="7"/>
  <c r="AO123" i="7"/>
  <c r="AO124" i="7"/>
  <c r="AO125" i="7"/>
  <c r="AO126" i="7"/>
  <c r="AO127" i="7"/>
  <c r="AO128" i="7"/>
  <c r="AO129" i="7"/>
  <c r="AO130" i="7"/>
  <c r="AO131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H2" i="9" s="1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2" i="7"/>
  <c r="EW142" i="7"/>
  <c r="EW139" i="7"/>
  <c r="EW131" i="7"/>
  <c r="EW128" i="7"/>
  <c r="EW125" i="7"/>
  <c r="EW102" i="7"/>
  <c r="EW100" i="7"/>
  <c r="EW52" i="7"/>
  <c r="EW50" i="7"/>
  <c r="EW27" i="7"/>
  <c r="EW30" i="7"/>
  <c r="AH9" i="9" l="1"/>
  <c r="AH33" i="9"/>
  <c r="AH45" i="9"/>
  <c r="AH57" i="9"/>
  <c r="AH69" i="9"/>
  <c r="AH21" i="9"/>
  <c r="AH81" i="9"/>
  <c r="AH8" i="9"/>
  <c r="AH32" i="9"/>
  <c r="AH80" i="9"/>
  <c r="AH44" i="9"/>
  <c r="AH56" i="9"/>
  <c r="AH68" i="9"/>
  <c r="AH20" i="9"/>
  <c r="AH19" i="9"/>
  <c r="AH7" i="9"/>
  <c r="AH31" i="9"/>
  <c r="AH67" i="9"/>
  <c r="AH43" i="9"/>
  <c r="AH55" i="9"/>
  <c r="AH79" i="9"/>
  <c r="AH34" i="9"/>
  <c r="AH46" i="9"/>
  <c r="AH58" i="9"/>
  <c r="AH70" i="9"/>
  <c r="AH82" i="9"/>
  <c r="AH22" i="9"/>
  <c r="AH10" i="9"/>
  <c r="AH26" i="9"/>
  <c r="AH38" i="9"/>
  <c r="AH50" i="9"/>
  <c r="AH62" i="9"/>
  <c r="AH74" i="9"/>
  <c r="AH14" i="9"/>
  <c r="AH78" i="9"/>
  <c r="AH18" i="9"/>
  <c r="AH6" i="9"/>
  <c r="AH54" i="9"/>
  <c r="AH30" i="9"/>
  <c r="AH42" i="9"/>
  <c r="AH66" i="9"/>
  <c r="AH73" i="9"/>
  <c r="AH85" i="9"/>
  <c r="AH25" i="9"/>
  <c r="AH13" i="9"/>
  <c r="AH49" i="9"/>
  <c r="AH37" i="9"/>
  <c r="AH61" i="9"/>
  <c r="AH65" i="9"/>
  <c r="AH77" i="9"/>
  <c r="AH17" i="9"/>
  <c r="AH41" i="9"/>
  <c r="AH5" i="9"/>
  <c r="AH29" i="9"/>
  <c r="AH53" i="9"/>
  <c r="AH60" i="9"/>
  <c r="AH72" i="9"/>
  <c r="AH84" i="9"/>
  <c r="AH36" i="9"/>
  <c r="AH24" i="9"/>
  <c r="AH12" i="9"/>
  <c r="AH48" i="9"/>
  <c r="AH52" i="9"/>
  <c r="AH64" i="9"/>
  <c r="AH76" i="9"/>
  <c r="AH16" i="9"/>
  <c r="AH28" i="9"/>
  <c r="AH4" i="9"/>
  <c r="AH40" i="9"/>
  <c r="AH47" i="9"/>
  <c r="AH59" i="9"/>
  <c r="AH71" i="9"/>
  <c r="AH83" i="9"/>
  <c r="AH11" i="9"/>
  <c r="AH23" i="9"/>
  <c r="AH35" i="9"/>
  <c r="AH39" i="9"/>
  <c r="AH51" i="9"/>
  <c r="AH63" i="9"/>
  <c r="AH75" i="9"/>
  <c r="AH15" i="9"/>
  <c r="AH3" i="9"/>
  <c r="AH27" i="9"/>
  <c r="AG188" i="1"/>
  <c r="AG332" i="1"/>
  <c r="AG476" i="1"/>
  <c r="AG620" i="1"/>
  <c r="AG764" i="1"/>
  <c r="AG3" i="1"/>
  <c r="AG189" i="1"/>
  <c r="AG333" i="1"/>
  <c r="AG477" i="1"/>
  <c r="AG621" i="1"/>
  <c r="AG765" i="1"/>
  <c r="AG4" i="1"/>
  <c r="AG190" i="1"/>
  <c r="AG334" i="1"/>
  <c r="AG478" i="1"/>
  <c r="AG622" i="1"/>
  <c r="AG766" i="1"/>
  <c r="AG5" i="1"/>
  <c r="AG191" i="1"/>
  <c r="AG335" i="1"/>
  <c r="AG479" i="1"/>
  <c r="AG623" i="1"/>
  <c r="AG767" i="1"/>
  <c r="AG6" i="1"/>
  <c r="AG192" i="1"/>
  <c r="AG336" i="1"/>
  <c r="AG480" i="1"/>
  <c r="AG624" i="1"/>
  <c r="AG768" i="1"/>
  <c r="AG7" i="1"/>
  <c r="AG193" i="1"/>
  <c r="AG337" i="1"/>
  <c r="AG481" i="1"/>
  <c r="AG625" i="1"/>
  <c r="AG769" i="1"/>
  <c r="AG8" i="1"/>
  <c r="AG194" i="1"/>
  <c r="AG338" i="1"/>
  <c r="AG482" i="1"/>
  <c r="AG626" i="1"/>
  <c r="AG770" i="1"/>
  <c r="AG9" i="1"/>
  <c r="AG195" i="1"/>
  <c r="AG339" i="1"/>
  <c r="AG483" i="1"/>
  <c r="AG627" i="1"/>
  <c r="AG771" i="1"/>
  <c r="AG10" i="1"/>
  <c r="AG196" i="1"/>
  <c r="AG340" i="1"/>
  <c r="AG484" i="1"/>
  <c r="AG628" i="1"/>
  <c r="AG772" i="1"/>
  <c r="AG11" i="1"/>
  <c r="AG197" i="1"/>
  <c r="AG341" i="1"/>
  <c r="AG485" i="1"/>
  <c r="AG629" i="1"/>
  <c r="AG773" i="1"/>
  <c r="AG12" i="1"/>
  <c r="AG198" i="1"/>
  <c r="AG342" i="1"/>
  <c r="AG486" i="1"/>
  <c r="AG630" i="1"/>
  <c r="AG774" i="1"/>
  <c r="AG13" i="1"/>
  <c r="AG199" i="1"/>
  <c r="AG343" i="1"/>
  <c r="AG487" i="1"/>
  <c r="AG631" i="1"/>
  <c r="AG775" i="1"/>
  <c r="AG14" i="1"/>
  <c r="AG200" i="1"/>
  <c r="AG344" i="1"/>
  <c r="AG488" i="1"/>
  <c r="AG632" i="1"/>
  <c r="AG776" i="1"/>
  <c r="AG15" i="1"/>
  <c r="AG201" i="1"/>
  <c r="AG345" i="1"/>
  <c r="AG489" i="1"/>
  <c r="AG633" i="1"/>
  <c r="AG777" i="1"/>
  <c r="AG16" i="1"/>
  <c r="AG202" i="1"/>
  <c r="AG346" i="1"/>
  <c r="AG490" i="1"/>
  <c r="AG634" i="1"/>
  <c r="AG778" i="1"/>
  <c r="AG17" i="1"/>
  <c r="AG203" i="1"/>
  <c r="AG347" i="1"/>
  <c r="AG491" i="1"/>
  <c r="AG635" i="1"/>
  <c r="AG779" i="1"/>
  <c r="AG18" i="1"/>
  <c r="AG204" i="1"/>
  <c r="AG348" i="1"/>
  <c r="AG492" i="1"/>
  <c r="AG636" i="1"/>
  <c r="AG780" i="1"/>
  <c r="AG19" i="1"/>
  <c r="AG205" i="1"/>
  <c r="AG349" i="1"/>
  <c r="AG493" i="1"/>
  <c r="AG637" i="1"/>
  <c r="AG781" i="1"/>
  <c r="AG20" i="1"/>
  <c r="AG206" i="1"/>
  <c r="AG350" i="1"/>
  <c r="AG494" i="1"/>
  <c r="AG638" i="1"/>
  <c r="AG782" i="1"/>
  <c r="AG21" i="1"/>
  <c r="AG207" i="1"/>
  <c r="AG351" i="1"/>
  <c r="AG495" i="1"/>
  <c r="AG639" i="1"/>
  <c r="AG783" i="1"/>
  <c r="AG22" i="1"/>
  <c r="AG208" i="1"/>
  <c r="AG352" i="1"/>
  <c r="AG496" i="1"/>
  <c r="AG640" i="1"/>
  <c r="AG784" i="1"/>
  <c r="AG23" i="1"/>
  <c r="AG209" i="1"/>
  <c r="AG353" i="1"/>
  <c r="AG497" i="1"/>
  <c r="AG641" i="1"/>
  <c r="AG785" i="1"/>
  <c r="AG24" i="1"/>
  <c r="AG210" i="1"/>
  <c r="AG354" i="1"/>
  <c r="AG498" i="1"/>
  <c r="AG642" i="1"/>
  <c r="AG786" i="1"/>
  <c r="AG25" i="1"/>
  <c r="AG211" i="1"/>
  <c r="AG355" i="1"/>
  <c r="AG499" i="1"/>
  <c r="AG643" i="1"/>
  <c r="AG787" i="1"/>
  <c r="AG26" i="1"/>
  <c r="AG212" i="1"/>
  <c r="AG356" i="1"/>
  <c r="AG500" i="1"/>
  <c r="AG644" i="1"/>
  <c r="AG788" i="1"/>
  <c r="AG27" i="1"/>
  <c r="AG213" i="1"/>
  <c r="AG357" i="1"/>
  <c r="AG501" i="1"/>
  <c r="AG645" i="1"/>
  <c r="AG789" i="1"/>
  <c r="AG28" i="1"/>
  <c r="AG214" i="1"/>
  <c r="AG358" i="1"/>
  <c r="AG502" i="1"/>
  <c r="AG646" i="1"/>
  <c r="AG790" i="1"/>
  <c r="AG29" i="1"/>
  <c r="AG215" i="1"/>
  <c r="AG359" i="1"/>
  <c r="AG503" i="1"/>
  <c r="AG647" i="1"/>
  <c r="AG791" i="1"/>
  <c r="AG30" i="1"/>
  <c r="AG216" i="1"/>
  <c r="AG360" i="1"/>
  <c r="AG504" i="1"/>
  <c r="AG648" i="1"/>
  <c r="AG792" i="1"/>
  <c r="AG31" i="1"/>
  <c r="AG217" i="1"/>
  <c r="AG361" i="1"/>
  <c r="AG505" i="1"/>
  <c r="AG649" i="1"/>
  <c r="AG793" i="1"/>
  <c r="AG32" i="1"/>
  <c r="AG218" i="1"/>
  <c r="AG362" i="1"/>
  <c r="AG506" i="1"/>
  <c r="AG650" i="1"/>
  <c r="AG794" i="1"/>
  <c r="AG33" i="1"/>
  <c r="AG219" i="1"/>
  <c r="AG363" i="1"/>
  <c r="AG507" i="1"/>
  <c r="AG651" i="1"/>
  <c r="AG795" i="1"/>
  <c r="AG34" i="1"/>
  <c r="AG220" i="1"/>
  <c r="AG364" i="1"/>
  <c r="AG508" i="1"/>
  <c r="AG652" i="1"/>
  <c r="AG796" i="1"/>
  <c r="AG35" i="1"/>
  <c r="AG221" i="1"/>
  <c r="AG365" i="1"/>
  <c r="AG509" i="1"/>
  <c r="AG653" i="1"/>
  <c r="AG797" i="1"/>
  <c r="AG36" i="1"/>
  <c r="AG222" i="1"/>
  <c r="AG366" i="1"/>
  <c r="AG510" i="1"/>
  <c r="AG654" i="1"/>
  <c r="AG798" i="1"/>
  <c r="AG37" i="1"/>
  <c r="AG223" i="1"/>
  <c r="AG367" i="1"/>
  <c r="AG511" i="1"/>
  <c r="AG655" i="1"/>
  <c r="AG799" i="1"/>
  <c r="AG38" i="1"/>
  <c r="AG224" i="1"/>
  <c r="AG368" i="1"/>
  <c r="AG512" i="1"/>
  <c r="AG656" i="1"/>
  <c r="AG800" i="1"/>
  <c r="AG39" i="1"/>
  <c r="AG225" i="1"/>
  <c r="AG369" i="1"/>
  <c r="AG513" i="1"/>
  <c r="AG657" i="1"/>
  <c r="AG801" i="1"/>
  <c r="AG40" i="1"/>
  <c r="AG226" i="1"/>
  <c r="AG370" i="1"/>
  <c r="AG514" i="1"/>
  <c r="AG658" i="1"/>
  <c r="AG802" i="1"/>
  <c r="AG41" i="1"/>
  <c r="AG227" i="1"/>
  <c r="AG371" i="1"/>
  <c r="AG515" i="1"/>
  <c r="AG659" i="1"/>
  <c r="AG803" i="1"/>
  <c r="AG42" i="1"/>
  <c r="AG228" i="1"/>
  <c r="AG372" i="1"/>
  <c r="AG516" i="1"/>
  <c r="AG660" i="1"/>
  <c r="AG804" i="1"/>
  <c r="AG43" i="1"/>
  <c r="AG229" i="1"/>
  <c r="AG373" i="1"/>
  <c r="AG517" i="1"/>
  <c r="AG661" i="1"/>
  <c r="AG805" i="1"/>
  <c r="AG44" i="1"/>
  <c r="AG230" i="1"/>
  <c r="AG374" i="1"/>
  <c r="AG518" i="1"/>
  <c r="AG662" i="1"/>
  <c r="AG806" i="1"/>
  <c r="AG45" i="1"/>
  <c r="AG231" i="1"/>
  <c r="AG375" i="1"/>
  <c r="AG519" i="1"/>
  <c r="AG663" i="1"/>
  <c r="AG807" i="1"/>
  <c r="AG46" i="1"/>
  <c r="AG232" i="1"/>
  <c r="AG376" i="1"/>
  <c r="AG520" i="1"/>
  <c r="AG664" i="1"/>
  <c r="AG808" i="1"/>
  <c r="AG47" i="1"/>
  <c r="AG233" i="1"/>
  <c r="AG377" i="1"/>
  <c r="AG521" i="1"/>
  <c r="AG665" i="1"/>
  <c r="AG809" i="1"/>
  <c r="AG48" i="1"/>
  <c r="AG234" i="1"/>
  <c r="AG378" i="1"/>
  <c r="AG522" i="1"/>
  <c r="AG666" i="1"/>
  <c r="AG810" i="1"/>
  <c r="AG49" i="1"/>
  <c r="AG235" i="1"/>
  <c r="AG379" i="1"/>
  <c r="AG523" i="1"/>
  <c r="AG667" i="1"/>
  <c r="AG811" i="1"/>
  <c r="AG50" i="1"/>
  <c r="AG236" i="1"/>
  <c r="AG380" i="1"/>
  <c r="AG524" i="1"/>
  <c r="AG668" i="1"/>
  <c r="AG812" i="1"/>
  <c r="AG51" i="1"/>
  <c r="AG381" i="1"/>
  <c r="AG525" i="1"/>
  <c r="AG669" i="1"/>
  <c r="AG813" i="1"/>
  <c r="AG52" i="1"/>
  <c r="AG237" i="1"/>
  <c r="AG238" i="1"/>
  <c r="AG382" i="1"/>
  <c r="AG526" i="1"/>
  <c r="AG670" i="1"/>
  <c r="AG814" i="1"/>
  <c r="AG53" i="1"/>
  <c r="AG239" i="1"/>
  <c r="AG383" i="1"/>
  <c r="AG527" i="1"/>
  <c r="AG671" i="1"/>
  <c r="AG815" i="1"/>
  <c r="AG54" i="1"/>
  <c r="AG240" i="1"/>
  <c r="AG384" i="1"/>
  <c r="AG528" i="1"/>
  <c r="AG672" i="1"/>
  <c r="AG816" i="1"/>
  <c r="AG55" i="1"/>
  <c r="AG241" i="1"/>
  <c r="AG385" i="1"/>
  <c r="AG529" i="1"/>
  <c r="AG673" i="1"/>
  <c r="AG817" i="1"/>
  <c r="AG56" i="1"/>
  <c r="AG242" i="1"/>
  <c r="AG386" i="1"/>
  <c r="AG530" i="1"/>
  <c r="AG674" i="1"/>
  <c r="AG818" i="1"/>
  <c r="AG57" i="1"/>
  <c r="AG243" i="1"/>
  <c r="AG387" i="1"/>
  <c r="AG531" i="1"/>
  <c r="AG675" i="1"/>
  <c r="AG819" i="1"/>
  <c r="AG58" i="1"/>
  <c r="AG244" i="1"/>
  <c r="AG388" i="1"/>
  <c r="AG532" i="1"/>
  <c r="AG676" i="1"/>
  <c r="AG820" i="1"/>
  <c r="AG59" i="1"/>
  <c r="AG245" i="1"/>
  <c r="AG389" i="1"/>
  <c r="AG533" i="1"/>
  <c r="AG677" i="1"/>
  <c r="AG821" i="1"/>
  <c r="AG60" i="1"/>
  <c r="AG246" i="1"/>
  <c r="AG390" i="1"/>
  <c r="AG534" i="1"/>
  <c r="AG678" i="1"/>
  <c r="AG822" i="1"/>
  <c r="AG61" i="1"/>
  <c r="AG247" i="1"/>
  <c r="AG391" i="1"/>
  <c r="AG535" i="1"/>
  <c r="AG679" i="1"/>
  <c r="AG823" i="1"/>
  <c r="AG62" i="1"/>
  <c r="AG248" i="1"/>
  <c r="AG392" i="1"/>
  <c r="AG536" i="1"/>
  <c r="AG680" i="1"/>
  <c r="AG824" i="1"/>
  <c r="AG63" i="1"/>
  <c r="AG249" i="1"/>
  <c r="AG393" i="1"/>
  <c r="AG537" i="1"/>
  <c r="AG681" i="1"/>
  <c r="AG825" i="1"/>
  <c r="AG64" i="1"/>
  <c r="AG250" i="1"/>
  <c r="AG394" i="1"/>
  <c r="AG538" i="1"/>
  <c r="AG682" i="1"/>
  <c r="AG826" i="1"/>
  <c r="AG65" i="1"/>
  <c r="AG251" i="1"/>
  <c r="AG395" i="1"/>
  <c r="AG539" i="1"/>
  <c r="AG683" i="1"/>
  <c r="AG827" i="1"/>
  <c r="AG66" i="1"/>
  <c r="AG252" i="1"/>
  <c r="AG396" i="1"/>
  <c r="AG540" i="1"/>
  <c r="AG684" i="1"/>
  <c r="AG828" i="1"/>
  <c r="AG67" i="1"/>
  <c r="AG253" i="1"/>
  <c r="AG397" i="1"/>
  <c r="AG541" i="1"/>
  <c r="AG685" i="1"/>
  <c r="AG829" i="1"/>
  <c r="AG68" i="1"/>
  <c r="AG254" i="1"/>
  <c r="AG398" i="1"/>
  <c r="AG542" i="1"/>
  <c r="AG686" i="1"/>
  <c r="AG830" i="1"/>
  <c r="AG69" i="1"/>
  <c r="AG255" i="1"/>
  <c r="AG399" i="1"/>
  <c r="AG543" i="1"/>
  <c r="AG687" i="1"/>
  <c r="AG831" i="1"/>
  <c r="AG70" i="1"/>
  <c r="AG256" i="1"/>
  <c r="AG400" i="1"/>
  <c r="AG544" i="1"/>
  <c r="AG688" i="1"/>
  <c r="AG832" i="1"/>
  <c r="AG71" i="1"/>
  <c r="AG257" i="1"/>
  <c r="AG401" i="1"/>
  <c r="AG545" i="1"/>
  <c r="AG689" i="1"/>
  <c r="AG833" i="1"/>
  <c r="AG72" i="1"/>
  <c r="AG258" i="1"/>
  <c r="AG402" i="1"/>
  <c r="AG546" i="1"/>
  <c r="AG690" i="1"/>
  <c r="AG834" i="1"/>
  <c r="AG73" i="1"/>
  <c r="AG259" i="1"/>
  <c r="AG403" i="1"/>
  <c r="AG547" i="1"/>
  <c r="AG691" i="1"/>
  <c r="AG835" i="1"/>
  <c r="AG74" i="1"/>
  <c r="AG260" i="1"/>
  <c r="AG404" i="1"/>
  <c r="AG548" i="1"/>
  <c r="AG692" i="1"/>
  <c r="AG836" i="1"/>
  <c r="AG75" i="1"/>
  <c r="AG261" i="1"/>
  <c r="AG405" i="1"/>
  <c r="AG549" i="1"/>
  <c r="AG693" i="1"/>
  <c r="AG837" i="1"/>
  <c r="AG76" i="1"/>
  <c r="AG262" i="1"/>
  <c r="AG406" i="1"/>
  <c r="AG550" i="1"/>
  <c r="AG694" i="1"/>
  <c r="AG838" i="1"/>
  <c r="AG77" i="1"/>
  <c r="AG263" i="1"/>
  <c r="AG407" i="1"/>
  <c r="AG551" i="1"/>
  <c r="AG695" i="1"/>
  <c r="AG839" i="1"/>
  <c r="AG78" i="1"/>
  <c r="AG264" i="1"/>
  <c r="AG408" i="1"/>
  <c r="AG552" i="1"/>
  <c r="AG696" i="1"/>
  <c r="AG840" i="1"/>
  <c r="AG79" i="1"/>
  <c r="AG265" i="1"/>
  <c r="AG409" i="1"/>
  <c r="AG553" i="1"/>
  <c r="AG697" i="1"/>
  <c r="AG841" i="1"/>
  <c r="AG80" i="1"/>
  <c r="AG266" i="1"/>
  <c r="AG410" i="1"/>
  <c r="AG554" i="1"/>
  <c r="AG698" i="1"/>
  <c r="AG842" i="1"/>
  <c r="AG81" i="1"/>
  <c r="AG267" i="1"/>
  <c r="AG411" i="1"/>
  <c r="AG555" i="1"/>
  <c r="AG699" i="1"/>
  <c r="AG843" i="1"/>
  <c r="AG82" i="1"/>
  <c r="AG268" i="1"/>
  <c r="AG412" i="1"/>
  <c r="AG556" i="1"/>
  <c r="AG700" i="1"/>
  <c r="AG844" i="1"/>
  <c r="AG83" i="1"/>
  <c r="AG269" i="1"/>
  <c r="AG413" i="1"/>
  <c r="AG557" i="1"/>
  <c r="AG701" i="1"/>
  <c r="AG845" i="1"/>
  <c r="AG84" i="1"/>
  <c r="AG270" i="1"/>
  <c r="AG414" i="1"/>
  <c r="AG558" i="1"/>
  <c r="AG702" i="1"/>
  <c r="AG846" i="1"/>
  <c r="AG85" i="1"/>
  <c r="AG271" i="1"/>
  <c r="AG415" i="1"/>
  <c r="AG559" i="1"/>
  <c r="AG703" i="1"/>
  <c r="AG847" i="1"/>
  <c r="AG86" i="1"/>
  <c r="AG272" i="1"/>
  <c r="AG416" i="1"/>
  <c r="AG560" i="1"/>
  <c r="AG704" i="1"/>
  <c r="AG848" i="1"/>
  <c r="AG87" i="1"/>
  <c r="AG273" i="1"/>
  <c r="AG417" i="1"/>
  <c r="AG561" i="1"/>
  <c r="AG705" i="1"/>
  <c r="AG849" i="1"/>
  <c r="AG88" i="1"/>
  <c r="AG274" i="1"/>
  <c r="AG418" i="1"/>
  <c r="AG562" i="1"/>
  <c r="AG706" i="1"/>
  <c r="AG850" i="1"/>
  <c r="AG89" i="1"/>
  <c r="AG275" i="1"/>
  <c r="AG419" i="1"/>
  <c r="AG563" i="1"/>
  <c r="AG707" i="1"/>
  <c r="AG851" i="1"/>
  <c r="AG90" i="1"/>
  <c r="AG276" i="1"/>
  <c r="AG420" i="1"/>
  <c r="AG564" i="1"/>
  <c r="AG708" i="1"/>
  <c r="AG852" i="1"/>
  <c r="AG91" i="1"/>
  <c r="AG277" i="1"/>
  <c r="AG421" i="1"/>
  <c r="AG565" i="1"/>
  <c r="AG709" i="1"/>
  <c r="AG853" i="1"/>
  <c r="AG92" i="1"/>
  <c r="AG278" i="1"/>
  <c r="AG422" i="1"/>
  <c r="AG566" i="1"/>
  <c r="AG710" i="1"/>
  <c r="AG854" i="1"/>
  <c r="AG93" i="1"/>
  <c r="AG279" i="1"/>
  <c r="AG423" i="1"/>
  <c r="AG567" i="1"/>
  <c r="AG711" i="1"/>
  <c r="AG855" i="1"/>
  <c r="AG94" i="1"/>
  <c r="AG280" i="1"/>
  <c r="AG424" i="1"/>
  <c r="AG568" i="1"/>
  <c r="AG712" i="1"/>
  <c r="AG856" i="1"/>
  <c r="AG95" i="1"/>
  <c r="AG281" i="1"/>
  <c r="AG425" i="1"/>
  <c r="AG569" i="1"/>
  <c r="AG713" i="1"/>
  <c r="AG857" i="1"/>
  <c r="AG96" i="1"/>
  <c r="AG282" i="1"/>
  <c r="AG426" i="1"/>
  <c r="AG570" i="1"/>
  <c r="AG714" i="1"/>
  <c r="AG858" i="1"/>
  <c r="AG97" i="1"/>
  <c r="AG283" i="1"/>
  <c r="AG427" i="1"/>
  <c r="AG571" i="1"/>
  <c r="AG715" i="1"/>
  <c r="AG859" i="1"/>
  <c r="AG98" i="1"/>
  <c r="AG284" i="1"/>
  <c r="AG428" i="1"/>
  <c r="AG572" i="1"/>
  <c r="AG716" i="1"/>
  <c r="AG860" i="1"/>
  <c r="AG99" i="1"/>
  <c r="AG285" i="1"/>
  <c r="AG429" i="1"/>
  <c r="AG573" i="1"/>
  <c r="AG717" i="1"/>
  <c r="AG861" i="1"/>
  <c r="AG100" i="1"/>
  <c r="AG286" i="1"/>
  <c r="AG430" i="1"/>
  <c r="AG574" i="1"/>
  <c r="AG718" i="1"/>
  <c r="AG862" i="1"/>
  <c r="AG101" i="1"/>
  <c r="AG287" i="1"/>
  <c r="AG431" i="1"/>
  <c r="AG575" i="1"/>
  <c r="AG719" i="1"/>
  <c r="AG863" i="1"/>
  <c r="AG102" i="1"/>
  <c r="AG288" i="1"/>
  <c r="AG432" i="1"/>
  <c r="AG576" i="1"/>
  <c r="AG720" i="1"/>
  <c r="AG864" i="1"/>
  <c r="AG103" i="1"/>
  <c r="AG289" i="1"/>
  <c r="AG433" i="1"/>
  <c r="AG577" i="1"/>
  <c r="AG721" i="1"/>
  <c r="AG865" i="1"/>
  <c r="AG146" i="1"/>
  <c r="AG104" i="1"/>
  <c r="AG290" i="1"/>
  <c r="AG434" i="1"/>
  <c r="AG578" i="1"/>
  <c r="AG722" i="1"/>
  <c r="AG866" i="1"/>
  <c r="AG147" i="1"/>
  <c r="AG105" i="1"/>
  <c r="AG291" i="1"/>
  <c r="AG435" i="1"/>
  <c r="AG579" i="1"/>
  <c r="AG723" i="1"/>
  <c r="AG867" i="1"/>
  <c r="AG148" i="1"/>
  <c r="AG106" i="1"/>
  <c r="AG292" i="1"/>
  <c r="AG436" i="1"/>
  <c r="AG580" i="1"/>
  <c r="AG724" i="1"/>
  <c r="AG868" i="1"/>
  <c r="AG149" i="1"/>
  <c r="AG107" i="1"/>
  <c r="AG293" i="1"/>
  <c r="AG437" i="1"/>
  <c r="AG581" i="1"/>
  <c r="AG725" i="1"/>
  <c r="AG869" i="1"/>
  <c r="AG150" i="1"/>
  <c r="AG108" i="1"/>
  <c r="AG294" i="1"/>
  <c r="AG438" i="1"/>
  <c r="AG582" i="1"/>
  <c r="AG726" i="1"/>
  <c r="AG870" i="1"/>
  <c r="AG151" i="1"/>
  <c r="AG109" i="1"/>
  <c r="AG295" i="1"/>
  <c r="AG439" i="1"/>
  <c r="AG583" i="1"/>
  <c r="AG727" i="1"/>
  <c r="AG871" i="1"/>
  <c r="AG152" i="1"/>
  <c r="AG110" i="1"/>
  <c r="AG296" i="1"/>
  <c r="AG440" i="1"/>
  <c r="AG584" i="1"/>
  <c r="AG728" i="1"/>
  <c r="AG872" i="1"/>
  <c r="AG153" i="1"/>
  <c r="AG111" i="1"/>
  <c r="AG297" i="1"/>
  <c r="AG441" i="1"/>
  <c r="AG585" i="1"/>
  <c r="AG729" i="1"/>
  <c r="AG873" i="1"/>
  <c r="AG154" i="1"/>
  <c r="AG112" i="1"/>
  <c r="AG298" i="1"/>
  <c r="AG442" i="1"/>
  <c r="AG586" i="1"/>
  <c r="AG874" i="1"/>
  <c r="AG155" i="1"/>
  <c r="AG113" i="1"/>
  <c r="AG299" i="1"/>
  <c r="AG443" i="1"/>
  <c r="AG587" i="1"/>
  <c r="AG731" i="1"/>
  <c r="AG875" i="1"/>
  <c r="AG156" i="1"/>
  <c r="AG114" i="1"/>
  <c r="AG300" i="1"/>
  <c r="AG444" i="1"/>
  <c r="AG588" i="1"/>
  <c r="AG732" i="1"/>
  <c r="AG876" i="1"/>
  <c r="AG157" i="1"/>
  <c r="AG115" i="1"/>
  <c r="AG301" i="1"/>
  <c r="AG445" i="1"/>
  <c r="AG589" i="1"/>
  <c r="AG733" i="1"/>
  <c r="AG877" i="1"/>
  <c r="AG116" i="1"/>
  <c r="AG302" i="1"/>
  <c r="AG446" i="1"/>
  <c r="AG590" i="1"/>
  <c r="AG734" i="1"/>
  <c r="AG878" i="1"/>
  <c r="AG158" i="1"/>
  <c r="AG303" i="1"/>
  <c r="AG447" i="1"/>
  <c r="AG591" i="1"/>
  <c r="AG735" i="1"/>
  <c r="AG879" i="1"/>
  <c r="AG117" i="1"/>
  <c r="AG159" i="1"/>
  <c r="AG304" i="1"/>
  <c r="AG448" i="1"/>
  <c r="AG592" i="1"/>
  <c r="AG736" i="1"/>
  <c r="AG880" i="1"/>
  <c r="AG160" i="1"/>
  <c r="AG118" i="1"/>
  <c r="AG119" i="1"/>
  <c r="AG305" i="1"/>
  <c r="AG449" i="1"/>
  <c r="AG593" i="1"/>
  <c r="AG737" i="1"/>
  <c r="AG881" i="1"/>
  <c r="AG161" i="1"/>
  <c r="AG120" i="1"/>
  <c r="AG306" i="1"/>
  <c r="AG450" i="1"/>
  <c r="AG594" i="1"/>
  <c r="AG738" i="1"/>
  <c r="AG882" i="1"/>
  <c r="AG162" i="1"/>
  <c r="AG121" i="1"/>
  <c r="AG307" i="1"/>
  <c r="AG451" i="1"/>
  <c r="AG595" i="1"/>
  <c r="AG739" i="1"/>
  <c r="AG883" i="1"/>
  <c r="AG163" i="1"/>
  <c r="AG122" i="1"/>
  <c r="AG308" i="1"/>
  <c r="AG452" i="1"/>
  <c r="AG596" i="1"/>
  <c r="AG740" i="1"/>
  <c r="AG884" i="1"/>
  <c r="AG164" i="1"/>
  <c r="AG123" i="1"/>
  <c r="AG309" i="1"/>
  <c r="AG453" i="1"/>
  <c r="AG597" i="1"/>
  <c r="AG741" i="1"/>
  <c r="AG885" i="1"/>
  <c r="AG165" i="1"/>
  <c r="AG124" i="1"/>
  <c r="AG310" i="1"/>
  <c r="AG454" i="1"/>
  <c r="AG598" i="1"/>
  <c r="AG742" i="1"/>
  <c r="AG886" i="1"/>
  <c r="AG166" i="1"/>
  <c r="AG125" i="1"/>
  <c r="AG311" i="1"/>
  <c r="AG455" i="1"/>
  <c r="AG599" i="1"/>
  <c r="AG743" i="1"/>
  <c r="AG887" i="1"/>
  <c r="AG167" i="1"/>
  <c r="AG126" i="1"/>
  <c r="AG312" i="1"/>
  <c r="AG456" i="1"/>
  <c r="AG600" i="1"/>
  <c r="AG744" i="1"/>
  <c r="AG888" i="1"/>
  <c r="AG168" i="1"/>
  <c r="AG127" i="1"/>
  <c r="AG313" i="1"/>
  <c r="AG457" i="1"/>
  <c r="AG601" i="1"/>
  <c r="AG745" i="1"/>
  <c r="AG889" i="1"/>
  <c r="AG169" i="1"/>
  <c r="AG128" i="1"/>
  <c r="AG314" i="1"/>
  <c r="AG458" i="1"/>
  <c r="AG602" i="1"/>
  <c r="AG746" i="1"/>
  <c r="AG890" i="1"/>
  <c r="AG170" i="1"/>
  <c r="AG129" i="1"/>
  <c r="AG315" i="1"/>
  <c r="AG459" i="1"/>
  <c r="AG603" i="1"/>
  <c r="AG747" i="1"/>
  <c r="AG891" i="1"/>
  <c r="AG171" i="1"/>
  <c r="AG130" i="1"/>
  <c r="AG316" i="1"/>
  <c r="AG460" i="1"/>
  <c r="AG604" i="1"/>
  <c r="AG748" i="1"/>
  <c r="AG892" i="1"/>
  <c r="AG172" i="1"/>
  <c r="AG131" i="1"/>
  <c r="AG317" i="1"/>
  <c r="AG461" i="1"/>
  <c r="AG605" i="1"/>
  <c r="AG749" i="1"/>
  <c r="AG893" i="1"/>
  <c r="AG173" i="1"/>
  <c r="AG132" i="1"/>
  <c r="AG318" i="1"/>
  <c r="AG462" i="1"/>
  <c r="AG606" i="1"/>
  <c r="AG750" i="1"/>
  <c r="AG894" i="1"/>
  <c r="AG174" i="1"/>
  <c r="AG133" i="1"/>
  <c r="AG319" i="1"/>
  <c r="AG463" i="1"/>
  <c r="AG607" i="1"/>
  <c r="AG751" i="1"/>
  <c r="AG895" i="1"/>
  <c r="AG175" i="1"/>
  <c r="AG134" i="1"/>
  <c r="AG320" i="1"/>
  <c r="AG464" i="1"/>
  <c r="AG608" i="1"/>
  <c r="AG752" i="1"/>
  <c r="AG896" i="1"/>
  <c r="AG176" i="1"/>
  <c r="AG135" i="1"/>
  <c r="AG321" i="1"/>
  <c r="AG465" i="1"/>
  <c r="AG609" i="1"/>
  <c r="AG753" i="1"/>
  <c r="AG897" i="1"/>
  <c r="AG177" i="1"/>
  <c r="AG136" i="1"/>
  <c r="AG322" i="1"/>
  <c r="AG466" i="1"/>
  <c r="AG610" i="1"/>
  <c r="AG754" i="1"/>
  <c r="AG898" i="1"/>
  <c r="AG178" i="1"/>
  <c r="AG137" i="1"/>
  <c r="AG323" i="1"/>
  <c r="AG467" i="1"/>
  <c r="AG611" i="1"/>
  <c r="AG755" i="1"/>
  <c r="AG899" i="1"/>
  <c r="AG179" i="1"/>
  <c r="AG138" i="1"/>
  <c r="AG324" i="1"/>
  <c r="AG468" i="1"/>
  <c r="AG612" i="1"/>
  <c r="AG756" i="1"/>
  <c r="AG900" i="1"/>
  <c r="AG180" i="1"/>
  <c r="AG139" i="1"/>
  <c r="AG325" i="1"/>
  <c r="AG469" i="1"/>
  <c r="AG613" i="1"/>
  <c r="AG757" i="1"/>
  <c r="AG901" i="1"/>
  <c r="AG140" i="1"/>
  <c r="AG326" i="1"/>
  <c r="AG470" i="1"/>
  <c r="AG614" i="1"/>
  <c r="AG758" i="1"/>
  <c r="AG902" i="1"/>
  <c r="AG181" i="1"/>
  <c r="AG182" i="1"/>
  <c r="AG141" i="1"/>
  <c r="AG327" i="1"/>
  <c r="AG471" i="1"/>
  <c r="AG615" i="1"/>
  <c r="AG759" i="1"/>
  <c r="AG903" i="1"/>
  <c r="AG142" i="1"/>
  <c r="AG328" i="1"/>
  <c r="AG472" i="1"/>
  <c r="AG616" i="1"/>
  <c r="AG760" i="1"/>
  <c r="AG904" i="1"/>
  <c r="AG183" i="1"/>
  <c r="AG184" i="1"/>
  <c r="AG143" i="1"/>
  <c r="AG329" i="1"/>
  <c r="AG473" i="1"/>
  <c r="AG617" i="1"/>
  <c r="AG761" i="1"/>
  <c r="AG905" i="1"/>
  <c r="AG144" i="1"/>
  <c r="AG330" i="1"/>
  <c r="AG474" i="1"/>
  <c r="AG618" i="1"/>
  <c r="AG762" i="1"/>
  <c r="AG906" i="1"/>
  <c r="AG185" i="1"/>
  <c r="AG186" i="1"/>
  <c r="AG145" i="1"/>
  <c r="AG331" i="1"/>
  <c r="AG475" i="1"/>
  <c r="AG619" i="1"/>
  <c r="AG763" i="1"/>
  <c r="AG907" i="1"/>
  <c r="AG187" i="1"/>
  <c r="AG2" i="1"/>
  <c r="AF188" i="1"/>
  <c r="AF332" i="1"/>
  <c r="AF476" i="1"/>
  <c r="AF620" i="1"/>
  <c r="AF764" i="1"/>
  <c r="AF3" i="1"/>
  <c r="AF189" i="1"/>
  <c r="AF333" i="1"/>
  <c r="AF477" i="1"/>
  <c r="AF621" i="1"/>
  <c r="AF765" i="1"/>
  <c r="AF4" i="1"/>
  <c r="AF190" i="1"/>
  <c r="AF334" i="1"/>
  <c r="AF478" i="1"/>
  <c r="AF622" i="1"/>
  <c r="AF766" i="1"/>
  <c r="AF5" i="1"/>
  <c r="AF191" i="1"/>
  <c r="AF335" i="1"/>
  <c r="AF479" i="1"/>
  <c r="AF623" i="1"/>
  <c r="AF767" i="1"/>
  <c r="AF6" i="1"/>
  <c r="AF192" i="1"/>
  <c r="AF336" i="1"/>
  <c r="AF480" i="1"/>
  <c r="AF624" i="1"/>
  <c r="AF768" i="1"/>
  <c r="AF7" i="1"/>
  <c r="AF193" i="1"/>
  <c r="AF337" i="1"/>
  <c r="AF481" i="1"/>
  <c r="AF625" i="1"/>
  <c r="AF769" i="1"/>
  <c r="AF8" i="1"/>
  <c r="AF194" i="1"/>
  <c r="AF338" i="1"/>
  <c r="AF482" i="1"/>
  <c r="AF626" i="1"/>
  <c r="AF770" i="1"/>
  <c r="AF9" i="1"/>
  <c r="AF195" i="1"/>
  <c r="AF339" i="1"/>
  <c r="AF483" i="1"/>
  <c r="AF627" i="1"/>
  <c r="AF771" i="1"/>
  <c r="AF10" i="1"/>
  <c r="AF196" i="1"/>
  <c r="AF340" i="1"/>
  <c r="AF484" i="1"/>
  <c r="AF628" i="1"/>
  <c r="AF772" i="1"/>
  <c r="AF11" i="1"/>
  <c r="AF197" i="1"/>
  <c r="AF341" i="1"/>
  <c r="AF485" i="1"/>
  <c r="AF629" i="1"/>
  <c r="AF773" i="1"/>
  <c r="AF12" i="1"/>
  <c r="AF198" i="1"/>
  <c r="AF342" i="1"/>
  <c r="AF486" i="1"/>
  <c r="AF630" i="1"/>
  <c r="AF774" i="1"/>
  <c r="AF13" i="1"/>
  <c r="AF199" i="1"/>
  <c r="AF343" i="1"/>
  <c r="AF487" i="1"/>
  <c r="AF631" i="1"/>
  <c r="AF775" i="1"/>
  <c r="AF14" i="1"/>
  <c r="AF200" i="1"/>
  <c r="AF344" i="1"/>
  <c r="AF488" i="1"/>
  <c r="AF632" i="1"/>
  <c r="AF776" i="1"/>
  <c r="AF15" i="1"/>
  <c r="AF201" i="1"/>
  <c r="AF345" i="1"/>
  <c r="AF489" i="1"/>
  <c r="AF633" i="1"/>
  <c r="AF777" i="1"/>
  <c r="AF16" i="1"/>
  <c r="AF202" i="1"/>
  <c r="AF346" i="1"/>
  <c r="AF490" i="1"/>
  <c r="AF634" i="1"/>
  <c r="AF778" i="1"/>
  <c r="AF17" i="1"/>
  <c r="AF203" i="1"/>
  <c r="AF347" i="1"/>
  <c r="AF491" i="1"/>
  <c r="AF635" i="1"/>
  <c r="AF779" i="1"/>
  <c r="AF18" i="1"/>
  <c r="AF204" i="1"/>
  <c r="AF348" i="1"/>
  <c r="AF492" i="1"/>
  <c r="AF636" i="1"/>
  <c r="AF780" i="1"/>
  <c r="AF19" i="1"/>
  <c r="AF205" i="1"/>
  <c r="AF349" i="1"/>
  <c r="AF493" i="1"/>
  <c r="AF637" i="1"/>
  <c r="AF781" i="1"/>
  <c r="AF20" i="1"/>
  <c r="AF206" i="1"/>
  <c r="AF350" i="1"/>
  <c r="AF494" i="1"/>
  <c r="AF638" i="1"/>
  <c r="AF782" i="1"/>
  <c r="AF21" i="1"/>
  <c r="AF207" i="1"/>
  <c r="AF351" i="1"/>
  <c r="AF495" i="1"/>
  <c r="AF639" i="1"/>
  <c r="AF783" i="1"/>
  <c r="AF22" i="1"/>
  <c r="AF208" i="1"/>
  <c r="AF352" i="1"/>
  <c r="AF496" i="1"/>
  <c r="AF640" i="1"/>
  <c r="AF784" i="1"/>
  <c r="AF23" i="1"/>
  <c r="AF209" i="1"/>
  <c r="AF353" i="1"/>
  <c r="AF497" i="1"/>
  <c r="AF641" i="1"/>
  <c r="AF785" i="1"/>
  <c r="AF24" i="1"/>
  <c r="AF210" i="1"/>
  <c r="AF354" i="1"/>
  <c r="AF498" i="1"/>
  <c r="AF642" i="1"/>
  <c r="AF786" i="1"/>
  <c r="AF25" i="1"/>
  <c r="AF211" i="1"/>
  <c r="AF355" i="1"/>
  <c r="AF499" i="1"/>
  <c r="AF643" i="1"/>
  <c r="AF787" i="1"/>
  <c r="AF26" i="1"/>
  <c r="AF212" i="1"/>
  <c r="AF356" i="1"/>
  <c r="AF500" i="1"/>
  <c r="AF644" i="1"/>
  <c r="AF788" i="1"/>
  <c r="AF27" i="1"/>
  <c r="AF213" i="1"/>
  <c r="AF357" i="1"/>
  <c r="AF501" i="1"/>
  <c r="AF645" i="1"/>
  <c r="AF789" i="1"/>
  <c r="AF28" i="1"/>
  <c r="AF214" i="1"/>
  <c r="AF358" i="1"/>
  <c r="AF502" i="1"/>
  <c r="AF646" i="1"/>
  <c r="AF790" i="1"/>
  <c r="AF29" i="1"/>
  <c r="AF215" i="1"/>
  <c r="AF359" i="1"/>
  <c r="AF503" i="1"/>
  <c r="AF647" i="1"/>
  <c r="AF791" i="1"/>
  <c r="AF30" i="1"/>
  <c r="AF216" i="1"/>
  <c r="AF360" i="1"/>
  <c r="AF504" i="1"/>
  <c r="AF648" i="1"/>
  <c r="AF792" i="1"/>
  <c r="AF31" i="1"/>
  <c r="AF217" i="1"/>
  <c r="AF361" i="1"/>
  <c r="AF505" i="1"/>
  <c r="AF649" i="1"/>
  <c r="AF793" i="1"/>
  <c r="AF32" i="1"/>
  <c r="AF218" i="1"/>
  <c r="AF362" i="1"/>
  <c r="AF506" i="1"/>
  <c r="AF650" i="1"/>
  <c r="AF794" i="1"/>
  <c r="AF33" i="1"/>
  <c r="AF219" i="1"/>
  <c r="AF363" i="1"/>
  <c r="AF507" i="1"/>
  <c r="AF651" i="1"/>
  <c r="AF795" i="1"/>
  <c r="AF34" i="1"/>
  <c r="AF220" i="1"/>
  <c r="AF364" i="1"/>
  <c r="AF508" i="1"/>
  <c r="AF652" i="1"/>
  <c r="AF796" i="1"/>
  <c r="AF35" i="1"/>
  <c r="AF221" i="1"/>
  <c r="AF365" i="1"/>
  <c r="AF509" i="1"/>
  <c r="AF653" i="1"/>
  <c r="AF797" i="1"/>
  <c r="AF36" i="1"/>
  <c r="AF222" i="1"/>
  <c r="AF366" i="1"/>
  <c r="AF510" i="1"/>
  <c r="AF654" i="1"/>
  <c r="AF798" i="1"/>
  <c r="AF37" i="1"/>
  <c r="AF223" i="1"/>
  <c r="AF367" i="1"/>
  <c r="AF511" i="1"/>
  <c r="AF655" i="1"/>
  <c r="AF799" i="1"/>
  <c r="AF38" i="1"/>
  <c r="AF224" i="1"/>
  <c r="AF368" i="1"/>
  <c r="AF512" i="1"/>
  <c r="AF656" i="1"/>
  <c r="AF800" i="1"/>
  <c r="AF39" i="1"/>
  <c r="AF225" i="1"/>
  <c r="AF369" i="1"/>
  <c r="AF513" i="1"/>
  <c r="AF657" i="1"/>
  <c r="AF801" i="1"/>
  <c r="AF40" i="1"/>
  <c r="AF226" i="1"/>
  <c r="AF370" i="1"/>
  <c r="AF514" i="1"/>
  <c r="AF658" i="1"/>
  <c r="AF802" i="1"/>
  <c r="AF41" i="1"/>
  <c r="AF227" i="1"/>
  <c r="AF371" i="1"/>
  <c r="AF515" i="1"/>
  <c r="AF659" i="1"/>
  <c r="AF803" i="1"/>
  <c r="AF42" i="1"/>
  <c r="AF228" i="1"/>
  <c r="AF372" i="1"/>
  <c r="AF516" i="1"/>
  <c r="AF660" i="1"/>
  <c r="AF804" i="1"/>
  <c r="AF43" i="1"/>
  <c r="AF229" i="1"/>
  <c r="AF373" i="1"/>
  <c r="AF517" i="1"/>
  <c r="AF661" i="1"/>
  <c r="AF805" i="1"/>
  <c r="AF44" i="1"/>
  <c r="AF230" i="1"/>
  <c r="AF374" i="1"/>
  <c r="AF518" i="1"/>
  <c r="AF662" i="1"/>
  <c r="AF806" i="1"/>
  <c r="AF45" i="1"/>
  <c r="AF231" i="1"/>
  <c r="AF375" i="1"/>
  <c r="AF519" i="1"/>
  <c r="AF663" i="1"/>
  <c r="AF807" i="1"/>
  <c r="AF46" i="1"/>
  <c r="AF232" i="1"/>
  <c r="AF376" i="1"/>
  <c r="AF520" i="1"/>
  <c r="AF664" i="1"/>
  <c r="AF808" i="1"/>
  <c r="AF47" i="1"/>
  <c r="AF233" i="1"/>
  <c r="AF377" i="1"/>
  <c r="AF521" i="1"/>
  <c r="AF665" i="1"/>
  <c r="AF809" i="1"/>
  <c r="AF48" i="1"/>
  <c r="AF234" i="1"/>
  <c r="AF378" i="1"/>
  <c r="AF522" i="1"/>
  <c r="AF666" i="1"/>
  <c r="AF810" i="1"/>
  <c r="AF49" i="1"/>
  <c r="AF235" i="1"/>
  <c r="AF379" i="1"/>
  <c r="AF523" i="1"/>
  <c r="AF667" i="1"/>
  <c r="AF811" i="1"/>
  <c r="AF50" i="1"/>
  <c r="AF236" i="1"/>
  <c r="AF380" i="1"/>
  <c r="AF524" i="1"/>
  <c r="AF668" i="1"/>
  <c r="AF812" i="1"/>
  <c r="AF51" i="1"/>
  <c r="AF381" i="1"/>
  <c r="AF525" i="1"/>
  <c r="AF669" i="1"/>
  <c r="AF813" i="1"/>
  <c r="AF52" i="1"/>
  <c r="AF237" i="1"/>
  <c r="AF238" i="1"/>
  <c r="AF382" i="1"/>
  <c r="AF526" i="1"/>
  <c r="AF670" i="1"/>
  <c r="AF814" i="1"/>
  <c r="AF53" i="1"/>
  <c r="AF239" i="1"/>
  <c r="AF383" i="1"/>
  <c r="AF527" i="1"/>
  <c r="AF671" i="1"/>
  <c r="AF815" i="1"/>
  <c r="AF54" i="1"/>
  <c r="AF240" i="1"/>
  <c r="AF384" i="1"/>
  <c r="AF528" i="1"/>
  <c r="AF672" i="1"/>
  <c r="AF816" i="1"/>
  <c r="AF55" i="1"/>
  <c r="AF241" i="1"/>
  <c r="AF385" i="1"/>
  <c r="AF529" i="1"/>
  <c r="AF673" i="1"/>
  <c r="AF817" i="1"/>
  <c r="AF56" i="1"/>
  <c r="AF242" i="1"/>
  <c r="AF386" i="1"/>
  <c r="AF530" i="1"/>
  <c r="AF674" i="1"/>
  <c r="AF818" i="1"/>
  <c r="AF57" i="1"/>
  <c r="AF243" i="1"/>
  <c r="AF387" i="1"/>
  <c r="AF531" i="1"/>
  <c r="AF675" i="1"/>
  <c r="AF819" i="1"/>
  <c r="AF58" i="1"/>
  <c r="AF244" i="1"/>
  <c r="AF388" i="1"/>
  <c r="AF532" i="1"/>
  <c r="AF676" i="1"/>
  <c r="AF820" i="1"/>
  <c r="AF59" i="1"/>
  <c r="AF245" i="1"/>
  <c r="AF389" i="1"/>
  <c r="AF533" i="1"/>
  <c r="AF677" i="1"/>
  <c r="AF821" i="1"/>
  <c r="AF60" i="1"/>
  <c r="AF246" i="1"/>
  <c r="AF390" i="1"/>
  <c r="AF534" i="1"/>
  <c r="AF678" i="1"/>
  <c r="AF822" i="1"/>
  <c r="AF61" i="1"/>
  <c r="AF247" i="1"/>
  <c r="AF391" i="1"/>
  <c r="AF535" i="1"/>
  <c r="AF679" i="1"/>
  <c r="AF823" i="1"/>
  <c r="AF62" i="1"/>
  <c r="AF248" i="1"/>
  <c r="AF392" i="1"/>
  <c r="AF536" i="1"/>
  <c r="AF680" i="1"/>
  <c r="AF824" i="1"/>
  <c r="AF63" i="1"/>
  <c r="AF249" i="1"/>
  <c r="AF393" i="1"/>
  <c r="AF537" i="1"/>
  <c r="AF681" i="1"/>
  <c r="AF825" i="1"/>
  <c r="AF64" i="1"/>
  <c r="AF250" i="1"/>
  <c r="AF394" i="1"/>
  <c r="AF538" i="1"/>
  <c r="AF682" i="1"/>
  <c r="AF826" i="1"/>
  <c r="AF65" i="1"/>
  <c r="AF251" i="1"/>
  <c r="AF395" i="1"/>
  <c r="AF539" i="1"/>
  <c r="AF683" i="1"/>
  <c r="AF827" i="1"/>
  <c r="AF66" i="1"/>
  <c r="AF252" i="1"/>
  <c r="AF396" i="1"/>
  <c r="AF540" i="1"/>
  <c r="AF684" i="1"/>
  <c r="AF828" i="1"/>
  <c r="AF67" i="1"/>
  <c r="AF253" i="1"/>
  <c r="AF397" i="1"/>
  <c r="AF541" i="1"/>
  <c r="AF685" i="1"/>
  <c r="AF829" i="1"/>
  <c r="AF68" i="1"/>
  <c r="AF254" i="1"/>
  <c r="AF398" i="1"/>
  <c r="AF542" i="1"/>
  <c r="AF686" i="1"/>
  <c r="AF830" i="1"/>
  <c r="AF69" i="1"/>
  <c r="AF255" i="1"/>
  <c r="AF399" i="1"/>
  <c r="AF543" i="1"/>
  <c r="AF687" i="1"/>
  <c r="AF831" i="1"/>
  <c r="AF70" i="1"/>
  <c r="AF256" i="1"/>
  <c r="AF400" i="1"/>
  <c r="AF544" i="1"/>
  <c r="AF688" i="1"/>
  <c r="AF832" i="1"/>
  <c r="AF71" i="1"/>
  <c r="AF257" i="1"/>
  <c r="AF401" i="1"/>
  <c r="AF545" i="1"/>
  <c r="AF689" i="1"/>
  <c r="AF833" i="1"/>
  <c r="AF72" i="1"/>
  <c r="AF258" i="1"/>
  <c r="AF402" i="1"/>
  <c r="AF546" i="1"/>
  <c r="AF690" i="1"/>
  <c r="AF834" i="1"/>
  <c r="AF73" i="1"/>
  <c r="AF259" i="1"/>
  <c r="AF403" i="1"/>
  <c r="AF547" i="1"/>
  <c r="AF691" i="1"/>
  <c r="AF835" i="1"/>
  <c r="AF74" i="1"/>
  <c r="AF260" i="1"/>
  <c r="AF404" i="1"/>
  <c r="AF548" i="1"/>
  <c r="AF692" i="1"/>
  <c r="AF836" i="1"/>
  <c r="AF75" i="1"/>
  <c r="AF261" i="1"/>
  <c r="AF405" i="1"/>
  <c r="AF549" i="1"/>
  <c r="AF693" i="1"/>
  <c r="AF837" i="1"/>
  <c r="AF76" i="1"/>
  <c r="AF262" i="1"/>
  <c r="AF406" i="1"/>
  <c r="AF550" i="1"/>
  <c r="AF694" i="1"/>
  <c r="AF838" i="1"/>
  <c r="AF77" i="1"/>
  <c r="AF263" i="1"/>
  <c r="AF407" i="1"/>
  <c r="AF551" i="1"/>
  <c r="AF695" i="1"/>
  <c r="AF839" i="1"/>
  <c r="AF78" i="1"/>
  <c r="AF264" i="1"/>
  <c r="AF408" i="1"/>
  <c r="AF552" i="1"/>
  <c r="AF696" i="1"/>
  <c r="AF840" i="1"/>
  <c r="AF79" i="1"/>
  <c r="AF265" i="1"/>
  <c r="AF409" i="1"/>
  <c r="AF553" i="1"/>
  <c r="AF697" i="1"/>
  <c r="AF841" i="1"/>
  <c r="AF80" i="1"/>
  <c r="AF266" i="1"/>
  <c r="AF410" i="1"/>
  <c r="AF554" i="1"/>
  <c r="AF698" i="1"/>
  <c r="AF842" i="1"/>
  <c r="AF81" i="1"/>
  <c r="AF267" i="1"/>
  <c r="AF411" i="1"/>
  <c r="AF555" i="1"/>
  <c r="AF699" i="1"/>
  <c r="AF843" i="1"/>
  <c r="AF82" i="1"/>
  <c r="AF268" i="1"/>
  <c r="AF412" i="1"/>
  <c r="AF556" i="1"/>
  <c r="AF700" i="1"/>
  <c r="AF844" i="1"/>
  <c r="AF83" i="1"/>
  <c r="AF269" i="1"/>
  <c r="AF413" i="1"/>
  <c r="AF557" i="1"/>
  <c r="AF701" i="1"/>
  <c r="AF845" i="1"/>
  <c r="AF84" i="1"/>
  <c r="AF270" i="1"/>
  <c r="AF414" i="1"/>
  <c r="AF558" i="1"/>
  <c r="AF702" i="1"/>
  <c r="AF846" i="1"/>
  <c r="AF85" i="1"/>
  <c r="AF271" i="1"/>
  <c r="AF415" i="1"/>
  <c r="AF559" i="1"/>
  <c r="AF703" i="1"/>
  <c r="AF847" i="1"/>
  <c r="AF86" i="1"/>
  <c r="AF272" i="1"/>
  <c r="AF416" i="1"/>
  <c r="AF560" i="1"/>
  <c r="AF704" i="1"/>
  <c r="AF848" i="1"/>
  <c r="AF87" i="1"/>
  <c r="AF273" i="1"/>
  <c r="AF417" i="1"/>
  <c r="AF561" i="1"/>
  <c r="AF705" i="1"/>
  <c r="AF849" i="1"/>
  <c r="AF88" i="1"/>
  <c r="AF274" i="1"/>
  <c r="AF418" i="1"/>
  <c r="AF562" i="1"/>
  <c r="AF706" i="1"/>
  <c r="AF850" i="1"/>
  <c r="AF89" i="1"/>
  <c r="AF275" i="1"/>
  <c r="AF419" i="1"/>
  <c r="AF563" i="1"/>
  <c r="AF707" i="1"/>
  <c r="AF851" i="1"/>
  <c r="AF90" i="1"/>
  <c r="AF276" i="1"/>
  <c r="AF420" i="1"/>
  <c r="AF564" i="1"/>
  <c r="AF708" i="1"/>
  <c r="AF852" i="1"/>
  <c r="AF91" i="1"/>
  <c r="AF277" i="1"/>
  <c r="AF421" i="1"/>
  <c r="AF565" i="1"/>
  <c r="AF709" i="1"/>
  <c r="AF853" i="1"/>
  <c r="AF92" i="1"/>
  <c r="AF278" i="1"/>
  <c r="AF422" i="1"/>
  <c r="AF566" i="1"/>
  <c r="AF710" i="1"/>
  <c r="AF854" i="1"/>
  <c r="AF93" i="1"/>
  <c r="AF279" i="1"/>
  <c r="AF423" i="1"/>
  <c r="AF567" i="1"/>
  <c r="AF711" i="1"/>
  <c r="AF855" i="1"/>
  <c r="AF94" i="1"/>
  <c r="AF280" i="1"/>
  <c r="AF424" i="1"/>
  <c r="AF568" i="1"/>
  <c r="AF712" i="1"/>
  <c r="AF856" i="1"/>
  <c r="AF95" i="1"/>
  <c r="AF281" i="1"/>
  <c r="AF425" i="1"/>
  <c r="AF569" i="1"/>
  <c r="AF713" i="1"/>
  <c r="AF857" i="1"/>
  <c r="AF96" i="1"/>
  <c r="AF282" i="1"/>
  <c r="AF426" i="1"/>
  <c r="AF570" i="1"/>
  <c r="AF714" i="1"/>
  <c r="AF858" i="1"/>
  <c r="AF97" i="1"/>
  <c r="AF283" i="1"/>
  <c r="AF427" i="1"/>
  <c r="AF571" i="1"/>
  <c r="AF715" i="1"/>
  <c r="AF859" i="1"/>
  <c r="AF98" i="1"/>
  <c r="AF284" i="1"/>
  <c r="AF428" i="1"/>
  <c r="AF572" i="1"/>
  <c r="AF716" i="1"/>
  <c r="AF860" i="1"/>
  <c r="AF99" i="1"/>
  <c r="AF285" i="1"/>
  <c r="AF429" i="1"/>
  <c r="AF573" i="1"/>
  <c r="AF717" i="1"/>
  <c r="AF861" i="1"/>
  <c r="AF100" i="1"/>
  <c r="AF286" i="1"/>
  <c r="AF430" i="1"/>
  <c r="AF574" i="1"/>
  <c r="AF718" i="1"/>
  <c r="AF862" i="1"/>
  <c r="AF101" i="1"/>
  <c r="AF287" i="1"/>
  <c r="AF431" i="1"/>
  <c r="AF575" i="1"/>
  <c r="AF719" i="1"/>
  <c r="AF863" i="1"/>
  <c r="AF102" i="1"/>
  <c r="AF288" i="1"/>
  <c r="AF432" i="1"/>
  <c r="AF576" i="1"/>
  <c r="AF720" i="1"/>
  <c r="AF864" i="1"/>
  <c r="AF103" i="1"/>
  <c r="AF289" i="1"/>
  <c r="AF433" i="1"/>
  <c r="AF577" i="1"/>
  <c r="AF721" i="1"/>
  <c r="AF865" i="1"/>
  <c r="AF146" i="1"/>
  <c r="AF104" i="1"/>
  <c r="AF290" i="1"/>
  <c r="AF434" i="1"/>
  <c r="AF578" i="1"/>
  <c r="AF722" i="1"/>
  <c r="AF866" i="1"/>
  <c r="AF147" i="1"/>
  <c r="AF105" i="1"/>
  <c r="AF291" i="1"/>
  <c r="AF435" i="1"/>
  <c r="AF579" i="1"/>
  <c r="AF723" i="1"/>
  <c r="AF867" i="1"/>
  <c r="AF148" i="1"/>
  <c r="AF106" i="1"/>
  <c r="AF292" i="1"/>
  <c r="AF436" i="1"/>
  <c r="AF580" i="1"/>
  <c r="AF724" i="1"/>
  <c r="AF868" i="1"/>
  <c r="AF149" i="1"/>
  <c r="AF107" i="1"/>
  <c r="AF293" i="1"/>
  <c r="AF437" i="1"/>
  <c r="AF581" i="1"/>
  <c r="AF725" i="1"/>
  <c r="AF869" i="1"/>
  <c r="AF150" i="1"/>
  <c r="AF108" i="1"/>
  <c r="AF294" i="1"/>
  <c r="AF438" i="1"/>
  <c r="AF582" i="1"/>
  <c r="AF726" i="1"/>
  <c r="AF870" i="1"/>
  <c r="AF151" i="1"/>
  <c r="AF109" i="1"/>
  <c r="AF295" i="1"/>
  <c r="AF439" i="1"/>
  <c r="AF583" i="1"/>
  <c r="AF727" i="1"/>
  <c r="AF871" i="1"/>
  <c r="AF152" i="1"/>
  <c r="AF110" i="1"/>
  <c r="AF296" i="1"/>
  <c r="AF440" i="1"/>
  <c r="AF584" i="1"/>
  <c r="AF728" i="1"/>
  <c r="AF872" i="1"/>
  <c r="AF153" i="1"/>
  <c r="AF111" i="1"/>
  <c r="AF297" i="1"/>
  <c r="AF441" i="1"/>
  <c r="AF585" i="1"/>
  <c r="AF729" i="1"/>
  <c r="AF873" i="1"/>
  <c r="AF154" i="1"/>
  <c r="AF112" i="1"/>
  <c r="AF298" i="1"/>
  <c r="AF442" i="1"/>
  <c r="AF586" i="1"/>
  <c r="AF874" i="1"/>
  <c r="AF155" i="1"/>
  <c r="AF113" i="1"/>
  <c r="AF299" i="1"/>
  <c r="AF443" i="1"/>
  <c r="AF587" i="1"/>
  <c r="AF731" i="1"/>
  <c r="AF875" i="1"/>
  <c r="AF156" i="1"/>
  <c r="AF114" i="1"/>
  <c r="AF300" i="1"/>
  <c r="AF444" i="1"/>
  <c r="AF588" i="1"/>
  <c r="AF732" i="1"/>
  <c r="AF876" i="1"/>
  <c r="AF157" i="1"/>
  <c r="AF115" i="1"/>
  <c r="AF301" i="1"/>
  <c r="AF445" i="1"/>
  <c r="AF589" i="1"/>
  <c r="AF733" i="1"/>
  <c r="AF877" i="1"/>
  <c r="AF116" i="1"/>
  <c r="AF302" i="1"/>
  <c r="AF446" i="1"/>
  <c r="AF590" i="1"/>
  <c r="AF734" i="1"/>
  <c r="AF878" i="1"/>
  <c r="AF158" i="1"/>
  <c r="AF303" i="1"/>
  <c r="AF447" i="1"/>
  <c r="AF591" i="1"/>
  <c r="AF735" i="1"/>
  <c r="AF879" i="1"/>
  <c r="AF117" i="1"/>
  <c r="AF159" i="1"/>
  <c r="AF304" i="1"/>
  <c r="AF448" i="1"/>
  <c r="AF592" i="1"/>
  <c r="AF736" i="1"/>
  <c r="AF880" i="1"/>
  <c r="AF160" i="1"/>
  <c r="AF118" i="1"/>
  <c r="AF119" i="1"/>
  <c r="AF305" i="1"/>
  <c r="AF449" i="1"/>
  <c r="AF593" i="1"/>
  <c r="AF737" i="1"/>
  <c r="AF881" i="1"/>
  <c r="AF161" i="1"/>
  <c r="AF120" i="1"/>
  <c r="AF306" i="1"/>
  <c r="AF450" i="1"/>
  <c r="AF594" i="1"/>
  <c r="AF738" i="1"/>
  <c r="AF882" i="1"/>
  <c r="AF162" i="1"/>
  <c r="AF121" i="1"/>
  <c r="AF307" i="1"/>
  <c r="AF451" i="1"/>
  <c r="AF595" i="1"/>
  <c r="AF739" i="1"/>
  <c r="AF883" i="1"/>
  <c r="AF163" i="1"/>
  <c r="AF122" i="1"/>
  <c r="AF308" i="1"/>
  <c r="AF452" i="1"/>
  <c r="AF596" i="1"/>
  <c r="AF740" i="1"/>
  <c r="AF884" i="1"/>
  <c r="AF164" i="1"/>
  <c r="AF123" i="1"/>
  <c r="AF309" i="1"/>
  <c r="AF453" i="1"/>
  <c r="AF597" i="1"/>
  <c r="AF741" i="1"/>
  <c r="AF885" i="1"/>
  <c r="AF165" i="1"/>
  <c r="AF124" i="1"/>
  <c r="AF310" i="1"/>
  <c r="AF454" i="1"/>
  <c r="AF598" i="1"/>
  <c r="AF742" i="1"/>
  <c r="AF886" i="1"/>
  <c r="AF166" i="1"/>
  <c r="AF125" i="1"/>
  <c r="AF311" i="1"/>
  <c r="AF455" i="1"/>
  <c r="AF599" i="1"/>
  <c r="AF743" i="1"/>
  <c r="AF887" i="1"/>
  <c r="AF167" i="1"/>
  <c r="AF126" i="1"/>
  <c r="AF312" i="1"/>
  <c r="AF456" i="1"/>
  <c r="AF600" i="1"/>
  <c r="AF744" i="1"/>
  <c r="AF888" i="1"/>
  <c r="AF168" i="1"/>
  <c r="AF127" i="1"/>
  <c r="AF313" i="1"/>
  <c r="AF457" i="1"/>
  <c r="AF601" i="1"/>
  <c r="AF745" i="1"/>
  <c r="AF889" i="1"/>
  <c r="AF169" i="1"/>
  <c r="AF128" i="1"/>
  <c r="AF314" i="1"/>
  <c r="AF458" i="1"/>
  <c r="AF602" i="1"/>
  <c r="AF746" i="1"/>
  <c r="AF890" i="1"/>
  <c r="AF170" i="1"/>
  <c r="AF129" i="1"/>
  <c r="AF315" i="1"/>
  <c r="AF459" i="1"/>
  <c r="AF603" i="1"/>
  <c r="AF747" i="1"/>
  <c r="AF891" i="1"/>
  <c r="AF171" i="1"/>
  <c r="AF130" i="1"/>
  <c r="AF316" i="1"/>
  <c r="AF460" i="1"/>
  <c r="AF604" i="1"/>
  <c r="AF748" i="1"/>
  <c r="AF892" i="1"/>
  <c r="AF172" i="1"/>
  <c r="AF131" i="1"/>
  <c r="AF317" i="1"/>
  <c r="AF461" i="1"/>
  <c r="AF605" i="1"/>
  <c r="AF749" i="1"/>
  <c r="AF893" i="1"/>
  <c r="AF173" i="1"/>
  <c r="AF132" i="1"/>
  <c r="AF318" i="1"/>
  <c r="AF462" i="1"/>
  <c r="AF606" i="1"/>
  <c r="AF750" i="1"/>
  <c r="AF894" i="1"/>
  <c r="AF174" i="1"/>
  <c r="AF133" i="1"/>
  <c r="AF319" i="1"/>
  <c r="AF463" i="1"/>
  <c r="AF607" i="1"/>
  <c r="AF751" i="1"/>
  <c r="AF895" i="1"/>
  <c r="AF175" i="1"/>
  <c r="AF134" i="1"/>
  <c r="AF320" i="1"/>
  <c r="AF464" i="1"/>
  <c r="AF608" i="1"/>
  <c r="AF752" i="1"/>
  <c r="AF896" i="1"/>
  <c r="AF176" i="1"/>
  <c r="AF135" i="1"/>
  <c r="AF321" i="1"/>
  <c r="AF465" i="1"/>
  <c r="AF609" i="1"/>
  <c r="AF753" i="1"/>
  <c r="AF897" i="1"/>
  <c r="AF177" i="1"/>
  <c r="AF136" i="1"/>
  <c r="AF322" i="1"/>
  <c r="AF466" i="1"/>
  <c r="AF610" i="1"/>
  <c r="AF754" i="1"/>
  <c r="AF898" i="1"/>
  <c r="AF178" i="1"/>
  <c r="AF137" i="1"/>
  <c r="AF323" i="1"/>
  <c r="AF467" i="1"/>
  <c r="AF611" i="1"/>
  <c r="AF755" i="1"/>
  <c r="AF899" i="1"/>
  <c r="AF179" i="1"/>
  <c r="AF138" i="1"/>
  <c r="AF324" i="1"/>
  <c r="AF468" i="1"/>
  <c r="AF612" i="1"/>
  <c r="AF756" i="1"/>
  <c r="AF900" i="1"/>
  <c r="AF180" i="1"/>
  <c r="AF139" i="1"/>
  <c r="AF325" i="1"/>
  <c r="AF469" i="1"/>
  <c r="AF613" i="1"/>
  <c r="AF757" i="1"/>
  <c r="AF901" i="1"/>
  <c r="AF140" i="1"/>
  <c r="AF326" i="1"/>
  <c r="AF470" i="1"/>
  <c r="AF614" i="1"/>
  <c r="AF758" i="1"/>
  <c r="AF902" i="1"/>
  <c r="AF181" i="1"/>
  <c r="AF182" i="1"/>
  <c r="AF141" i="1"/>
  <c r="AF327" i="1"/>
  <c r="AF471" i="1"/>
  <c r="AF615" i="1"/>
  <c r="AF759" i="1"/>
  <c r="AF903" i="1"/>
  <c r="AF142" i="1"/>
  <c r="AF328" i="1"/>
  <c r="AF472" i="1"/>
  <c r="AF616" i="1"/>
  <c r="AF760" i="1"/>
  <c r="AF904" i="1"/>
  <c r="AF183" i="1"/>
  <c r="AF184" i="1"/>
  <c r="AF143" i="1"/>
  <c r="AF329" i="1"/>
  <c r="AF473" i="1"/>
  <c r="AF617" i="1"/>
  <c r="AF761" i="1"/>
  <c r="AF905" i="1"/>
  <c r="AF144" i="1"/>
  <c r="AF330" i="1"/>
  <c r="AF474" i="1"/>
  <c r="AF618" i="1"/>
  <c r="AF762" i="1"/>
  <c r="AF906" i="1"/>
  <c r="AF185" i="1"/>
  <c r="AF186" i="1"/>
  <c r="AF145" i="1"/>
  <c r="AF331" i="1"/>
  <c r="AF475" i="1"/>
  <c r="AF619" i="1"/>
  <c r="AF763" i="1"/>
  <c r="AF907" i="1"/>
  <c r="AF187" i="1"/>
  <c r="AF2" i="1"/>
  <c r="CX90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9A168F-56AD-4DD3-AA41-A0AC9EDA31C3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64CF4C9-C120-43B5-B3D8-3CE80CF2DE3C}" name="WorksheetConnection_02_CSVdatasetMes_original!$A$1:$CI$929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02_CSVdatasetMes_originalA1CI9291"/>
        </x15:connection>
      </ext>
    </extLst>
  </connection>
  <connection id="3" xr16:uid="{1CB7231C-B336-4C3E-8A9B-15F044192189}" name="WorksheetConnection_03_CSVdatasetMes_original!$A$1:$CI$1047" type="102" refreshedVersion="8" minRefreshableVersion="5">
    <extLst>
      <ext xmlns:x15="http://schemas.microsoft.com/office/spreadsheetml/2010/11/main" uri="{DE250136-89BD-433C-8126-D09CA5730AF9}">
        <x15:connection id="Intervalo 1" autoDelete="1">
          <x15:rangePr sourceName="_xlcn.WorksheetConnection_03_CSVdatasetMes_originalA1CI10471"/>
        </x15:connection>
      </ext>
    </extLst>
  </connection>
</connections>
</file>

<file path=xl/sharedStrings.xml><?xml version="1.0" encoding="utf-8"?>
<sst xmlns="http://schemas.openxmlformats.org/spreadsheetml/2006/main" count="3228" uniqueCount="456">
  <si>
    <t>UF</t>
  </si>
  <si>
    <t>RECEITA</t>
  </si>
  <si>
    <t>DolarComercial</t>
  </si>
  <si>
    <t>ICMS</t>
  </si>
  <si>
    <t>ICMS_TOTAL</t>
  </si>
  <si>
    <t>ST_EXTERNO</t>
  </si>
  <si>
    <t>ST_INTERNO</t>
  </si>
  <si>
    <t>ICMS_SIMP_NACIO</t>
  </si>
  <si>
    <t>IGPM</t>
  </si>
  <si>
    <t>Importacao</t>
  </si>
  <si>
    <t>INPC</t>
  </si>
  <si>
    <t>IPVA</t>
  </si>
  <si>
    <t>POPULACAO</t>
  </si>
  <si>
    <t>SalarioMinimo</t>
  </si>
  <si>
    <t>SINAP_Alto</t>
  </si>
  <si>
    <t>SINAP_Baixo</t>
  </si>
  <si>
    <t>SINAP_Normal</t>
  </si>
  <si>
    <t>CFEM_MA</t>
  </si>
  <si>
    <t>CFEM_Total</t>
  </si>
  <si>
    <t>CFEM_Municipio</t>
  </si>
  <si>
    <t>Exportacao</t>
  </si>
  <si>
    <t>IBC_Br</t>
  </si>
  <si>
    <t>VeiculosPgtoIPVA</t>
  </si>
  <si>
    <t>EXPORT_SLZ_TOTAL</t>
  </si>
  <si>
    <t>EXPT_SLZ_ProdIndQuim</t>
  </si>
  <si>
    <t>Coeficiente_IPM</t>
  </si>
  <si>
    <t>AnimaisVivos</t>
  </si>
  <si>
    <t>GordOleosAnimVeget</t>
  </si>
  <si>
    <t>InstrAparFoto</t>
  </si>
  <si>
    <t>MadCarvVegObrMad</t>
  </si>
  <si>
    <t>MaqAparEletro</t>
  </si>
  <si>
    <t>MatTransporte</t>
  </si>
  <si>
    <t>MatTexteis</t>
  </si>
  <si>
    <t>MercdProdDiv</t>
  </si>
  <si>
    <t>ObrPedGesCimCerVid</t>
  </si>
  <si>
    <t>MetaisCcomuns</t>
  </si>
  <si>
    <t>Orçado</t>
  </si>
  <si>
    <t>PastMadCelulo</t>
  </si>
  <si>
    <t>PelCourBolsas</t>
  </si>
  <si>
    <t>PlastBorracha</t>
  </si>
  <si>
    <t>Prod_InduAlim</t>
  </si>
  <si>
    <t>Prod_Minerais</t>
  </si>
  <si>
    <t>Prod_ReinoVegetal</t>
  </si>
  <si>
    <t>TransacoesEspeciais</t>
  </si>
  <si>
    <t>Gasolina_Brasil</t>
  </si>
  <si>
    <t>PerPopulacaoUF</t>
  </si>
  <si>
    <t>CalcChapArtFloresArtif</t>
  </si>
  <si>
    <t>PedrasPreciosas</t>
  </si>
  <si>
    <t>FtPOPULACAO</t>
  </si>
  <si>
    <t>Per_EntreCapitais</t>
  </si>
  <si>
    <t>Coef_CIFPM_SLZ</t>
  </si>
  <si>
    <t>RndPrCap_Mun</t>
  </si>
  <si>
    <t>VA_BrtAgro</t>
  </si>
  <si>
    <t>VA_BrtAdm</t>
  </si>
  <si>
    <t>VA_BrtIndust</t>
  </si>
  <si>
    <t>VA_BrtServExclAdm</t>
  </si>
  <si>
    <t>VA_BrtTotal</t>
  </si>
  <si>
    <t>VA_ImpostosProd_</t>
  </si>
  <si>
    <t>FtInvRndPrCap_Mun</t>
  </si>
  <si>
    <t>PrcInvRndPrCpMn</t>
  </si>
  <si>
    <t>Realizado</t>
  </si>
  <si>
    <t>MA</t>
  </si>
  <si>
    <t>CFEM</t>
  </si>
  <si>
    <t>ITR</t>
  </si>
  <si>
    <t>FEP</t>
  </si>
  <si>
    <t>FPM</t>
  </si>
  <si>
    <t>IPI</t>
  </si>
  <si>
    <t>CFEM AFETADOS</t>
  </si>
  <si>
    <t>Data</t>
  </si>
  <si>
    <t xml:space="preserve">  ICMS_STC_VAREJISTA</t>
  </si>
  <si>
    <t xml:space="preserve">  ICMS_STC_ATACADISTA</t>
  </si>
  <si>
    <t xml:space="preserve">  ICMS_ST_OUTROS</t>
  </si>
  <si>
    <t xml:space="preserve">  ICMS_Setor_SECUNDARIO</t>
  </si>
  <si>
    <t xml:space="preserve">  ICMS_Setor_PRIMARIO</t>
  </si>
  <si>
    <t xml:space="preserve">  ICMS_OUTRAS</t>
  </si>
  <si>
    <t xml:space="preserve">  ICMS_PetroCombusLubr</t>
  </si>
  <si>
    <t xml:space="preserve">  ICMS_ENERGIA</t>
  </si>
  <si>
    <t xml:space="preserve">  ICMS_DivAtiva</t>
  </si>
  <si>
    <t>Teste</t>
  </si>
  <si>
    <t>Diferença</t>
  </si>
  <si>
    <t>Saldo</t>
  </si>
  <si>
    <t>Corrente</t>
  </si>
  <si>
    <t>EXP_MA</t>
  </si>
  <si>
    <t>IMP_MA</t>
  </si>
  <si>
    <t>BalancaMA</t>
  </si>
  <si>
    <t>0.0</t>
  </si>
  <si>
    <t>SINAP</t>
  </si>
  <si>
    <t>SINAP_Mat</t>
  </si>
  <si>
    <t>SINAT_MdO</t>
  </si>
  <si>
    <t>SINAP_Minimo</t>
  </si>
  <si>
    <t>TxDesocupados</t>
  </si>
  <si>
    <t>IPP</t>
  </si>
  <si>
    <t>26.26</t>
  </si>
  <si>
    <t>27.08</t>
  </si>
  <si>
    <t>2.2</t>
  </si>
  <si>
    <t>16.62</t>
  </si>
  <si>
    <t>24.86</t>
  </si>
  <si>
    <t>9.05</t>
  </si>
  <si>
    <t>-1.39</t>
  </si>
  <si>
    <t>18.46</t>
  </si>
  <si>
    <t>12.77</t>
  </si>
  <si>
    <t>4.41</t>
  </si>
  <si>
    <t>-15.23</t>
  </si>
  <si>
    <t>-4.61</t>
  </si>
  <si>
    <t>0.320</t>
  </si>
  <si>
    <t>13.45</t>
  </si>
  <si>
    <t>8.52</t>
  </si>
  <si>
    <t>0.25994</t>
  </si>
  <si>
    <t>-8.93</t>
  </si>
  <si>
    <t>-2.23</t>
  </si>
  <si>
    <t>24.84</t>
  </si>
  <si>
    <t>33.57</t>
  </si>
  <si>
    <t>6.56</t>
  </si>
  <si>
    <t>6.09</t>
  </si>
  <si>
    <t>5.99</t>
  </si>
  <si>
    <t>8.64</t>
  </si>
  <si>
    <t>-0.010</t>
  </si>
  <si>
    <t>5.98</t>
  </si>
  <si>
    <t>11.88</t>
  </si>
  <si>
    <t>28.84</t>
  </si>
  <si>
    <t>18.42</t>
  </si>
  <si>
    <t>0.2900</t>
  </si>
  <si>
    <t>21.82</t>
  </si>
  <si>
    <t>9.45</t>
  </si>
  <si>
    <t>41.82</t>
  </si>
  <si>
    <t>-22.47</t>
  </si>
  <si>
    <t>2.56</t>
  </si>
  <si>
    <t>24.6</t>
  </si>
  <si>
    <t>14.65</t>
  </si>
  <si>
    <t>8.82</t>
  </si>
  <si>
    <t>-3.53</t>
  </si>
  <si>
    <t>42.33</t>
  </si>
  <si>
    <t>56.04</t>
  </si>
  <si>
    <t>9.34</t>
  </si>
  <si>
    <t>16.52</t>
  </si>
  <si>
    <t>70.26</t>
  </si>
  <si>
    <t>17.65</t>
  </si>
  <si>
    <t>-26.12</t>
  </si>
  <si>
    <t>-2.78</t>
  </si>
  <si>
    <t>11.28</t>
  </si>
  <si>
    <t>0.4399</t>
  </si>
  <si>
    <t>25.56</t>
  </si>
  <si>
    <t>32.69</t>
  </si>
  <si>
    <t>-3.78</t>
  </si>
  <si>
    <t>-9.01</t>
  </si>
  <si>
    <t>12.45</t>
  </si>
  <si>
    <t>-0.27</t>
  </si>
  <si>
    <t>-20.05</t>
  </si>
  <si>
    <t>24.49</t>
  </si>
  <si>
    <t>9.88</t>
  </si>
  <si>
    <t>14.7</t>
  </si>
  <si>
    <t>21.38</t>
  </si>
  <si>
    <t>33.75</t>
  </si>
  <si>
    <t>52.31</t>
  </si>
  <si>
    <t>39.76</t>
  </si>
  <si>
    <t>31.2</t>
  </si>
  <si>
    <t>57.87</t>
  </si>
  <si>
    <t>-30.5</t>
  </si>
  <si>
    <t>-18.83</t>
  </si>
  <si>
    <t>11.98</t>
  </si>
  <si>
    <t>24.15</t>
  </si>
  <si>
    <t>27.09</t>
  </si>
  <si>
    <t>-23.86</t>
  </si>
  <si>
    <t>-20.87</t>
  </si>
  <si>
    <t>24.64</t>
  </si>
  <si>
    <t>7.19</t>
  </si>
  <si>
    <t>0.81</t>
  </si>
  <si>
    <t>0.19997</t>
  </si>
  <si>
    <t>17.57</t>
  </si>
  <si>
    <t>28.86</t>
  </si>
  <si>
    <t>37.39</t>
  </si>
  <si>
    <t>31.23</t>
  </si>
  <si>
    <t>62.17</t>
  </si>
  <si>
    <t>67.62</t>
  </si>
  <si>
    <t>86.63</t>
  </si>
  <si>
    <t>106.91</t>
  </si>
  <si>
    <t>102.69</t>
  </si>
  <si>
    <t>52.25</t>
  </si>
  <si>
    <t>40.66</t>
  </si>
  <si>
    <t>12.64</t>
  </si>
  <si>
    <t>29.99</t>
  </si>
  <si>
    <t>35.79</t>
  </si>
  <si>
    <t>53.27</t>
  </si>
  <si>
    <t>17.2</t>
  </si>
  <si>
    <t>29.94</t>
  </si>
  <si>
    <t>-43.91</t>
  </si>
  <si>
    <t>4380 - PIB mensal - Valores correntes (R$ milhões) - R$ (milhões)</t>
  </si>
  <si>
    <t>pego a coluna do outro arquivo</t>
  </si>
  <si>
    <t>insiro no confaz</t>
  </si>
  <si>
    <t>procuro aqui e recorto ela pra colocar antes damarcação</t>
  </si>
  <si>
    <t>depois altero a diferença e teste</t>
  </si>
  <si>
    <t>copio o valor do teste</t>
  </si>
  <si>
    <t>e verifico a diferença</t>
  </si>
  <si>
    <t>salva o o arquivo</t>
  </si>
  <si>
    <t>PIB_Mun</t>
  </si>
  <si>
    <t>DataCIFPM</t>
  </si>
  <si>
    <t>FinUF_MnRestPrim</t>
  </si>
  <si>
    <t>Data +3 mes</t>
  </si>
  <si>
    <t>FinUF_MnRestNom</t>
  </si>
  <si>
    <t>FinUF_Mn_JrNom</t>
  </si>
  <si>
    <t>Ajustes_UF_Munic</t>
  </si>
  <si>
    <t>DvLq_Gov_UF</t>
  </si>
  <si>
    <t>DvLq_Capital</t>
  </si>
  <si>
    <t>DvLq_UF_ExcCapital</t>
  </si>
  <si>
    <t>Realizado IPI_Exp</t>
  </si>
  <si>
    <t>Realizado IPVA</t>
  </si>
  <si>
    <t>Coef_IPM</t>
  </si>
  <si>
    <t>TxIPCA</t>
  </si>
  <si>
    <t>ICMS_DvAtTrb_Muns</t>
  </si>
  <si>
    <t>ICMS_Muns</t>
  </si>
  <si>
    <t>IPVA_Muns</t>
  </si>
  <si>
    <t>TOTAL_ArrecMun</t>
  </si>
  <si>
    <t>CFEM_Mun</t>
  </si>
  <si>
    <t>Veic_PgtoIPVA</t>
  </si>
  <si>
    <t>Petroleo_Brent_Brasil</t>
  </si>
  <si>
    <t>PIB_MenBR</t>
  </si>
  <si>
    <t>ResvInternac</t>
  </si>
  <si>
    <t>PercResSP_Nom</t>
  </si>
  <si>
    <t>EXPT_SLZ_TOTAL</t>
  </si>
  <si>
    <t>DvLq_Gov_MA</t>
  </si>
  <si>
    <t>DvLq_Sao_Luis_MA</t>
  </si>
  <si>
    <t>DvLq_MA_ExcCapital</t>
  </si>
  <si>
    <t>FinMA_Mn_JrNom</t>
  </si>
  <si>
    <t>FinMA_MnRestPrim</t>
  </si>
  <si>
    <t>FinMA_MnRestNom</t>
  </si>
  <si>
    <t>Tx_SELIC_Perd</t>
  </si>
  <si>
    <t>Data_Receita</t>
  </si>
  <si>
    <t>Texto_Data</t>
  </si>
  <si>
    <t>Realizado CFEM</t>
  </si>
  <si>
    <t>ICMS_DvAtTrb</t>
  </si>
  <si>
    <t>ICMS_STS_TRANSPORTE</t>
  </si>
  <si>
    <t>ICMS_STS_COMUNICACAO</t>
  </si>
  <si>
    <t>ICMS_STC_VAREJISTA</t>
  </si>
  <si>
    <t>ICMS_STC_ATACADISTA</t>
  </si>
  <si>
    <t>ICMS_ST_OUTROS</t>
  </si>
  <si>
    <t>ICMS_Setor_SECUNDARIO</t>
  </si>
  <si>
    <t>ICMS_Setor_PRIMARIO</t>
  </si>
  <si>
    <t>ICMS_OUTRAS</t>
  </si>
  <si>
    <t>ICMS_PetroCombusLubr</t>
  </si>
  <si>
    <t>ICMS_ENERGIA</t>
  </si>
  <si>
    <t>ICMS_DivAtiva</t>
  </si>
  <si>
    <t>PercResSP_Prim</t>
  </si>
  <si>
    <t>Ajustes_MA_Munic</t>
  </si>
  <si>
    <t>Realizado'</t>
  </si>
  <si>
    <t xml:space="preserve"> 'x_3'</t>
  </si>
  <si>
    <t xml:space="preserve"> 'x_2'</t>
  </si>
  <si>
    <t xml:space="preserve"> 'x_1'</t>
  </si>
  <si>
    <t xml:space="preserve"> 'DolarComercial'</t>
  </si>
  <si>
    <t xml:space="preserve"> 'ICMS'</t>
  </si>
  <si>
    <t xml:space="preserve"> 'ICMS_DvAtTrb'</t>
  </si>
  <si>
    <t xml:space="preserve"> 'ICMS_TOTAL'</t>
  </si>
  <si>
    <t xml:space="preserve"> 'ST_EXTERNO'</t>
  </si>
  <si>
    <t xml:space="preserve"> 'ST_INTERNO'</t>
  </si>
  <si>
    <t xml:space="preserve"> 'ICMS_SIMP_NACIO'</t>
  </si>
  <si>
    <t xml:space="preserve"> 'IPVA'</t>
  </si>
  <si>
    <t xml:space="preserve"> 'IGPM'</t>
  </si>
  <si>
    <t xml:space="preserve"> 'IBC_Br'</t>
  </si>
  <si>
    <t xml:space="preserve"> 'Exportacao'</t>
  </si>
  <si>
    <t xml:space="preserve"> 'Importacao'</t>
  </si>
  <si>
    <t xml:space="preserve"> 'SalarioMinimo'</t>
  </si>
  <si>
    <t xml:space="preserve"> 'ResvInternac'</t>
  </si>
  <si>
    <t xml:space="preserve"> 'Tx_SELIC_Perd'</t>
  </si>
  <si>
    <t xml:space="preserve"> 'INPC'</t>
  </si>
  <si>
    <t xml:space="preserve"> 'SINAP_Alto'</t>
  </si>
  <si>
    <t xml:space="preserve"> 'SINAP_Baixo'</t>
  </si>
  <si>
    <t xml:space="preserve"> 'SINAP_Minimo'</t>
  </si>
  <si>
    <t xml:space="preserve"> 'SINAP_Normal'</t>
  </si>
  <si>
    <t xml:space="preserve"> 'TxDesocupados'</t>
  </si>
  <si>
    <t xml:space="preserve"> 'TxIPCA'</t>
  </si>
  <si>
    <t xml:space="preserve"> 'Petroleo_Brent_Brasil'</t>
  </si>
  <si>
    <t xml:space="preserve"> 'IPP'</t>
  </si>
  <si>
    <t xml:space="preserve"> 'PIB_MenBR'</t>
  </si>
  <si>
    <t xml:space="preserve"> 'PrcInvRndPrCpMn'</t>
  </si>
  <si>
    <t>Features</t>
  </si>
  <si>
    <t xml:space="preserve"> 'EXPT_SLZ_ProdIndQuim'</t>
  </si>
  <si>
    <t xml:space="preserve"> 'MetaisCcomuns'</t>
  </si>
  <si>
    <t xml:space="preserve"> 'Prod_Minerais'</t>
  </si>
  <si>
    <t xml:space="preserve"> 'TransacoesEspeciais'</t>
  </si>
  <si>
    <t xml:space="preserve"> 'PIB_Mun'</t>
  </si>
  <si>
    <t xml:space="preserve"> 'RndPrCap_Mun'</t>
  </si>
  <si>
    <t xml:space="preserve"> 'VA_BrtAdm'</t>
  </si>
  <si>
    <t xml:space="preserve"> 'VA_BrtAgro'</t>
  </si>
  <si>
    <t xml:space="preserve"> 'VA_BrtIndust'</t>
  </si>
  <si>
    <t xml:space="preserve"> 'VA_BrtServExclAdm'</t>
  </si>
  <si>
    <t xml:space="preserve"> 'VA_ImpostosProd_'</t>
  </si>
  <si>
    <t xml:space="preserve"> 'VA_BrtTotal'</t>
  </si>
  <si>
    <t xml:space="preserve"> 'PercResSP_Nom'</t>
  </si>
  <si>
    <t xml:space="preserve"> 'CFEM_Total'</t>
  </si>
  <si>
    <t xml:space="preserve"> 'Coef_IPM'</t>
  </si>
  <si>
    <t xml:space="preserve"> 'Gasolina_Brasil'</t>
  </si>
  <si>
    <t xml:space="preserve"> 'DvLq_Gov_MA'</t>
  </si>
  <si>
    <t xml:space="preserve"> 'DvLq_Sao_Luis_MA'</t>
  </si>
  <si>
    <t xml:space="preserve"> 'Coef_CIFPM_SLZ'</t>
  </si>
  <si>
    <t xml:space="preserve"> 'CFEM_MA'</t>
  </si>
  <si>
    <t xml:space="preserve"> 'FinMA_MnRestPrim'</t>
  </si>
  <si>
    <t xml:space="preserve"> 'FinMA_MnRestNom'</t>
  </si>
  <si>
    <t xml:space="preserve"> 'Ajustes_MA_Munic'</t>
  </si>
  <si>
    <t xml:space="preserve"> 'DvLq_MA_ExcCapital'</t>
  </si>
  <si>
    <t xml:space="preserve"> 'ICMS_Muns'</t>
  </si>
  <si>
    <t xml:space="preserve"> 'IPVA_Muns'</t>
  </si>
  <si>
    <t xml:space="preserve"> 'TOTAL_ArrecMun'</t>
  </si>
  <si>
    <t xml:space="preserve"> 'EXPT_SLZ_TOTAL'</t>
  </si>
  <si>
    <t xml:space="preserve"> 'FtInvRndPrCap_Mun'</t>
  </si>
  <si>
    <t xml:space="preserve"> 'Veic_PgtoIPVA'</t>
  </si>
  <si>
    <t xml:space="preserve"> 'FinMA_Mn_JrNom'</t>
  </si>
  <si>
    <t xml:space="preserve"> 'ICMS_DvAtTrb_Muns'</t>
  </si>
  <si>
    <t xml:space="preserve"> 'CFEM_Mun'</t>
  </si>
  <si>
    <t>DolarComercial (2)</t>
  </si>
  <si>
    <t>IPVA (3)</t>
  </si>
  <si>
    <t>ICMS (4)</t>
  </si>
  <si>
    <t>ICMS_DvAtTrb (5)</t>
  </si>
  <si>
    <t>ICMS_TOTAL(6)</t>
  </si>
  <si>
    <t>ST_EXTERNO (7)</t>
  </si>
  <si>
    <t>ST_INTERNO(8)</t>
  </si>
  <si>
    <t>ICMS_SIMP_NACIO(9)</t>
  </si>
  <si>
    <t>ICMS_DvAtTrb_Muns (10)</t>
  </si>
  <si>
    <t>ICMS_Muns (11)</t>
  </si>
  <si>
    <t>IPVA_Muns(12)</t>
  </si>
  <si>
    <t>TOTAL_ArrecMun(13)</t>
  </si>
  <si>
    <t>Exportacao(14)</t>
  </si>
  <si>
    <t>Importacao (15)</t>
  </si>
  <si>
    <t>IBC_Br(16)</t>
  </si>
  <si>
    <t>IGPM(17)</t>
  </si>
  <si>
    <t>Tx_SELIC_Perd (18)</t>
  </si>
  <si>
    <t>SalarioMinimo(19)</t>
  </si>
  <si>
    <t>ResvInternac(20)</t>
  </si>
  <si>
    <t>INPC(21)</t>
  </si>
  <si>
    <t>SINAP_Alto-22</t>
  </si>
  <si>
    <t>SINAP_Baixo-23</t>
  </si>
  <si>
    <t>SINAP_Minimo-24</t>
  </si>
  <si>
    <t>SINAP_Normal-25</t>
  </si>
  <si>
    <t>TxDesocupados-26</t>
  </si>
  <si>
    <t>TxIPCA-27</t>
  </si>
  <si>
    <t>Petroleo_Brent_Brasil-28</t>
  </si>
  <si>
    <t>Gasolina_Brasil-29</t>
  </si>
  <si>
    <t>IPP-30</t>
  </si>
  <si>
    <t>PIB_MenBR-32</t>
  </si>
  <si>
    <t>Coef_CIFPM_SLZ-33</t>
  </si>
  <si>
    <t>PercResSP_Nom-34</t>
  </si>
  <si>
    <t>PercResSP_Prim-35</t>
  </si>
  <si>
    <t>PIB_Mun-36</t>
  </si>
  <si>
    <t>FtInvRndPrCap_Mun-37</t>
  </si>
  <si>
    <t>PrcInvRndPrCpMn-38</t>
  </si>
  <si>
    <t>RndPrCap_Mun-39</t>
  </si>
  <si>
    <t>VA_BrtAdm-40</t>
  </si>
  <si>
    <t>VA_BrtAgro-41</t>
  </si>
  <si>
    <t>VA_BrtIndust-42</t>
  </si>
  <si>
    <t>VA_BrtServExclAdm-43</t>
  </si>
  <si>
    <t>VA_ImpostosProd_-44</t>
  </si>
  <si>
    <t>VA_BrtTotal-45</t>
  </si>
  <si>
    <t>Data_Origem_PIB_Mun</t>
  </si>
  <si>
    <t>16/01/2022</t>
  </si>
  <si>
    <t>18/01/2022</t>
  </si>
  <si>
    <t>19/01/2022</t>
  </si>
  <si>
    <t>20/01/2022</t>
  </si>
  <si>
    <t>21/01/2022</t>
  </si>
  <si>
    <t>22/01/2022</t>
  </si>
  <si>
    <t>23/01/2022</t>
  </si>
  <si>
    <t>16/02/2022</t>
  </si>
  <si>
    <t>18/02/2022</t>
  </si>
  <si>
    <t>19/02/2022</t>
  </si>
  <si>
    <t>20/02/2022</t>
  </si>
  <si>
    <t>21/02/2022</t>
  </si>
  <si>
    <t>22/02/2022</t>
  </si>
  <si>
    <t>23/02/2022</t>
  </si>
  <si>
    <t>16/03/2022</t>
  </si>
  <si>
    <t>18/03/2022</t>
  </si>
  <si>
    <t>19/03/2022</t>
  </si>
  <si>
    <t>20/03/2022</t>
  </si>
  <si>
    <t>21/03/2022</t>
  </si>
  <si>
    <t>22/03/2022</t>
  </si>
  <si>
    <t>23/03/2022</t>
  </si>
  <si>
    <t>16/04/2022</t>
  </si>
  <si>
    <t>18/04/2022</t>
  </si>
  <si>
    <t>19/04/2022</t>
  </si>
  <si>
    <t>20/04/2022</t>
  </si>
  <si>
    <t>21/04/2022</t>
  </si>
  <si>
    <t>22/04/2022</t>
  </si>
  <si>
    <t>23/04/2022</t>
  </si>
  <si>
    <t>16/05/2022</t>
  </si>
  <si>
    <t>18/05/2022</t>
  </si>
  <si>
    <t>19/05/2022</t>
  </si>
  <si>
    <t>20/05/2022</t>
  </si>
  <si>
    <t>21/05/2022</t>
  </si>
  <si>
    <t>22/05/2022</t>
  </si>
  <si>
    <t>23/05/2022</t>
  </si>
  <si>
    <t>16/06/2022</t>
  </si>
  <si>
    <t>18/06/2022</t>
  </si>
  <si>
    <t>19/06/2022</t>
  </si>
  <si>
    <t>20/06/2022</t>
  </si>
  <si>
    <t>21/06/2022</t>
  </si>
  <si>
    <t>22/06/2022</t>
  </si>
  <si>
    <t>23/06/2022</t>
  </si>
  <si>
    <t>16/07/2022</t>
  </si>
  <si>
    <t>18/07/2022</t>
  </si>
  <si>
    <t>19/07/2022</t>
  </si>
  <si>
    <t>20/07/2022</t>
  </si>
  <si>
    <t>21/07/2022</t>
  </si>
  <si>
    <t>22/07/2022</t>
  </si>
  <si>
    <t>23/07/2022</t>
  </si>
  <si>
    <t>16/08/2022</t>
  </si>
  <si>
    <t>18/08/2022</t>
  </si>
  <si>
    <t>19/08/2022</t>
  </si>
  <si>
    <t>20/08/2022</t>
  </si>
  <si>
    <t>21/08/2022</t>
  </si>
  <si>
    <t>22/08/2022</t>
  </si>
  <si>
    <t>23/08/2022</t>
  </si>
  <si>
    <t>16/09/2022</t>
  </si>
  <si>
    <t>18/09/2022</t>
  </si>
  <si>
    <t>19/09/2022</t>
  </si>
  <si>
    <t>20/09/2022</t>
  </si>
  <si>
    <t>21/09/2022</t>
  </si>
  <si>
    <t>22/09/2022</t>
  </si>
  <si>
    <t>23/09/2022</t>
  </si>
  <si>
    <t>16/10/2022</t>
  </si>
  <si>
    <t>18/10/2022</t>
  </si>
  <si>
    <t>19/10/2022</t>
  </si>
  <si>
    <t>20/10/2022</t>
  </si>
  <si>
    <t>21/10/2022</t>
  </si>
  <si>
    <t>22/10/2022</t>
  </si>
  <si>
    <t>23/10/2022</t>
  </si>
  <si>
    <t>16/11/2022</t>
  </si>
  <si>
    <t>18/11/2022</t>
  </si>
  <si>
    <t>19/11/2022</t>
  </si>
  <si>
    <t>20/11/2022</t>
  </si>
  <si>
    <t>21/11/2022</t>
  </si>
  <si>
    <t>22/11/2022</t>
  </si>
  <si>
    <t>23/11/2022</t>
  </si>
  <si>
    <t>16/12/2022</t>
  </si>
  <si>
    <t>18/12/2022</t>
  </si>
  <si>
    <t>19/12/2022</t>
  </si>
  <si>
    <t>20/12/2022</t>
  </si>
  <si>
    <t>21/12/2022</t>
  </si>
  <si>
    <t>22/12/2022</t>
  </si>
  <si>
    <t>23/12/2022</t>
  </si>
  <si>
    <t>Municipio</t>
  </si>
  <si>
    <t>Ano</t>
  </si>
  <si>
    <t>Nome_Mes</t>
  </si>
  <si>
    <t>depositado</t>
  </si>
  <si>
    <t>São Luís - MA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</si>
  <si>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</si>
  <si>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</si>
  <si>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</si>
  <si>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</si>
  <si>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</si>
  <si>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</si>
  <si>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</si>
  <si>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</si>
  <si>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</si>
  <si>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</si>
  <si>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</si>
  <si>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</si>
  <si>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_</t>
  </si>
  <si>
    <t>Cfem_com_outlier</t>
  </si>
  <si>
    <t>Data arrecadação</t>
  </si>
  <si>
    <t>Data calculo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</si>
</sst>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R$&quot;\ #,##0;[Red]\-&quot;R$&quot;\ #,##0"/>
    <numFmt numFmtId="165" formatCode="#,##0.00_ ;[Red]\-#,##0.00\ "/>
    <numFmt numFmtId="166" formatCode="0.0000"/>
    <numFmt numFmtId="167" formatCode="0.00_ ;[Red]\-0.00\ "/>
    <numFmt numFmtId="168" formatCode="0.00000_ ;[Red]\-0.00000\ "/>
    <numFmt numFmtId="169" formatCode="0.0000000_ ;[Red]\-0.0000000\ "/>
    <numFmt numFmtId="170" formatCode="#,##0.00000000_ ;[Red]\-#,##0.00000000\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9"/>
      <color rgb="FF7A7A7A"/>
      <name val="Segoe UI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212121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6">
    <xf numFmtId="0" fontId="0" fillId="0" borderId="0" xfId="0"/>
    <xf numFmtId="14" fontId="0" fillId="0" borderId="0" xfId="0" applyNumberFormat="1"/>
    <xf numFmtId="11" fontId="0" fillId="0" borderId="0" xfId="0" applyNumberFormat="1"/>
    <xf numFmtId="3" fontId="0" fillId="0" borderId="0" xfId="0" applyNumberFormat="1"/>
    <xf numFmtId="43" fontId="0" fillId="0" borderId="0" xfId="1" applyFont="1"/>
    <xf numFmtId="165" fontId="0" fillId="0" borderId="0" xfId="0" applyNumberFormat="1"/>
    <xf numFmtId="43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4" fontId="0" fillId="0" borderId="0" xfId="1" applyNumberFormat="1" applyFont="1"/>
    <xf numFmtId="167" fontId="0" fillId="0" borderId="0" xfId="0" applyNumberFormat="1"/>
    <xf numFmtId="0" fontId="0" fillId="33" borderId="0" xfId="0" applyFill="1"/>
    <xf numFmtId="43" fontId="0" fillId="33" borderId="0" xfId="1" applyFont="1" applyFill="1"/>
    <xf numFmtId="168" fontId="0" fillId="0" borderId="0" xfId="0" applyNumberFormat="1"/>
    <xf numFmtId="168" fontId="0" fillId="0" borderId="0" xfId="1" applyNumberFormat="1" applyFont="1"/>
    <xf numFmtId="0" fontId="18" fillId="35" borderId="0" xfId="0" applyFont="1" applyFill="1" applyAlignment="1">
      <alignment horizontal="center" vertical="top" wrapText="1"/>
    </xf>
    <xf numFmtId="0" fontId="18" fillId="34" borderId="0" xfId="0" applyFont="1" applyFill="1" applyAlignment="1">
      <alignment horizontal="center" vertical="top" wrapText="1"/>
    </xf>
    <xf numFmtId="2" fontId="0" fillId="0" borderId="0" xfId="0" applyNumberFormat="1"/>
    <xf numFmtId="4" fontId="0" fillId="0" borderId="0" xfId="0" applyNumberFormat="1"/>
    <xf numFmtId="0" fontId="19" fillId="0" borderId="0" xfId="0" applyFont="1" applyAlignment="1">
      <alignment horizontal="center"/>
    </xf>
    <xf numFmtId="14" fontId="1" fillId="0" borderId="0" xfId="43" applyNumberFormat="1"/>
    <xf numFmtId="0" fontId="1" fillId="0" borderId="0" xfId="43"/>
    <xf numFmtId="14" fontId="19" fillId="0" borderId="0" xfId="0" applyNumberFormat="1" applyFont="1"/>
    <xf numFmtId="0" fontId="20" fillId="36" borderId="10" xfId="0" applyFont="1" applyFill="1" applyBorder="1"/>
    <xf numFmtId="14" fontId="19" fillId="0" borderId="0" xfId="0" applyNumberFormat="1" applyFont="1" applyAlignment="1">
      <alignment horizontal="center"/>
    </xf>
    <xf numFmtId="0" fontId="21" fillId="36" borderId="10" xfId="0" applyFont="1" applyFill="1" applyBorder="1"/>
    <xf numFmtId="0" fontId="0" fillId="37" borderId="0" xfId="0" applyFill="1"/>
    <xf numFmtId="166" fontId="0" fillId="37" borderId="0" xfId="0" applyNumberFormat="1" applyFill="1"/>
    <xf numFmtId="2" fontId="0" fillId="37" borderId="0" xfId="0" applyNumberFormat="1" applyFill="1"/>
    <xf numFmtId="0" fontId="22" fillId="0" borderId="0" xfId="0" quotePrefix="1" applyFont="1"/>
    <xf numFmtId="49" fontId="0" fillId="0" borderId="0" xfId="0" applyNumberFormat="1"/>
    <xf numFmtId="169" fontId="0" fillId="37" borderId="0" xfId="0" applyNumberFormat="1" applyFill="1"/>
    <xf numFmtId="169" fontId="0" fillId="0" borderId="0" xfId="0" applyNumberFormat="1"/>
    <xf numFmtId="170" fontId="0" fillId="37" borderId="0" xfId="0" applyNumberFormat="1" applyFill="1"/>
    <xf numFmtId="170" fontId="0" fillId="0" borderId="0" xfId="0" applyNumberFormat="1"/>
    <xf numFmtId="0" fontId="20" fillId="36" borderId="0" xfId="0" applyFont="1" applyFill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rmal 2 4" xfId="43" xr:uid="{6276E63A-07D9-4052-A087-D536FF2A6204}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2_CSVdatasetMes_origina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_CSVdatasetMes_original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1A09-14DB-4336-89C0-7E02D1BC08CC}">
  <dimension ref="A1:CU86"/>
  <sheetViews>
    <sheetView workbookViewId="0">
      <selection activeCell="D8" sqref="D8"/>
    </sheetView>
  </sheetViews>
  <sheetFormatPr defaultRowHeight="15" x14ac:dyDescent="0.25"/>
  <cols>
    <col min="1" max="1" width="14.85546875" style="1" bestFit="1" customWidth="1"/>
    <col min="2" max="2" width="14.85546875" style="1" customWidth="1"/>
    <col min="3" max="3" width="5.5703125" bestFit="1" customWidth="1"/>
    <col min="4" max="4" width="15.7109375" customWidth="1"/>
    <col min="5" max="5" width="17" style="8" customWidth="1"/>
    <col min="6" max="6" width="10" hidden="1" customWidth="1"/>
    <col min="7" max="7" width="14.42578125" hidden="1" customWidth="1"/>
    <col min="8" max="8" width="16" hidden="1" customWidth="1"/>
    <col min="9" max="9" width="14.28515625" hidden="1" customWidth="1"/>
    <col min="10" max="10" width="14.42578125" hidden="1" customWidth="1"/>
    <col min="11" max="11" width="14.28515625" hidden="1" customWidth="1"/>
    <col min="12" max="12" width="20.28515625" hidden="1" customWidth="1"/>
    <col min="13" max="13" width="22" hidden="1" customWidth="1"/>
    <col min="14" max="14" width="13.5703125" hidden="1" customWidth="1"/>
    <col min="15" max="15" width="13.42578125" hidden="1" customWidth="1"/>
    <col min="16" max="16" width="18.7109375" hidden="1" customWidth="1"/>
    <col min="17" max="17" width="13" hidden="1" customWidth="1"/>
    <col min="18" max="18" width="13.28515625" hidden="1" customWidth="1"/>
    <col min="19" max="19" width="9" hidden="1" customWidth="1"/>
    <col min="20" max="20" width="8" hidden="1" customWidth="1"/>
    <col min="21" max="21" width="16.140625" hidden="1" customWidth="1"/>
    <col min="22" max="22" width="16.28515625" hidden="1" customWidth="1"/>
    <col min="23" max="23" width="14.7109375" hidden="1" customWidth="1"/>
    <col min="24" max="24" width="7.5703125" hidden="1" customWidth="1"/>
    <col min="25" max="25" width="13.42578125" hidden="1" customWidth="1"/>
    <col min="26" max="26" width="14.5703125" hidden="1" customWidth="1"/>
    <col min="27" max="27" width="16.5703125" hidden="1" customWidth="1"/>
    <col min="28" max="28" width="16.42578125" hidden="1" customWidth="1"/>
    <col min="29" max="29" width="19.140625" customWidth="1"/>
    <col min="30" max="30" width="11.42578125" customWidth="1"/>
    <col min="31" max="31" width="22.28515625" customWidth="1"/>
    <col min="32" max="32" width="16.85546875" bestFit="1" customWidth="1"/>
    <col min="33" max="33" width="11.42578125" customWidth="1"/>
    <col min="34" max="34" width="22.42578125" style="17" customWidth="1"/>
    <col min="35" max="35" width="18" style="32" bestFit="1" customWidth="1"/>
    <col min="36" max="36" width="17.85546875" bestFit="1" customWidth="1"/>
    <col min="37" max="37" width="17.7109375" bestFit="1" customWidth="1"/>
    <col min="38" max="38" width="11.140625" bestFit="1" customWidth="1"/>
    <col min="39" max="39" width="21.5703125" bestFit="1" customWidth="1"/>
    <col min="40" max="40" width="19.28515625" bestFit="1" customWidth="1"/>
    <col min="41" max="41" width="19.85546875" bestFit="1" customWidth="1"/>
    <col min="42" max="43" width="13.5703125" bestFit="1" customWidth="1"/>
    <col min="44" max="44" width="15" bestFit="1" customWidth="1"/>
    <col min="45" max="45" width="21.140625" bestFit="1" customWidth="1"/>
    <col min="46" max="46" width="20.42578125" bestFit="1" customWidth="1"/>
    <col min="47" max="47" width="13.85546875" bestFit="1" customWidth="1"/>
    <col min="48" max="48" width="17" style="8" customWidth="1"/>
    <col min="49" max="49" width="15.42578125" bestFit="1" customWidth="1"/>
    <col min="50" max="50" width="16" customWidth="1"/>
    <col min="51" max="51" width="20.85546875" bestFit="1" customWidth="1"/>
    <col min="52" max="52" width="24.7109375" bestFit="1" customWidth="1"/>
    <col min="53" max="53" width="23" bestFit="1" customWidth="1"/>
    <col min="54" max="54" width="15.5703125" bestFit="1" customWidth="1"/>
    <col min="55" max="55" width="17.42578125" customWidth="1"/>
    <col min="56" max="56" width="16.7109375" bestFit="1" customWidth="1"/>
    <col min="57" max="57" width="13.140625" bestFit="1" customWidth="1"/>
    <col min="58" max="58" width="16.42578125" bestFit="1" customWidth="1"/>
    <col min="59" max="59" width="16" bestFit="1" customWidth="1"/>
    <col min="60" max="60" width="17.42578125" bestFit="1" customWidth="1"/>
    <col min="61" max="61" width="23" bestFit="1" customWidth="1"/>
    <col min="62" max="62" width="20" customWidth="1"/>
    <col min="63" max="63" width="18.42578125" customWidth="1"/>
    <col min="64" max="64" width="17.7109375" customWidth="1"/>
    <col min="65" max="65" width="16.140625" customWidth="1"/>
    <col min="66" max="66" width="17.42578125" customWidth="1"/>
    <col min="67" max="67" width="19.85546875" customWidth="1"/>
    <col min="68" max="68" width="19" customWidth="1"/>
    <col min="69" max="69" width="15" customWidth="1"/>
    <col min="70" max="70" width="15.5703125" customWidth="1"/>
    <col min="71" max="71" width="13.140625" bestFit="1" customWidth="1"/>
    <col min="72" max="72" width="16.5703125" bestFit="1" customWidth="1"/>
    <col min="73" max="73" width="11.85546875" bestFit="1" customWidth="1"/>
    <col min="74" max="74" width="16.85546875" bestFit="1" customWidth="1"/>
    <col min="75" max="75" width="17.7109375" customWidth="1"/>
    <col min="76" max="76" width="21.28515625" bestFit="1" customWidth="1"/>
    <col min="77" max="77" width="19.85546875" bestFit="1" customWidth="1"/>
    <col min="78" max="78" width="20.5703125" bestFit="1" customWidth="1"/>
    <col min="79" max="79" width="16.140625" bestFit="1" customWidth="1"/>
    <col min="80" max="80" width="20.42578125" bestFit="1" customWidth="1"/>
    <col min="81" max="81" width="21.85546875" bestFit="1" customWidth="1"/>
    <col min="82" max="82" width="16.140625" bestFit="1" customWidth="1"/>
    <col min="83" max="83" width="19.140625" bestFit="1" customWidth="1"/>
    <col min="84" max="84" width="17.85546875" bestFit="1" customWidth="1"/>
    <col min="85" max="85" width="14.28515625" customWidth="1"/>
    <col min="86" max="86" width="12" bestFit="1" customWidth="1"/>
    <col min="87" max="87" width="19.28515625" style="7" bestFit="1" customWidth="1"/>
    <col min="88" max="88" width="20.5703125" customWidth="1"/>
    <col min="89" max="89" width="17" style="10" customWidth="1"/>
    <col min="90" max="90" width="11.28515625" style="7" customWidth="1"/>
    <col min="91" max="91" width="15.85546875" style="7" bestFit="1" customWidth="1"/>
    <col min="92" max="92" width="8.140625" style="7" bestFit="1" customWidth="1"/>
    <col min="93" max="93" width="51.28515625" style="4" bestFit="1" customWidth="1"/>
    <col min="94" max="94" width="17.85546875" bestFit="1" customWidth="1"/>
    <col min="95" max="95" width="12.140625" bestFit="1" customWidth="1"/>
    <col min="96" max="96" width="13.28515625" bestFit="1" customWidth="1"/>
    <col min="97" max="97" width="19.28515625" bestFit="1" customWidth="1"/>
    <col min="99" max="99" width="22.7109375" style="4" bestFit="1" customWidth="1"/>
    <col min="101" max="101" width="10.5703125" bestFit="1" customWidth="1"/>
  </cols>
  <sheetData>
    <row r="1" spans="1:99" x14ac:dyDescent="0.25">
      <c r="A1" t="s">
        <v>226</v>
      </c>
      <c r="B1" t="s">
        <v>227</v>
      </c>
      <c r="C1" t="s">
        <v>0</v>
      </c>
      <c r="D1" s="26" t="s">
        <v>1</v>
      </c>
      <c r="E1" s="27" t="s">
        <v>2</v>
      </c>
      <c r="F1" s="26" t="s">
        <v>11</v>
      </c>
      <c r="G1" s="26" t="s">
        <v>3</v>
      </c>
      <c r="H1" s="26" t="s">
        <v>229</v>
      </c>
      <c r="I1" s="26" t="s">
        <v>4</v>
      </c>
      <c r="J1" s="26" t="s">
        <v>5</v>
      </c>
      <c r="K1" s="26" t="s">
        <v>6</v>
      </c>
      <c r="L1" s="26" t="s">
        <v>7</v>
      </c>
      <c r="M1" s="26" t="s">
        <v>208</v>
      </c>
      <c r="N1" s="26" t="s">
        <v>209</v>
      </c>
      <c r="O1" s="26" t="s">
        <v>210</v>
      </c>
      <c r="P1" s="26" t="s">
        <v>211</v>
      </c>
      <c r="Q1" s="26" t="s">
        <v>20</v>
      </c>
      <c r="R1" s="26" t="s">
        <v>9</v>
      </c>
      <c r="S1" s="26" t="s">
        <v>21</v>
      </c>
      <c r="T1" s="26" t="s">
        <v>8</v>
      </c>
      <c r="U1" s="26" t="s">
        <v>225</v>
      </c>
      <c r="V1" s="26" t="s">
        <v>13</v>
      </c>
      <c r="W1" s="26" t="s">
        <v>216</v>
      </c>
      <c r="X1" s="26" t="s">
        <v>10</v>
      </c>
      <c r="Y1" s="26" t="s">
        <v>14</v>
      </c>
      <c r="Z1" s="26" t="s">
        <v>15</v>
      </c>
      <c r="AA1" s="26" t="s">
        <v>89</v>
      </c>
      <c r="AB1" s="26" t="s">
        <v>16</v>
      </c>
      <c r="AC1" s="26" t="s">
        <v>90</v>
      </c>
      <c r="AD1" s="26" t="s">
        <v>207</v>
      </c>
      <c r="AE1" s="26" t="s">
        <v>214</v>
      </c>
      <c r="AF1" s="26" t="s">
        <v>44</v>
      </c>
      <c r="AG1" s="26" t="s">
        <v>91</v>
      </c>
      <c r="AH1" s="28" t="s">
        <v>215</v>
      </c>
      <c r="AI1" s="31" t="s">
        <v>50</v>
      </c>
      <c r="AJ1" s="26" t="s">
        <v>217</v>
      </c>
      <c r="AK1" s="26" t="s">
        <v>241</v>
      </c>
      <c r="AL1" s="26" t="s">
        <v>194</v>
      </c>
      <c r="AM1" s="26" t="s">
        <v>58</v>
      </c>
      <c r="AN1" s="26" t="s">
        <v>59</v>
      </c>
      <c r="AO1" s="26" t="s">
        <v>51</v>
      </c>
      <c r="AP1" s="26" t="s">
        <v>53</v>
      </c>
      <c r="AQ1" s="26" t="s">
        <v>52</v>
      </c>
      <c r="AR1" s="26" t="s">
        <v>54</v>
      </c>
      <c r="AS1" s="26" t="s">
        <v>55</v>
      </c>
      <c r="AT1" s="26" t="s">
        <v>57</v>
      </c>
      <c r="AU1" s="26" t="s">
        <v>56</v>
      </c>
      <c r="AV1" s="27"/>
      <c r="AW1" s="26" t="s">
        <v>26</v>
      </c>
      <c r="AX1" s="26" t="s">
        <v>46</v>
      </c>
      <c r="AY1" s="26" t="s">
        <v>218</v>
      </c>
      <c r="AZ1" s="26" t="s">
        <v>24</v>
      </c>
      <c r="BA1" s="26" t="s">
        <v>27</v>
      </c>
      <c r="BB1" s="26" t="s">
        <v>28</v>
      </c>
      <c r="BC1" s="26" t="s">
        <v>29</v>
      </c>
      <c r="BD1" s="26" t="s">
        <v>30</v>
      </c>
      <c r="BE1" s="26" t="s">
        <v>32</v>
      </c>
      <c r="BF1" s="26" t="s">
        <v>31</v>
      </c>
      <c r="BG1" s="26" t="s">
        <v>33</v>
      </c>
      <c r="BH1" s="26" t="s">
        <v>35</v>
      </c>
      <c r="BI1" s="26" t="s">
        <v>34</v>
      </c>
      <c r="BJ1" s="26" t="s">
        <v>37</v>
      </c>
      <c r="BK1" s="26" t="s">
        <v>39</v>
      </c>
      <c r="BL1" s="26" t="s">
        <v>38</v>
      </c>
      <c r="BM1" s="26" t="s">
        <v>40</v>
      </c>
      <c r="BN1" s="26" t="s">
        <v>41</v>
      </c>
      <c r="BO1" s="26" t="s">
        <v>42</v>
      </c>
      <c r="BP1" s="26" t="s">
        <v>43</v>
      </c>
      <c r="BQ1" s="26" t="s">
        <v>17</v>
      </c>
      <c r="BR1" s="26" t="s">
        <v>18</v>
      </c>
      <c r="BS1" s="26" t="s">
        <v>212</v>
      </c>
      <c r="BT1" s="26" t="s">
        <v>213</v>
      </c>
      <c r="BU1" s="26" t="s">
        <v>206</v>
      </c>
      <c r="BV1" s="26" t="s">
        <v>44</v>
      </c>
      <c r="BW1" s="26" t="s">
        <v>223</v>
      </c>
      <c r="BX1" s="26" t="s">
        <v>224</v>
      </c>
      <c r="BY1" s="26" t="s">
        <v>222</v>
      </c>
      <c r="BZ1" s="26" t="s">
        <v>242</v>
      </c>
      <c r="CA1" s="26" t="s">
        <v>219</v>
      </c>
      <c r="CB1" s="26" t="s">
        <v>220</v>
      </c>
      <c r="CC1" s="26" t="s">
        <v>221</v>
      </c>
      <c r="CD1" s="26" t="s">
        <v>48</v>
      </c>
      <c r="CE1" s="26" t="s">
        <v>49</v>
      </c>
      <c r="CF1" s="26" t="s">
        <v>45</v>
      </c>
      <c r="CG1" s="26" t="s">
        <v>12</v>
      </c>
      <c r="CH1" s="11" t="s">
        <v>36</v>
      </c>
      <c r="CI1" s="7" t="s">
        <v>60</v>
      </c>
      <c r="CJ1" t="s">
        <v>79</v>
      </c>
      <c r="CK1" s="10" t="s">
        <v>78</v>
      </c>
    </row>
    <row r="2" spans="1:99" x14ac:dyDescent="0.25">
      <c r="A2" s="1">
        <v>44577</v>
      </c>
      <c r="B2" s="1" t="str">
        <f t="shared" ref="B2:B33" si="0">TEXT(A2,"dd/MM/aaaa")</f>
        <v>16/01/2022</v>
      </c>
      <c r="C2" t="s">
        <v>61</v>
      </c>
      <c r="D2" t="s">
        <v>62</v>
      </c>
      <c r="E2" s="10">
        <f>IFERROR(INDEX(CONFAZ!$J$2:$ES$440,MATCH(DATE(YEAR($A2),MONTH($A2),15),CONFAZ!$J$2:$J$440,0),2),0)</f>
        <v>5.5340999999999996</v>
      </c>
      <c r="F2">
        <f>IFERROR(INDEX(CONFAZ!$J$2:$ES$440,MATCH(DATE(YEAR($A2),MONTH($A2),15),CONFAZ!$J$2:$J$440,0),3),0)</f>
        <v>52170605</v>
      </c>
      <c r="G2">
        <f>IFERROR(INDEX(CONFAZ!$J$2:$ES$440,MATCH(DATE(YEAR($A2),MONTH($A2),15),CONFAZ!$J$2:$J$440,0),4),0)</f>
        <v>610099715.9200002</v>
      </c>
      <c r="H2">
        <f>IFERROR(INDEX(CONFAZ!$J$2:$ES$440,MATCH(DATE(YEAR($A2),MONTH($A2),15),CONFAZ!$J$2:$J$440,0),5),0)</f>
        <v>7042739.0999999996</v>
      </c>
      <c r="I2">
        <f>IFERROR(INDEX(CONFAZ!$J$2:$ES$440,MATCH(DATE(YEAR($A2),MONTH($A2),15),CONFAZ!$J$2:$J$440,0),6),0)</f>
        <v>937527521</v>
      </c>
      <c r="J2">
        <f>IFERROR(INDEX(CONFAZ!$J$2:$ES$440,MATCH(DATE(YEAR($A2),MONTH($A2),15),CONFAZ!$J$2:$J$440,0),7),0)</f>
        <v>128691368.14</v>
      </c>
      <c r="K2">
        <f>IFERROR(INDEX(CONFAZ!$J$2:$ES$440,MATCH(DATE(YEAR($A2),MONTH($A2),15),CONFAZ!$J$2:$J$440,0),8),0)</f>
        <v>75511937.62000002</v>
      </c>
      <c r="L2">
        <f>IFERROR(INDEX(CONFAZ!$J$2:$ES$440,MATCH(DATE(YEAR($A2),MONTH($A2),15),CONFAZ!$J$2:$J$440,0),9),0)</f>
        <v>27782293.180000003</v>
      </c>
      <c r="M2">
        <f>IFERROR(INDEX(CONFAZ!$J$2:$ES$440,MATCH(DATE(YEAR($A2),MONTH($A2),15),CONFAZ!$J$2:$J$440,0),10),0)</f>
        <v>2522549.89</v>
      </c>
      <c r="N2">
        <f>IFERROR(INDEX(CONFAZ!$J$2:$ES$440,MATCH(DATE(YEAR($A2),MONTH($A2),15),CONFAZ!$J$2:$J$440,0),11),0)</f>
        <v>433787678.94</v>
      </c>
      <c r="O2">
        <f>IFERROR(INDEX(CONFAZ!$J$2:$ES$440,MATCH(DATE(YEAR($A2),MONTH($A2),15),CONFAZ!$J$2:$J$440,0),12),0)</f>
        <v>2487431.62</v>
      </c>
      <c r="P2">
        <f>IFERROR(INDEX(CONFAZ!$J$2:$ES$440,MATCH(DATE(YEAR($A2),MONTH($A2),15),CONFAZ!$J$2:$J$440,0),13),0)</f>
        <v>438797660.44999999</v>
      </c>
      <c r="Q2" s="2">
        <f>IFERROR(INDEX(CONFAZ!$J$2:$ES$440,MATCH(DATE(YEAR($A2),MONTH($A2),15),CONFAZ!$J$2:$J$440,0),14),0)</f>
        <v>19781490019</v>
      </c>
      <c r="R2" s="2">
        <f>IFERROR(INDEX(CONFAZ!$J$2:$ES$440,MATCH(DATE(YEAR($A2),MONTH($A2),15),CONFAZ!$J$2:$J$440,0),15),0)</f>
        <v>19838910380</v>
      </c>
      <c r="S2">
        <f>IFERROR(INDEX(CONFAZ!$J$2:$ES$440,MATCH(DATE(YEAR($A2),MONTH($A2),15),CONFAZ!$J$2:$J$440,0),16),0)</f>
        <v>132.4</v>
      </c>
      <c r="T2" s="10">
        <f>IFERROR(INDEX(CONFAZ!$J$2:$ES$440,MATCH(DATE(YEAR($A2),MONTH($A2),15),CONFAZ!$J$2:$J$440,0),17),0)</f>
        <v>1.8175493283999999</v>
      </c>
      <c r="U2">
        <f>IFERROR(INDEX(CONFAZ!$J$2:$ES$440,MATCH(DATE(YEAR($A2),MONTH($A2),15),CONFAZ!$J$2:$J$440,0),18),0)</f>
        <v>9.15</v>
      </c>
      <c r="V2">
        <f>IFERROR(INDEX(CONFAZ!$J$2:$ES$440,MATCH(DATE(YEAR($A2),MONTH($A2),15),CONFAZ!$J$2:$J$440,0),19),0)</f>
        <v>1212</v>
      </c>
      <c r="W2">
        <f>IFERROR(INDEX(CONFAZ!$J$2:$ES$440,MATCH(DATE(YEAR($A2),MONTH($A2),15),CONFAZ!$J$2:$J$440,0),20),0)</f>
        <v>1983410371799.99</v>
      </c>
      <c r="X2">
        <f>IFERROR(INDEX(CONFAZ!$J$2:$ES$440,MATCH(DATE(YEAR($A2),MONTH($A2),15),CONFAZ!$J$2:$J$440,0),21),0)</f>
        <v>0.67</v>
      </c>
      <c r="Y2">
        <f>IFERROR(INDEX(CONFAZ!$J$2:$ES$440,MATCH(DATE(YEAR($A2),MONTH($A2),15),CONFAZ!$J$2:$J$440,0),22),0)</f>
        <v>1552.91333333333</v>
      </c>
      <c r="Z2">
        <f>IFERROR(INDEX(CONFAZ!$J$2:$ES$440,MATCH(DATE(YEAR($A2),MONTH($A2),15),CONFAZ!$J$2:$J$440,0),23),0)</f>
        <v>1194.3844999999999</v>
      </c>
      <c r="AA2">
        <f>IFERROR(INDEX(CONFAZ!$J$2:$ES$440,MATCH(DATE(YEAR($A2),MONTH($A2),15),CONFAZ!$J$2:$J$440,0),24),0)</f>
        <v>1096.54476190476</v>
      </c>
      <c r="AB2">
        <f>IFERROR(INDEX(CONFAZ!$J$2:$ES$440,MATCH(DATE(YEAR($A2),MONTH($A2),15),CONFAZ!$J$2:$J$440,0),25),0)</f>
        <v>1369.0768</v>
      </c>
      <c r="AC2">
        <f>IFERROR(INDEX(CONFAZ!$J$2:$ES$440,MATCH(DATE(YEAR($A2),MONTH($A2),15),CONFAZ!$J$2:$J$440,0),26),0)</f>
        <v>11.209944545759001</v>
      </c>
      <c r="AD2">
        <f>IFERROR(INDEX(CONFAZ!$J$2:$ES$440,MATCH(DATE(YEAR($A2),MONTH($A2),15),CONFAZ!$J$2:$J$440,0),27),0)</f>
        <v>1.54</v>
      </c>
      <c r="AE2">
        <f>IFERROR(INDEX(CONFAZ!$J$2:$ES$440,MATCH(DATE(YEAR($A2),MONTH($A2),15),CONFAZ!$J$2:$J$440,0),28),0)</f>
        <v>463.93</v>
      </c>
      <c r="AF2">
        <f>IFERROR(INDEX(CONFAZ!$J$2:$ES$440,MATCH(DATE(YEAR($A2),MONTH($A2),15),CONFAZ!$J$2:$J$440,0),29),0)</f>
        <v>6.64</v>
      </c>
      <c r="AG2">
        <f>IFERROR(INDEX(CONFAZ!$J$2:$ES$440,MATCH(DATE(YEAR($A2),MONTH($A2),15),CONFAZ!$J$2:$J$440,0),30),0)</f>
        <v>4.4000000000000004</v>
      </c>
      <c r="AH2" s="10">
        <f>IFERROR(INDEX(CONFAZ!$J$2:$ES$440,MATCH(DATE(YEAR($A2),MONTH($A2),15),CONFAZ!$J$2:$J$440,0),32),0)</f>
        <v>728613500000</v>
      </c>
      <c r="AI2" s="32">
        <f>IFERROR(INDEX(CONFAZ!$J$2:$ES$440,MATCH(DATE(YEAR($A2),MONTH($A2),15),CONFAZ!$J$2:$J$440,0),33),0)</f>
        <v>0.53949069999999999</v>
      </c>
      <c r="AJ2">
        <f>IFERROR(INDEX(CONFAZ!$J$2:$ES$440,MATCH(DATE(YEAR($A2),MONTH($A2),15),CONFAZ!$J$2:$J$440,0),34),0)</f>
        <v>-5.81</v>
      </c>
      <c r="AK2">
        <f>IFERROR(INDEX(CONFAZ!$J$2:$ES$440,MATCH(DATE(YEAR($A2),MONTH($A2),15),CONFAZ!$J$2:$J$440,0),35),0)</f>
        <v>-10.94</v>
      </c>
      <c r="AL2">
        <f>IFERROR(INDEX(CONFAZ!$J$2:$ES$440,MATCH(DATE(YEAR($A2),MONTH($A2),15),CONFAZ!$J$2:$J$440,0),36),0)</f>
        <v>44211</v>
      </c>
      <c r="AM2" s="3">
        <f>IFERROR(INDEX(CONFAZ!$J$2:$ES$440,MATCH(DATE(YEAR($A2),MONTH($A2),15),CONFAZ!$J$2:$J$440,0),37),0)</f>
        <v>33605801000</v>
      </c>
      <c r="AN2" s="3">
        <f>IFERROR(INDEX(CONFAZ!$J$2:$ES$440,MATCH(DATE(YEAR($A2),MONTH($A2),15),CONFAZ!$J$2:$J$440,0),38),0)</f>
        <v>0.4</v>
      </c>
      <c r="AO2">
        <f>IFERROR(INDEX(CONFAZ!$J$2:$ES$440,MATCH(DATE(YEAR($A2),MONTH($A2),15),CONFAZ!$J$2:$J$440,0),39),0)</f>
        <v>3704</v>
      </c>
      <c r="AP2" s="3">
        <f>IFERROR(INDEX(CONFAZ!$J$2:$ES$440,MATCH(DATE(YEAR($A2),MONTH($A2),15),CONFAZ!$J$2:$J$440,0),40),0)</f>
        <v>30699.57</v>
      </c>
      <c r="AQ2" s="3">
        <f>IFERROR(INDEX(CONFAZ!$J$2:$ES$440,MATCH(DATE(YEAR($A2),MONTH($A2),15),CONFAZ!$J$2:$J$440,0),41),0)</f>
        <v>3568480000</v>
      </c>
      <c r="AR2" s="3">
        <f>IFERROR(INDEX(CONFAZ!$J$2:$ES$440,MATCH(DATE(YEAR($A2),MONTH($A2),15),CONFAZ!$J$2:$J$440,0),42),0)</f>
        <v>20396000</v>
      </c>
      <c r="AS2" s="3">
        <f>IFERROR(INDEX(CONFAZ!$J$2:$ES$440,MATCH(DATE(YEAR($A2),MONTH($A2),15),CONFAZ!$J$2:$J$440,0),43),0)</f>
        <v>7460218000</v>
      </c>
      <c r="AT2" s="3">
        <f>IFERROR(INDEX(CONFAZ!$J$2:$ES$440,MATCH(DATE(YEAR($A2),MONTH($A2),15),CONFAZ!$J$2:$J$440,0),44),0)</f>
        <v>16141426000</v>
      </c>
      <c r="AU2" s="3">
        <f>IFERROR(INDEX(CONFAZ!$J$2:$ES$440,MATCH(DATE(YEAR($A2),MONTH($A2),15),CONFAZ!$J$2:$J$440,0),45),0)</f>
        <v>6415281000</v>
      </c>
      <c r="AV2" s="10"/>
      <c r="AW2">
        <v>80208</v>
      </c>
      <c r="AX2">
        <v>1003</v>
      </c>
      <c r="AY2">
        <v>140274711</v>
      </c>
      <c r="AZ2">
        <v>94168936</v>
      </c>
      <c r="BA2">
        <v>4800</v>
      </c>
      <c r="BB2" s="10">
        <v>1176</v>
      </c>
      <c r="BC2">
        <v>114</v>
      </c>
      <c r="BD2">
        <v>114</v>
      </c>
      <c r="BE2">
        <v>6875</v>
      </c>
      <c r="BF2">
        <v>0</v>
      </c>
      <c r="BG2">
        <v>772</v>
      </c>
      <c r="BH2">
        <v>644</v>
      </c>
      <c r="BI2">
        <v>155</v>
      </c>
      <c r="BJ2">
        <v>2008</v>
      </c>
      <c r="BK2">
        <v>4649</v>
      </c>
      <c r="BL2">
        <v>0</v>
      </c>
      <c r="BM2">
        <v>65968</v>
      </c>
      <c r="BN2">
        <v>45859481</v>
      </c>
      <c r="BO2">
        <v>74032</v>
      </c>
      <c r="BP2">
        <v>0</v>
      </c>
      <c r="BQ2">
        <v>2495333.61</v>
      </c>
      <c r="BR2">
        <v>682844777.91999996</v>
      </c>
      <c r="BS2">
        <v>26318.51</v>
      </c>
      <c r="BT2">
        <v>33627</v>
      </c>
      <c r="BU2">
        <v>32.8664779</v>
      </c>
      <c r="BV2">
        <v>4.62</v>
      </c>
      <c r="BW2">
        <v>347390</v>
      </c>
      <c r="BX2">
        <v>357476.67</v>
      </c>
      <c r="BY2">
        <v>10090</v>
      </c>
      <c r="BZ2">
        <v>-48176.67</v>
      </c>
      <c r="CA2">
        <v>6979780</v>
      </c>
      <c r="CB2">
        <v>-48216.67</v>
      </c>
      <c r="CC2">
        <v>-238543.33</v>
      </c>
      <c r="CD2">
        <v>0</v>
      </c>
      <c r="CE2">
        <v>0</v>
      </c>
      <c r="CF2">
        <v>0</v>
      </c>
      <c r="CG2">
        <v>0</v>
      </c>
      <c r="CH2">
        <v>303568.65999999997</v>
      </c>
      <c r="CI2" s="7">
        <v>14208.74</v>
      </c>
      <c r="CJ2" s="10">
        <f t="shared" ref="CJ2:CJ11" si="1">CI2-CK2</f>
        <v>14208.74</v>
      </c>
      <c r="CK2" s="10">
        <f>IFERROR(INDEX(CONFAZ!$BT$2:$ES$440,MATCH(DATE(YEAR($A2),MONTH($A2),16),CONFAZ!$BT$2:$BT$440,0),2),0)</f>
        <v>0</v>
      </c>
      <c r="CL2"/>
      <c r="CM2"/>
      <c r="CN2"/>
      <c r="CO2"/>
      <c r="CU2"/>
    </row>
    <row r="3" spans="1:99" x14ac:dyDescent="0.25">
      <c r="A3" s="1">
        <v>44608</v>
      </c>
      <c r="B3" s="1" t="str">
        <f t="shared" si="0"/>
        <v>16/02/2022</v>
      </c>
      <c r="C3" t="s">
        <v>61</v>
      </c>
      <c r="D3" t="s">
        <v>62</v>
      </c>
      <c r="E3" s="10">
        <f>IFERROR(INDEX(CONFAZ!$J$2:$ES$440,MATCH(DATE(YEAR($A3),MONTH($A3),15),CONFAZ!$J$2:$J$440,0),2),0)</f>
        <v>5.1966000000000001</v>
      </c>
      <c r="F3">
        <f>IFERROR(INDEX(CONFAZ!$J$2:$ES$440,MATCH(DATE(YEAR($A3),MONTH($A3),15),CONFAZ!$J$2:$J$440,0),3),0)</f>
        <v>117851146</v>
      </c>
      <c r="G3">
        <f>IFERROR(INDEX(CONFAZ!$J$2:$ES$440,MATCH(DATE(YEAR($A3),MONTH($A3),15),CONFAZ!$J$2:$J$440,0),4),0)</f>
        <v>557960332.47000003</v>
      </c>
      <c r="H3">
        <f>IFERROR(INDEX(CONFAZ!$J$2:$ES$440,MATCH(DATE(YEAR($A3),MONTH($A3),15),CONFAZ!$J$2:$J$440,0),5),0)</f>
        <v>6325314.6200000001</v>
      </c>
      <c r="I3">
        <f>IFERROR(INDEX(CONFAZ!$J$2:$ES$440,MATCH(DATE(YEAR($A3),MONTH($A3),15),CONFAZ!$J$2:$J$440,0),6),0)</f>
        <v>783190636</v>
      </c>
      <c r="J3">
        <f>IFERROR(INDEX(CONFAZ!$J$2:$ES$440,MATCH(DATE(YEAR($A3),MONTH($A3),15),CONFAZ!$J$2:$J$440,0),7),0)</f>
        <v>129200891.64999998</v>
      </c>
      <c r="K3">
        <f>IFERROR(INDEX(CONFAZ!$J$2:$ES$440,MATCH(DATE(YEAR($A3),MONTH($A3),15),CONFAZ!$J$2:$J$440,0),8),0)</f>
        <v>11706203.17</v>
      </c>
      <c r="L3">
        <f>IFERROR(INDEX(CONFAZ!$J$2:$ES$440,MATCH(DATE(YEAR($A3),MONTH($A3),15),CONFAZ!$J$2:$J$440,0),9),0)</f>
        <v>22510705.080000002</v>
      </c>
      <c r="M3">
        <f>IFERROR(INDEX(CONFAZ!$J$2:$ES$440,MATCH(DATE(YEAR($A3),MONTH($A3),15),CONFAZ!$J$2:$J$440,0),10),0)</f>
        <v>2119160.2599999998</v>
      </c>
      <c r="N3">
        <f>IFERROR(INDEX(CONFAZ!$J$2:$ES$440,MATCH(DATE(YEAR($A3),MONTH($A3),15),CONFAZ!$J$2:$J$440,0),11),0)</f>
        <v>387584158.02999997</v>
      </c>
      <c r="O3">
        <f>IFERROR(INDEX(CONFAZ!$J$2:$ES$440,MATCH(DATE(YEAR($A3),MONTH($A3),15),CONFAZ!$J$2:$J$440,0),12),0)</f>
        <v>7100798.4699999997</v>
      </c>
      <c r="P3">
        <f>IFERROR(INDEX(CONFAZ!$J$2:$ES$440,MATCH(DATE(YEAR($A3),MONTH($A3),15),CONFAZ!$J$2:$J$440,0),13),0)</f>
        <v>396804116.75999999</v>
      </c>
      <c r="Q3" s="2">
        <f>IFERROR(INDEX(CONFAZ!$J$2:$ES$440,MATCH(DATE(YEAR($A3),MONTH($A3),15),CONFAZ!$J$2:$J$440,0),14),0)</f>
        <v>23511291422</v>
      </c>
      <c r="R3" s="2">
        <f>IFERROR(INDEX(CONFAZ!$J$2:$ES$440,MATCH(DATE(YEAR($A3),MONTH($A3),15),CONFAZ!$J$2:$J$440,0),15),0)</f>
        <v>18883775321</v>
      </c>
      <c r="S3">
        <f>IFERROR(INDEX(CONFAZ!$J$2:$ES$440,MATCH(DATE(YEAR($A3),MONTH($A3),15),CONFAZ!$J$2:$J$440,0),16),0)</f>
        <v>136.30000000000001</v>
      </c>
      <c r="T3" s="10">
        <f>IFERROR(INDEX(CONFAZ!$J$2:$ES$440,MATCH(DATE(YEAR($A3),MONTH($A3),15),CONFAZ!$J$2:$J$440,0),17),0)</f>
        <v>1.8329186734</v>
      </c>
      <c r="U3">
        <f>IFERROR(INDEX(CONFAZ!$J$2:$ES$440,MATCH(DATE(YEAR($A3),MONTH($A3),15),CONFAZ!$J$2:$J$440,0),18),0)</f>
        <v>10.49</v>
      </c>
      <c r="V3">
        <f>IFERROR(INDEX(CONFAZ!$J$2:$ES$440,MATCH(DATE(YEAR($A3),MONTH($A3),15),CONFAZ!$J$2:$J$440,0),19),0)</f>
        <v>1212</v>
      </c>
      <c r="W3">
        <f>IFERROR(INDEX(CONFAZ!$J$2:$ES$440,MATCH(DATE(YEAR($A3),MONTH($A3),15),CONFAZ!$J$2:$J$440,0),20),0)</f>
        <v>1859031684000</v>
      </c>
      <c r="X3">
        <f>IFERROR(INDEX(CONFAZ!$J$2:$ES$440,MATCH(DATE(YEAR($A3),MONTH($A3),15),CONFAZ!$J$2:$J$440,0),21),0)</f>
        <v>1</v>
      </c>
      <c r="Y3">
        <f>IFERROR(INDEX(CONFAZ!$J$2:$ES$440,MATCH(DATE(YEAR($A3),MONTH($A3),15),CONFAZ!$J$2:$J$440,0),22),0)</f>
        <v>1561.93333333333</v>
      </c>
      <c r="Z3">
        <f>IFERROR(INDEX(CONFAZ!$J$2:$ES$440,MATCH(DATE(YEAR($A3),MONTH($A3),15),CONFAZ!$J$2:$J$440,0),23),0)</f>
        <v>1208.0435</v>
      </c>
      <c r="AA3">
        <f>IFERROR(INDEX(CONFAZ!$J$2:$ES$440,MATCH(DATE(YEAR($A3),MONTH($A3),15),CONFAZ!$J$2:$J$440,0),24),0)</f>
        <v>1106.3838095238</v>
      </c>
      <c r="AB3">
        <f>IFERROR(INDEX(CONFAZ!$J$2:$ES$440,MATCH(DATE(YEAR($A3),MONTH($A3),15),CONFAZ!$J$2:$J$440,0),25),0)</f>
        <v>1382.1579999999999</v>
      </c>
      <c r="AC3">
        <f>IFERROR(INDEX(CONFAZ!$J$2:$ES$440,MATCH(DATE(YEAR($A3),MONTH($A3),15),CONFAZ!$J$2:$J$440,0),26),0)</f>
        <v>11.203729603729601</v>
      </c>
      <c r="AD3">
        <f>IFERROR(INDEX(CONFAZ!$J$2:$ES$440,MATCH(DATE(YEAR($A3),MONTH($A3),15),CONFAZ!$J$2:$J$440,0),27),0)</f>
        <v>2.0099999999999998</v>
      </c>
      <c r="AE3">
        <f>IFERROR(INDEX(CONFAZ!$J$2:$ES$440,MATCH(DATE(YEAR($A3),MONTH($A3),15),CONFAZ!$J$2:$J$440,0),28),0)</f>
        <v>491.54</v>
      </c>
      <c r="AF3">
        <f>IFERROR(INDEX(CONFAZ!$J$2:$ES$440,MATCH(DATE(YEAR($A3),MONTH($A3),15),CONFAZ!$J$2:$J$440,0),29),0)</f>
        <v>6.6</v>
      </c>
      <c r="AG3">
        <f>IFERROR(INDEX(CONFAZ!$J$2:$ES$440,MATCH(DATE(YEAR($A3),MONTH($A3),15),CONFAZ!$J$2:$J$440,0),30),0)</f>
        <v>35.79</v>
      </c>
      <c r="AH3" s="10">
        <f>IFERROR(INDEX(CONFAZ!$J$2:$ES$440,MATCH(DATE(YEAR($A3),MONTH($A3),15),CONFAZ!$J$2:$J$440,0),32),0)</f>
        <v>752423700000</v>
      </c>
      <c r="AI3" s="32">
        <f>IFERROR(INDEX(CONFAZ!$J$2:$ES$440,MATCH(DATE(YEAR($A3),MONTH($A3),15),CONFAZ!$J$2:$J$440,0),33),0)</f>
        <v>0.53949069999999999</v>
      </c>
      <c r="AJ3">
        <f>IFERROR(INDEX(CONFAZ!$J$2:$ES$440,MATCH(DATE(YEAR($A3),MONTH($A3),15),CONFAZ!$J$2:$J$440,0),34),0)</f>
        <v>8.34</v>
      </c>
      <c r="AK3">
        <f>IFERROR(INDEX(CONFAZ!$J$2:$ES$440,MATCH(DATE(YEAR($A3),MONTH($A3),15),CONFAZ!$J$2:$J$440,0),35),0)</f>
        <v>2.64</v>
      </c>
      <c r="AL3">
        <f>IFERROR(INDEX(CONFAZ!$J$2:$ES$440,MATCH(DATE(YEAR($A3),MONTH($A3),15),CONFAZ!$J$2:$J$440,0),36),0)</f>
        <v>44242</v>
      </c>
      <c r="AM3" s="3">
        <f>IFERROR(INDEX(CONFAZ!$J$2:$ES$440,MATCH(DATE(YEAR($A3),MONTH($A3),15),CONFAZ!$J$2:$J$440,0),37),0)</f>
        <v>33605801000</v>
      </c>
      <c r="AN3" s="3">
        <f>IFERROR(INDEX(CONFAZ!$J$2:$ES$440,MATCH(DATE(YEAR($A3),MONTH($A3),15),CONFAZ!$J$2:$J$440,0),38),0)</f>
        <v>0.4</v>
      </c>
      <c r="AO3">
        <f>IFERROR(INDEX(CONFAZ!$J$2:$ES$440,MATCH(DATE(YEAR($A3),MONTH($A3),15),CONFAZ!$J$2:$J$440,0),39),0)</f>
        <v>3704</v>
      </c>
      <c r="AP3" s="3">
        <f>IFERROR(INDEX(CONFAZ!$J$2:$ES$440,MATCH(DATE(YEAR($A3),MONTH($A3),15),CONFAZ!$J$2:$J$440,0),40),0)</f>
        <v>30699.57</v>
      </c>
      <c r="AQ3" s="3">
        <f>IFERROR(INDEX(CONFAZ!$J$2:$ES$440,MATCH(DATE(YEAR($A3),MONTH($A3),15),CONFAZ!$J$2:$J$440,0),41),0)</f>
        <v>3568480000</v>
      </c>
      <c r="AR3" s="3">
        <f>IFERROR(INDEX(CONFAZ!$J$2:$ES$440,MATCH(DATE(YEAR($A3),MONTH($A3),15),CONFAZ!$J$2:$J$440,0),42),0)</f>
        <v>20396000</v>
      </c>
      <c r="AS3" s="3">
        <f>IFERROR(INDEX(CONFAZ!$J$2:$ES$440,MATCH(DATE(YEAR($A3),MONTH($A3),15),CONFAZ!$J$2:$J$440,0),43),0)</f>
        <v>7460218000</v>
      </c>
      <c r="AT3" s="3">
        <f>IFERROR(INDEX(CONFAZ!$J$2:$ES$440,MATCH(DATE(YEAR($A3),MONTH($A3),15),CONFAZ!$J$2:$J$440,0),44),0)</f>
        <v>16141426000</v>
      </c>
      <c r="AU3" s="3">
        <f>IFERROR(INDEX(CONFAZ!$J$2:$ES$440,MATCH(DATE(YEAR($A3),MONTH($A3),15),CONFAZ!$J$2:$J$440,0),45),0)</f>
        <v>6415281000</v>
      </c>
      <c r="AV3" s="10"/>
      <c r="AW3">
        <v>80208</v>
      </c>
      <c r="AX3">
        <v>1003</v>
      </c>
      <c r="AY3">
        <v>140274711</v>
      </c>
      <c r="AZ3">
        <v>94168936</v>
      </c>
      <c r="BA3">
        <v>4800</v>
      </c>
      <c r="BB3" s="10">
        <v>1176</v>
      </c>
      <c r="BC3">
        <v>114</v>
      </c>
      <c r="BD3">
        <v>114</v>
      </c>
      <c r="BE3">
        <v>6875</v>
      </c>
      <c r="BF3">
        <v>0</v>
      </c>
      <c r="BG3">
        <v>772</v>
      </c>
      <c r="BH3">
        <v>644</v>
      </c>
      <c r="BI3">
        <v>155</v>
      </c>
      <c r="BJ3">
        <v>2008</v>
      </c>
      <c r="BK3">
        <v>4649</v>
      </c>
      <c r="BL3">
        <v>0</v>
      </c>
      <c r="BM3">
        <v>65968</v>
      </c>
      <c r="BN3">
        <v>45859481</v>
      </c>
      <c r="BO3">
        <v>74032</v>
      </c>
      <c r="BP3">
        <v>0</v>
      </c>
      <c r="BQ3">
        <v>2495333.61</v>
      </c>
      <c r="BR3">
        <v>682844777.91999996</v>
      </c>
      <c r="BS3">
        <v>26318.51</v>
      </c>
      <c r="BT3">
        <v>33627</v>
      </c>
      <c r="BU3">
        <v>32.8664779</v>
      </c>
      <c r="BV3">
        <v>4.62</v>
      </c>
      <c r="BW3">
        <v>347390</v>
      </c>
      <c r="BX3">
        <v>357476.67</v>
      </c>
      <c r="BY3">
        <v>10090</v>
      </c>
      <c r="BZ3">
        <v>-48176.67</v>
      </c>
      <c r="CA3">
        <v>6979780</v>
      </c>
      <c r="CB3">
        <v>-48216.67</v>
      </c>
      <c r="CC3">
        <v>-238543.33</v>
      </c>
      <c r="CD3">
        <v>0</v>
      </c>
      <c r="CE3">
        <v>0</v>
      </c>
      <c r="CF3">
        <v>0</v>
      </c>
      <c r="CG3">
        <v>0</v>
      </c>
      <c r="CH3">
        <v>15351440.119999999</v>
      </c>
      <c r="CI3" s="7">
        <v>719937.71</v>
      </c>
      <c r="CJ3" s="10">
        <f t="shared" si="1"/>
        <v>-8964437.0700000003</v>
      </c>
      <c r="CK3" s="10">
        <f>IFERROR(INDEX(CONFAZ!$BW$2:$ES$440,MATCH(DATE(YEAR($A3),MONTH($A3),15),CONFAZ!$BW$2:$BW$440,0),2),0)</f>
        <v>9684374.7799999993</v>
      </c>
      <c r="CL3"/>
      <c r="CM3"/>
      <c r="CN3"/>
      <c r="CO3"/>
      <c r="CU3"/>
    </row>
    <row r="4" spans="1:99" x14ac:dyDescent="0.25">
      <c r="A4" s="1">
        <v>44636</v>
      </c>
      <c r="B4" s="1" t="str">
        <f t="shared" si="0"/>
        <v>16/03/2022</v>
      </c>
      <c r="C4" t="s">
        <v>61</v>
      </c>
      <c r="D4" t="s">
        <v>62</v>
      </c>
      <c r="E4" s="10">
        <f>IFERROR(INDEX(CONFAZ!$J$2:$ES$440,MATCH(DATE(YEAR($A4),MONTH($A4),15),CONFAZ!$J$2:$J$440,0),2),0)</f>
        <v>4.9683999999999999</v>
      </c>
      <c r="F4">
        <f>IFERROR(INDEX(CONFAZ!$J$2:$ES$440,MATCH(DATE(YEAR($A4),MONTH($A4),15),CONFAZ!$J$2:$J$440,0),3),0)</f>
        <v>97361402</v>
      </c>
      <c r="G4">
        <f>IFERROR(INDEX(CONFAZ!$J$2:$ES$440,MATCH(DATE(YEAR($A4),MONTH($A4),15),CONFAZ!$J$2:$J$440,0),4),0)</f>
        <v>619842237.55000007</v>
      </c>
      <c r="H4">
        <f>IFERROR(INDEX(CONFAZ!$J$2:$ES$440,MATCH(DATE(YEAR($A4),MONTH($A4),15),CONFAZ!$J$2:$J$440,0),5),0)</f>
        <v>7667526.29</v>
      </c>
      <c r="I4">
        <f>IFERROR(INDEX(CONFAZ!$J$2:$ES$440,MATCH(DATE(YEAR($A4),MONTH($A4),15),CONFAZ!$J$2:$J$440,0),6),0)</f>
        <v>875325775</v>
      </c>
      <c r="J4">
        <f>IFERROR(INDEX(CONFAZ!$J$2:$ES$440,MATCH(DATE(YEAR($A4),MONTH($A4),15),CONFAZ!$J$2:$J$440,0),7),0)</f>
        <v>156222484.31</v>
      </c>
      <c r="K4">
        <f>IFERROR(INDEX(CONFAZ!$J$2:$ES$440,MATCH(DATE(YEAR($A4),MONTH($A4),15),CONFAZ!$J$2:$J$440,0),8),0)</f>
        <v>11003426.41</v>
      </c>
      <c r="L4">
        <f>IFERROR(INDEX(CONFAZ!$J$2:$ES$440,MATCH(DATE(YEAR($A4),MONTH($A4),15),CONFAZ!$J$2:$J$440,0),9),0)</f>
        <v>23337870.550000004</v>
      </c>
      <c r="M4">
        <f>IFERROR(INDEX(CONFAZ!$J$2:$ES$440,MATCH(DATE(YEAR($A4),MONTH($A4),15),CONFAZ!$J$2:$J$440,0),10),0)</f>
        <v>2670669.75</v>
      </c>
      <c r="N4">
        <f>IFERROR(INDEX(CONFAZ!$J$2:$ES$440,MATCH(DATE(YEAR($A4),MONTH($A4),15),CONFAZ!$J$2:$J$440,0),11),0)</f>
        <v>424610871.51999998</v>
      </c>
      <c r="O4">
        <f>IFERROR(INDEX(CONFAZ!$J$2:$ES$440,MATCH(DATE(YEAR($A4),MONTH($A4),15),CONFAZ!$J$2:$J$440,0),12),0)</f>
        <v>5190426.8099999996</v>
      </c>
      <c r="P4">
        <f>IFERROR(INDEX(CONFAZ!$J$2:$ES$440,MATCH(DATE(YEAR($A4),MONTH($A4),15),CONFAZ!$J$2:$J$440,0),13),0)</f>
        <v>432471968.07999998</v>
      </c>
      <c r="Q4" s="2">
        <f>IFERROR(INDEX(CONFAZ!$J$2:$ES$440,MATCH(DATE(YEAR($A4),MONTH($A4),15),CONFAZ!$J$2:$J$440,0),14),0)</f>
        <v>29396415272</v>
      </c>
      <c r="R4" s="2">
        <f>IFERROR(INDEX(CONFAZ!$J$2:$ES$440,MATCH(DATE(YEAR($A4),MONTH($A4),15),CONFAZ!$J$2:$J$440,0),15),0)</f>
        <v>21810855881</v>
      </c>
      <c r="S4">
        <f>IFERROR(INDEX(CONFAZ!$J$2:$ES$440,MATCH(DATE(YEAR($A4),MONTH($A4),15),CONFAZ!$J$2:$J$440,0),16),0)</f>
        <v>148.63999999999999</v>
      </c>
      <c r="T4" s="10">
        <f>IFERROR(INDEX(CONFAZ!$J$2:$ES$440,MATCH(DATE(YEAR($A4),MONTH($A4),15),CONFAZ!$J$2:$J$440,0),17),0)</f>
        <v>1.7407971295</v>
      </c>
      <c r="U4">
        <f>IFERROR(INDEX(CONFAZ!$J$2:$ES$440,MATCH(DATE(YEAR($A4),MONTH($A4),15),CONFAZ!$J$2:$J$440,0),18),0)</f>
        <v>11.15</v>
      </c>
      <c r="V4">
        <f>IFERROR(INDEX(CONFAZ!$J$2:$ES$440,MATCH(DATE(YEAR($A4),MONTH($A4),15),CONFAZ!$J$2:$J$440,0),19),0)</f>
        <v>1212</v>
      </c>
      <c r="W4">
        <f>IFERROR(INDEX(CONFAZ!$J$2:$ES$440,MATCH(DATE(YEAR($A4),MONTH($A4),15),CONFAZ!$J$2:$J$440,0),20),0)</f>
        <v>1754684859600</v>
      </c>
      <c r="X4">
        <f>IFERROR(INDEX(CONFAZ!$J$2:$ES$440,MATCH(DATE(YEAR($A4),MONTH($A4),15),CONFAZ!$J$2:$J$440,0),21),0)</f>
        <v>1.71</v>
      </c>
      <c r="Y4">
        <f>IFERROR(INDEX(CONFAZ!$J$2:$ES$440,MATCH(DATE(YEAR($A4),MONTH($A4),15),CONFAZ!$J$2:$J$440,0),22),0)</f>
        <v>1554.61055555555</v>
      </c>
      <c r="Z4">
        <f>IFERROR(INDEX(CONFAZ!$J$2:$ES$440,MATCH(DATE(YEAR($A4),MONTH($A4),15),CONFAZ!$J$2:$J$440,0),23),0)</f>
        <v>1214.0974999999901</v>
      </c>
      <c r="AA4">
        <f>IFERROR(INDEX(CONFAZ!$J$2:$ES$440,MATCH(DATE(YEAR($A4),MONTH($A4),15),CONFAZ!$J$2:$J$440,0),24),0)</f>
        <v>1112.37619047619</v>
      </c>
      <c r="AB4">
        <f>IFERROR(INDEX(CONFAZ!$J$2:$ES$440,MATCH(DATE(YEAR($A4),MONTH($A4),15),CONFAZ!$J$2:$J$440,0),25),0)</f>
        <v>1378.8788</v>
      </c>
      <c r="AC4">
        <f>IFERROR(INDEX(CONFAZ!$J$2:$ES$440,MATCH(DATE(YEAR($A4),MONTH($A4),15),CONFAZ!$J$2:$J$440,0),26),0)</f>
        <v>11.143960307393799</v>
      </c>
      <c r="AD4">
        <f>IFERROR(INDEX(CONFAZ!$J$2:$ES$440,MATCH(DATE(YEAR($A4),MONTH($A4),15),CONFAZ!$J$2:$J$440,0),27),0)</f>
        <v>2.62</v>
      </c>
      <c r="AE4">
        <f>IFERROR(INDEX(CONFAZ!$J$2:$ES$440,MATCH(DATE(YEAR($A4),MONTH($A4),15),CONFAZ!$J$2:$J$440,0),28),0)</f>
        <v>559.35</v>
      </c>
      <c r="AF4">
        <f>IFERROR(INDEX(CONFAZ!$J$2:$ES$440,MATCH(DATE(YEAR($A4),MONTH($A4),15),CONFAZ!$J$2:$J$440,0),29),0)</f>
        <v>7.01</v>
      </c>
      <c r="AG4">
        <f>IFERROR(INDEX(CONFAZ!$J$2:$ES$440,MATCH(DATE(YEAR($A4),MONTH($A4),15),CONFAZ!$J$2:$J$440,0),30),0)</f>
        <v>6.0698999999999996</v>
      </c>
      <c r="AH4" s="10">
        <f>IFERROR(INDEX(CONFAZ!$J$2:$ES$440,MATCH(DATE(YEAR($A4),MONTH($A4),15),CONFAZ!$J$2:$J$440,0),32),0)</f>
        <v>834671400000</v>
      </c>
      <c r="AI4" s="32">
        <f>IFERROR(INDEX(CONFAZ!$J$2:$ES$440,MATCH(DATE(YEAR($A4),MONTH($A4),15),CONFAZ!$J$2:$J$440,0),33),0)</f>
        <v>0.53949069999999999</v>
      </c>
      <c r="AJ4">
        <f>IFERROR(INDEX(CONFAZ!$J$2:$ES$440,MATCH(DATE(YEAR($A4),MONTH($A4),15),CONFAZ!$J$2:$J$440,0),34),0)</f>
        <v>8.02</v>
      </c>
      <c r="AK4">
        <f>IFERROR(INDEX(CONFAZ!$J$2:$ES$440,MATCH(DATE(YEAR($A4),MONTH($A4),15),CONFAZ!$J$2:$J$440,0),35),0)</f>
        <v>0.96</v>
      </c>
      <c r="AL4">
        <f>IFERROR(INDEX(CONFAZ!$J$2:$ES$440,MATCH(DATE(YEAR($A4),MONTH($A4),15),CONFAZ!$J$2:$J$440,0),36),0)</f>
        <v>44270</v>
      </c>
      <c r="AM4" s="3">
        <f>IFERROR(INDEX(CONFAZ!$J$2:$ES$440,MATCH(DATE(YEAR($A4),MONTH($A4),15),CONFAZ!$J$2:$J$440,0),37),0)</f>
        <v>33605801000</v>
      </c>
      <c r="AN4" s="3">
        <f>IFERROR(INDEX(CONFAZ!$J$2:$ES$440,MATCH(DATE(YEAR($A4),MONTH($A4),15),CONFAZ!$J$2:$J$440,0),38),0)</f>
        <v>0.4</v>
      </c>
      <c r="AO4">
        <f>IFERROR(INDEX(CONFAZ!$J$2:$ES$440,MATCH(DATE(YEAR($A4),MONTH($A4),15),CONFAZ!$J$2:$J$440,0),39),0)</f>
        <v>3704</v>
      </c>
      <c r="AP4" s="3">
        <f>IFERROR(INDEX(CONFAZ!$J$2:$ES$440,MATCH(DATE(YEAR($A4),MONTH($A4),15),CONFAZ!$J$2:$J$440,0),40),0)</f>
        <v>30699.57</v>
      </c>
      <c r="AQ4" s="3">
        <f>IFERROR(INDEX(CONFAZ!$J$2:$ES$440,MATCH(DATE(YEAR($A4),MONTH($A4),15),CONFAZ!$J$2:$J$440,0),41),0)</f>
        <v>3568480000</v>
      </c>
      <c r="AR4" s="3">
        <f>IFERROR(INDEX(CONFAZ!$J$2:$ES$440,MATCH(DATE(YEAR($A4),MONTH($A4),15),CONFAZ!$J$2:$J$440,0),42),0)</f>
        <v>20396000</v>
      </c>
      <c r="AS4" s="3">
        <f>IFERROR(INDEX(CONFAZ!$J$2:$ES$440,MATCH(DATE(YEAR($A4),MONTH($A4),15),CONFAZ!$J$2:$J$440,0),43),0)</f>
        <v>7460218000</v>
      </c>
      <c r="AT4" s="3">
        <f>IFERROR(INDEX(CONFAZ!$J$2:$ES$440,MATCH(DATE(YEAR($A4),MONTH($A4),15),CONFAZ!$J$2:$J$440,0),44),0)</f>
        <v>16141426000</v>
      </c>
      <c r="AU4" s="3">
        <f>IFERROR(INDEX(CONFAZ!$J$2:$ES$440,MATCH(DATE(YEAR($A4),MONTH($A4),15),CONFAZ!$J$2:$J$440,0),45),0)</f>
        <v>6415281000</v>
      </c>
      <c r="AV4" s="10"/>
      <c r="AW4">
        <v>80208</v>
      </c>
      <c r="AX4">
        <v>1003</v>
      </c>
      <c r="AY4">
        <v>140274711</v>
      </c>
      <c r="AZ4">
        <v>94168936</v>
      </c>
      <c r="BA4">
        <v>4800</v>
      </c>
      <c r="BB4" s="10">
        <v>1176</v>
      </c>
      <c r="BC4">
        <v>114</v>
      </c>
      <c r="BD4">
        <v>114</v>
      </c>
      <c r="BE4">
        <v>6875</v>
      </c>
      <c r="BF4">
        <v>0</v>
      </c>
      <c r="BG4">
        <v>772</v>
      </c>
      <c r="BH4">
        <v>644</v>
      </c>
      <c r="BI4">
        <v>155</v>
      </c>
      <c r="BJ4">
        <v>2008</v>
      </c>
      <c r="BK4">
        <v>4649</v>
      </c>
      <c r="BL4">
        <v>0</v>
      </c>
      <c r="BM4">
        <v>65968</v>
      </c>
      <c r="BN4">
        <v>45859481</v>
      </c>
      <c r="BO4">
        <v>74032</v>
      </c>
      <c r="BP4">
        <v>0</v>
      </c>
      <c r="BQ4">
        <v>2495333.61</v>
      </c>
      <c r="BR4">
        <v>682844777.91999996</v>
      </c>
      <c r="BS4">
        <v>26318.51</v>
      </c>
      <c r="BT4">
        <v>33627</v>
      </c>
      <c r="BU4">
        <v>32.8664779</v>
      </c>
      <c r="BV4">
        <v>4.62</v>
      </c>
      <c r="BW4">
        <v>347390</v>
      </c>
      <c r="BX4">
        <v>357476.67</v>
      </c>
      <c r="BY4">
        <v>10090</v>
      </c>
      <c r="BZ4">
        <v>-48176.67</v>
      </c>
      <c r="CA4">
        <v>6979780</v>
      </c>
      <c r="CB4">
        <v>-48216.67</v>
      </c>
      <c r="CC4">
        <v>-238543.33</v>
      </c>
      <c r="CD4">
        <v>0</v>
      </c>
      <c r="CE4">
        <v>0</v>
      </c>
      <c r="CF4">
        <v>0</v>
      </c>
      <c r="CG4">
        <v>0</v>
      </c>
      <c r="CH4">
        <v>913040838.70000005</v>
      </c>
      <c r="CI4" s="7">
        <v>56972497.090000004</v>
      </c>
      <c r="CJ4" s="10">
        <f t="shared" si="1"/>
        <v>29777061.330000006</v>
      </c>
      <c r="CK4" s="10">
        <f>IFERROR(INDEX(CONFAZ!$BW$2:$ES$440,MATCH(DATE(YEAR($A4),MONTH($A4),15),CONFAZ!$BW$2:$BW$440,0),2),0)</f>
        <v>27195435.759999998</v>
      </c>
      <c r="CL4"/>
      <c r="CM4" s="4"/>
      <c r="CN4" s="4"/>
      <c r="CO4"/>
    </row>
    <row r="5" spans="1:99" x14ac:dyDescent="0.25">
      <c r="A5" s="1">
        <v>44667</v>
      </c>
      <c r="B5" s="1" t="str">
        <f t="shared" si="0"/>
        <v>16/04/2022</v>
      </c>
      <c r="C5" t="s">
        <v>61</v>
      </c>
      <c r="D5" t="s">
        <v>62</v>
      </c>
      <c r="E5" s="10">
        <f>IFERROR(INDEX(CONFAZ!$J$2:$ES$440,MATCH(DATE(YEAR($A5),MONTH($A5),15),CONFAZ!$J$2:$J$440,0),2),0)</f>
        <v>4.758</v>
      </c>
      <c r="F5">
        <f>IFERROR(INDEX(CONFAZ!$J$2:$ES$440,MATCH(DATE(YEAR($A5),MONTH($A5),15),CONFAZ!$J$2:$J$440,0),3),0)</f>
        <v>75444194</v>
      </c>
      <c r="G5">
        <f>IFERROR(INDEX(CONFAZ!$J$2:$ES$440,MATCH(DATE(YEAR($A5),MONTH($A5),15),CONFAZ!$J$2:$J$440,0),4),0)</f>
        <v>540636773.01999998</v>
      </c>
      <c r="H5">
        <f>IFERROR(INDEX(CONFAZ!$J$2:$ES$440,MATCH(DATE(YEAR($A5),MONTH($A5),15),CONFAZ!$J$2:$J$440,0),5),0)</f>
        <v>6013133.7199999997</v>
      </c>
      <c r="I5">
        <f>IFERROR(INDEX(CONFAZ!$J$2:$ES$440,MATCH(DATE(YEAR($A5),MONTH($A5),15),CONFAZ!$J$2:$J$440,0),6),0)</f>
        <v>923265612</v>
      </c>
      <c r="J5">
        <f>IFERROR(INDEX(CONFAZ!$J$2:$ES$440,MATCH(DATE(YEAR($A5),MONTH($A5),15),CONFAZ!$J$2:$J$440,0),7),0)</f>
        <v>196959651.23000002</v>
      </c>
      <c r="K5">
        <f>IFERROR(INDEX(CONFAZ!$J$2:$ES$440,MATCH(DATE(YEAR($A5),MONTH($A5),15),CONFAZ!$J$2:$J$440,0),8),0)</f>
        <v>63338850.110000007</v>
      </c>
      <c r="L5">
        <f>IFERROR(INDEX(CONFAZ!$J$2:$ES$440,MATCH(DATE(YEAR($A5),MONTH($A5),15),CONFAZ!$J$2:$J$440,0),9),0)</f>
        <v>24727635.07</v>
      </c>
      <c r="M5">
        <f>IFERROR(INDEX(CONFAZ!$J$2:$ES$440,MATCH(DATE(YEAR($A5),MONTH($A5),15),CONFAZ!$J$2:$J$440,0),10),0)</f>
        <v>2083703</v>
      </c>
      <c r="N5">
        <f>IFERROR(INDEX(CONFAZ!$J$2:$ES$440,MATCH(DATE(YEAR($A5),MONTH($A5),15),CONFAZ!$J$2:$J$440,0),11),0)</f>
        <v>386581279.33999997</v>
      </c>
      <c r="O5">
        <f>IFERROR(INDEX(CONFAZ!$J$2:$ES$440,MATCH(DATE(YEAR($A5),MONTH($A5),15),CONFAZ!$J$2:$J$440,0),12),0)</f>
        <v>3922725.46</v>
      </c>
      <c r="P5">
        <f>IFERROR(INDEX(CONFAZ!$J$2:$ES$440,MATCH(DATE(YEAR($A5),MONTH($A5),15),CONFAZ!$J$2:$J$440,0),13),0)</f>
        <v>392587707.79999995</v>
      </c>
      <c r="Q5" s="2">
        <f>IFERROR(INDEX(CONFAZ!$J$2:$ES$440,MATCH(DATE(YEAR($A5),MONTH($A5),15),CONFAZ!$J$2:$J$440,0),14),0)</f>
        <v>28955795241</v>
      </c>
      <c r="R5" s="2">
        <f>IFERROR(INDEX(CONFAZ!$J$2:$ES$440,MATCH(DATE(YEAR($A5),MONTH($A5),15),CONFAZ!$J$2:$J$440,0),15),0)</f>
        <v>20742395003</v>
      </c>
      <c r="S5">
        <f>IFERROR(INDEX(CONFAZ!$J$2:$ES$440,MATCH(DATE(YEAR($A5),MONTH($A5),15),CONFAZ!$J$2:$J$440,0),16),0)</f>
        <v>142.37</v>
      </c>
      <c r="T5" s="10">
        <f>IFERROR(INDEX(CONFAZ!$J$2:$ES$440,MATCH(DATE(YEAR($A5),MONTH($A5),15),CONFAZ!$J$2:$J$440,0),17),0)</f>
        <v>1.4112920584999999</v>
      </c>
      <c r="U5">
        <f>IFERROR(INDEX(CONFAZ!$J$2:$ES$440,MATCH(DATE(YEAR($A5),MONTH($A5),15),CONFAZ!$J$2:$J$440,0),18),0)</f>
        <v>11.65</v>
      </c>
      <c r="V5">
        <f>IFERROR(INDEX(CONFAZ!$J$2:$ES$440,MATCH(DATE(YEAR($A5),MONTH($A5),15),CONFAZ!$J$2:$J$440,0),19),0)</f>
        <v>1212</v>
      </c>
      <c r="W5">
        <f>IFERROR(INDEX(CONFAZ!$J$2:$ES$440,MATCH(DATE(YEAR($A5),MONTH($A5),15),CONFAZ!$J$2:$J$440,0),20),0)</f>
        <v>1641971526000</v>
      </c>
      <c r="X5">
        <f>IFERROR(INDEX(CONFAZ!$J$2:$ES$440,MATCH(DATE(YEAR($A5),MONTH($A5),15),CONFAZ!$J$2:$J$440,0),21),0)</f>
        <v>1.04</v>
      </c>
      <c r="Y5">
        <f>IFERROR(INDEX(CONFAZ!$J$2:$ES$440,MATCH(DATE(YEAR($A5),MONTH($A5),15),CONFAZ!$J$2:$J$440,0),22),0)</f>
        <v>1582.89055555555</v>
      </c>
      <c r="Z5">
        <f>IFERROR(INDEX(CONFAZ!$J$2:$ES$440,MATCH(DATE(YEAR($A5),MONTH($A5),15),CONFAZ!$J$2:$J$440,0),23),0)</f>
        <v>1233.6599999999901</v>
      </c>
      <c r="AA5">
        <f>IFERROR(INDEX(CONFAZ!$J$2:$ES$440,MATCH(DATE(YEAR($A5),MONTH($A5),15),CONFAZ!$J$2:$J$440,0),24),0)</f>
        <v>1125.9895238095201</v>
      </c>
      <c r="AB5">
        <f>IFERROR(INDEX(CONFAZ!$J$2:$ES$440,MATCH(DATE(YEAR($A5),MONTH($A5),15),CONFAZ!$J$2:$J$440,0),25),0)</f>
        <v>1402.6676</v>
      </c>
      <c r="AC5">
        <f>IFERROR(INDEX(CONFAZ!$J$2:$ES$440,MATCH(DATE(YEAR($A5),MONTH($A5),15),CONFAZ!$J$2:$J$440,0),26),0)</f>
        <v>10.5218753766421</v>
      </c>
      <c r="AD5">
        <f>IFERROR(INDEX(CONFAZ!$J$2:$ES$440,MATCH(DATE(YEAR($A5),MONTH($A5),15),CONFAZ!$J$2:$J$440,0),27),0)</f>
        <v>2.06</v>
      </c>
      <c r="AE5">
        <f>IFERROR(INDEX(CONFAZ!$J$2:$ES$440,MATCH(DATE(YEAR($A5),MONTH($A5),15),CONFAZ!$J$2:$J$440,0),28),0)</f>
        <v>507.94</v>
      </c>
      <c r="AF5">
        <f>IFERROR(INDEX(CONFAZ!$J$2:$ES$440,MATCH(DATE(YEAR($A5),MONTH($A5),15),CONFAZ!$J$2:$J$440,0),29),0)</f>
        <v>7.25</v>
      </c>
      <c r="AG5">
        <f>IFERROR(INDEX(CONFAZ!$J$2:$ES$440,MATCH(DATE(YEAR($A5),MONTH($A5),15),CONFAZ!$J$2:$J$440,0),30),0)</f>
        <v>40.909999999999997</v>
      </c>
      <c r="AH5" s="10">
        <f>IFERROR(INDEX(CONFAZ!$J$2:$ES$440,MATCH(DATE(YEAR($A5),MONTH($A5),15),CONFAZ!$J$2:$J$440,0),32),0)</f>
        <v>815929900000</v>
      </c>
      <c r="AI5" s="32">
        <f>IFERROR(INDEX(CONFAZ!$J$2:$ES$440,MATCH(DATE(YEAR($A5),MONTH($A5),15),CONFAZ!$J$2:$J$440,0),33),0)</f>
        <v>0.53949069999999999</v>
      </c>
      <c r="AJ5">
        <f>IFERROR(INDEX(CONFAZ!$J$2:$ES$440,MATCH(DATE(YEAR($A5),MONTH($A5),15),CONFAZ!$J$2:$J$440,0),34),0)</f>
        <v>2.2799999999999998</v>
      </c>
      <c r="AK5">
        <f>IFERROR(INDEX(CONFAZ!$J$2:$ES$440,MATCH(DATE(YEAR($A5),MONTH($A5),15),CONFAZ!$J$2:$J$440,0),35),0)</f>
        <v>-3.75</v>
      </c>
      <c r="AL5">
        <f>IFERROR(INDEX(CONFAZ!$J$2:$ES$440,MATCH(DATE(YEAR($A5),MONTH($A5),15),CONFAZ!$J$2:$J$440,0),36),0)</f>
        <v>44301</v>
      </c>
      <c r="AM5" s="3">
        <f>IFERROR(INDEX(CONFAZ!$J$2:$ES$440,MATCH(DATE(YEAR($A5),MONTH($A5),15),CONFAZ!$J$2:$J$440,0),37),0)</f>
        <v>33605801000</v>
      </c>
      <c r="AN5" s="3">
        <f>IFERROR(INDEX(CONFAZ!$J$2:$ES$440,MATCH(DATE(YEAR($A5),MONTH($A5),15),CONFAZ!$J$2:$J$440,0),38),0)</f>
        <v>0.4</v>
      </c>
      <c r="AO5">
        <f>IFERROR(INDEX(CONFAZ!$J$2:$ES$440,MATCH(DATE(YEAR($A5),MONTH($A5),15),CONFAZ!$J$2:$J$440,0),39),0)</f>
        <v>3704</v>
      </c>
      <c r="AP5" s="3">
        <f>IFERROR(INDEX(CONFAZ!$J$2:$ES$440,MATCH(DATE(YEAR($A5),MONTH($A5),15),CONFAZ!$J$2:$J$440,0),40),0)</f>
        <v>30699.57</v>
      </c>
      <c r="AQ5" s="3">
        <f>IFERROR(INDEX(CONFAZ!$J$2:$ES$440,MATCH(DATE(YEAR($A5),MONTH($A5),15),CONFAZ!$J$2:$J$440,0),41),0)</f>
        <v>3568480000</v>
      </c>
      <c r="AR5" s="3">
        <f>IFERROR(INDEX(CONFAZ!$J$2:$ES$440,MATCH(DATE(YEAR($A5),MONTH($A5),15),CONFAZ!$J$2:$J$440,0),42),0)</f>
        <v>20396000</v>
      </c>
      <c r="AS5" s="3">
        <f>IFERROR(INDEX(CONFAZ!$J$2:$ES$440,MATCH(DATE(YEAR($A5),MONTH($A5),15),CONFAZ!$J$2:$J$440,0),43),0)</f>
        <v>7460218000</v>
      </c>
      <c r="AT5" s="3">
        <f>IFERROR(INDEX(CONFAZ!$J$2:$ES$440,MATCH(DATE(YEAR($A5),MONTH($A5),15),CONFAZ!$J$2:$J$440,0),44),0)</f>
        <v>16141426000</v>
      </c>
      <c r="AU5" s="3">
        <f>IFERROR(INDEX(CONFAZ!$J$2:$ES$440,MATCH(DATE(YEAR($A5),MONTH($A5),15),CONFAZ!$J$2:$J$440,0),45),0)</f>
        <v>6415281000</v>
      </c>
      <c r="AV5" s="10"/>
      <c r="AW5">
        <v>80208</v>
      </c>
      <c r="AX5">
        <v>1003</v>
      </c>
      <c r="AY5">
        <v>140274711</v>
      </c>
      <c r="AZ5">
        <v>94168936</v>
      </c>
      <c r="BA5">
        <v>4800</v>
      </c>
      <c r="BB5" s="10">
        <v>1176</v>
      </c>
      <c r="BC5">
        <v>114</v>
      </c>
      <c r="BD5">
        <v>114</v>
      </c>
      <c r="BE5">
        <v>6875</v>
      </c>
      <c r="BF5">
        <v>0</v>
      </c>
      <c r="BG5">
        <v>772</v>
      </c>
      <c r="BH5">
        <v>644</v>
      </c>
      <c r="BI5">
        <v>155</v>
      </c>
      <c r="BJ5">
        <v>2008</v>
      </c>
      <c r="BK5">
        <v>4649</v>
      </c>
      <c r="BL5">
        <v>0</v>
      </c>
      <c r="BM5">
        <v>65968</v>
      </c>
      <c r="BN5">
        <v>45859481</v>
      </c>
      <c r="BO5">
        <v>74032</v>
      </c>
      <c r="BP5">
        <v>0</v>
      </c>
      <c r="BQ5">
        <v>2495333.61</v>
      </c>
      <c r="BR5">
        <v>682844777.91999996</v>
      </c>
      <c r="BS5">
        <v>26318.51</v>
      </c>
      <c r="BT5">
        <v>33627</v>
      </c>
      <c r="BU5">
        <v>32.8664779</v>
      </c>
      <c r="BV5">
        <v>4.62</v>
      </c>
      <c r="BW5">
        <v>347390</v>
      </c>
      <c r="BX5">
        <v>357476.67</v>
      </c>
      <c r="BY5">
        <v>10090</v>
      </c>
      <c r="BZ5">
        <v>-48176.67</v>
      </c>
      <c r="CA5">
        <v>6979780</v>
      </c>
      <c r="CB5">
        <v>-48216.67</v>
      </c>
      <c r="CC5">
        <v>-238543.33</v>
      </c>
      <c r="CD5">
        <v>0</v>
      </c>
      <c r="CE5">
        <v>0</v>
      </c>
      <c r="CF5">
        <v>0</v>
      </c>
      <c r="CG5">
        <v>0</v>
      </c>
      <c r="CH5">
        <v>1139140771</v>
      </c>
      <c r="CI5" s="7">
        <v>70700563.890000001</v>
      </c>
      <c r="CJ5" s="10">
        <f t="shared" si="1"/>
        <v>53980843.380000003</v>
      </c>
      <c r="CK5" s="10">
        <f>IFERROR(INDEX(CONFAZ!$BW$2:$ES$440,MATCH(DATE(YEAR($A5),MONTH($A5),15),CONFAZ!$BW$2:$BW$440,0),2),0)</f>
        <v>16719720.509999998</v>
      </c>
      <c r="CL5" s="10"/>
      <c r="CM5" s="10"/>
      <c r="CN5"/>
      <c r="CO5"/>
      <c r="CU5"/>
    </row>
    <row r="6" spans="1:99" x14ac:dyDescent="0.25">
      <c r="A6" s="1">
        <v>44697</v>
      </c>
      <c r="B6" s="1" t="str">
        <f t="shared" si="0"/>
        <v>16/05/2022</v>
      </c>
      <c r="C6" t="s">
        <v>61</v>
      </c>
      <c r="D6" t="s">
        <v>62</v>
      </c>
      <c r="E6" s="10">
        <f>IFERROR(INDEX(CONFAZ!$J$2:$ES$440,MATCH(DATE(YEAR($A6),MONTH($A6),15),CONFAZ!$J$2:$J$440,0),2),0)</f>
        <v>4.9550000000000001</v>
      </c>
      <c r="F6">
        <f>IFERROR(INDEX(CONFAZ!$J$2:$ES$440,MATCH(DATE(YEAR($A6),MONTH($A6),15),CONFAZ!$J$2:$J$440,0),3),0)</f>
        <v>85197751</v>
      </c>
      <c r="G6">
        <f>IFERROR(INDEX(CONFAZ!$J$2:$ES$440,MATCH(DATE(YEAR($A6),MONTH($A6),15),CONFAZ!$J$2:$J$440,0),4),0)</f>
        <v>630785737.47000003</v>
      </c>
      <c r="H6">
        <f>IFERROR(INDEX(CONFAZ!$J$2:$ES$440,MATCH(DATE(YEAR($A6),MONTH($A6),15),CONFAZ!$J$2:$J$440,0),5),0)</f>
        <v>8546803.1700000018</v>
      </c>
      <c r="I6">
        <f>IFERROR(INDEX(CONFAZ!$J$2:$ES$440,MATCH(DATE(YEAR($A6),MONTH($A6),15),CONFAZ!$J$2:$J$440,0),6),0)</f>
        <v>872504938</v>
      </c>
      <c r="J6">
        <f>IFERROR(INDEX(CONFAZ!$J$2:$ES$440,MATCH(DATE(YEAR($A6),MONTH($A6),15),CONFAZ!$J$2:$J$440,0),7),0)</f>
        <v>124911320.02</v>
      </c>
      <c r="K6">
        <f>IFERROR(INDEX(CONFAZ!$J$2:$ES$440,MATCH(DATE(YEAR($A6),MONTH($A6),15),CONFAZ!$J$2:$J$440,0),8),0)</f>
        <v>10997787.309999999</v>
      </c>
      <c r="L6">
        <f>IFERROR(INDEX(CONFAZ!$J$2:$ES$440,MATCH(DATE(YEAR($A6),MONTH($A6),15),CONFAZ!$J$2:$J$440,0),9),0)</f>
        <v>26137430.720000003</v>
      </c>
      <c r="M6">
        <f>IFERROR(INDEX(CONFAZ!$J$2:$ES$440,MATCH(DATE(YEAR($A6),MONTH($A6),15),CONFAZ!$J$2:$J$440,0),10),0)</f>
        <v>2495687.4500000002</v>
      </c>
      <c r="N6">
        <f>IFERROR(INDEX(CONFAZ!$J$2:$ES$440,MATCH(DATE(YEAR($A6),MONTH($A6),15),CONFAZ!$J$2:$J$440,0),11),0)</f>
        <v>424126705.19</v>
      </c>
      <c r="O6">
        <f>IFERROR(INDEX(CONFAZ!$J$2:$ES$440,MATCH(DATE(YEAR($A6),MONTH($A6),15),CONFAZ!$J$2:$J$440,0),12),0)</f>
        <v>4512084.96</v>
      </c>
      <c r="P6">
        <f>IFERROR(INDEX(CONFAZ!$J$2:$ES$440,MATCH(DATE(YEAR($A6),MONTH($A6),15),CONFAZ!$J$2:$J$440,0),13),0)</f>
        <v>431134477.59999996</v>
      </c>
      <c r="Q6" s="2">
        <f>IFERROR(INDEX(CONFAZ!$J$2:$ES$440,MATCH(DATE(YEAR($A6),MONTH($A6),15),CONFAZ!$J$2:$J$440,0),14),0)</f>
        <v>29641748838</v>
      </c>
      <c r="R6" s="2">
        <f>IFERROR(INDEX(CONFAZ!$J$2:$ES$440,MATCH(DATE(YEAR($A6),MONTH($A6),15),CONFAZ!$J$2:$J$440,0),15),0)</f>
        <v>24684032424</v>
      </c>
      <c r="S6">
        <f>IFERROR(INDEX(CONFAZ!$J$2:$ES$440,MATCH(DATE(YEAR($A6),MONTH($A6),15),CONFAZ!$J$2:$J$440,0),16),0)</f>
        <v>142.69</v>
      </c>
      <c r="T6" s="10">
        <f>IFERROR(INDEX(CONFAZ!$J$2:$ES$440,MATCH(DATE(YEAR($A6),MONTH($A6),15),CONFAZ!$J$2:$J$440,0),17),0)</f>
        <v>0.52164654880000005</v>
      </c>
      <c r="U6">
        <f>IFERROR(INDEX(CONFAZ!$J$2:$ES$440,MATCH(DATE(YEAR($A6),MONTH($A6),15),CONFAZ!$J$2:$J$440,0),18),0)</f>
        <v>12.51</v>
      </c>
      <c r="V6">
        <f>IFERROR(INDEX(CONFAZ!$J$2:$ES$440,MATCH(DATE(YEAR($A6),MONTH($A6),15),CONFAZ!$J$2:$J$440,0),19),0)</f>
        <v>1212</v>
      </c>
      <c r="W6">
        <f>IFERROR(INDEX(CONFAZ!$J$2:$ES$440,MATCH(DATE(YEAR($A6),MONTH($A6),15),CONFAZ!$J$2:$J$440,0),20),0)</f>
        <v>1716486325000</v>
      </c>
      <c r="X6">
        <f>IFERROR(INDEX(CONFAZ!$J$2:$ES$440,MATCH(DATE(YEAR($A6),MONTH($A6),15),CONFAZ!$J$2:$J$440,0),21),0)</f>
        <v>0.45</v>
      </c>
      <c r="Y6">
        <f>IFERROR(INDEX(CONFAZ!$J$2:$ES$440,MATCH(DATE(YEAR($A6),MONTH($A6),15),CONFAZ!$J$2:$J$440,0),22),0)</f>
        <v>1627.78722222222</v>
      </c>
      <c r="Z6">
        <f>IFERROR(INDEX(CONFAZ!$J$2:$ES$440,MATCH(DATE(YEAR($A6),MONTH($A6),15),CONFAZ!$J$2:$J$440,0),23),0)</f>
        <v>1280.05</v>
      </c>
      <c r="AA6">
        <f>IFERROR(INDEX(CONFAZ!$J$2:$ES$440,MATCH(DATE(YEAR($A6),MONTH($A6),15),CONFAZ!$J$2:$J$440,0),24),0)</f>
        <v>1168.9342857142799</v>
      </c>
      <c r="AB6">
        <f>IFERROR(INDEX(CONFAZ!$J$2:$ES$440,MATCH(DATE(YEAR($A6),MONTH($A6),15),CONFAZ!$J$2:$J$440,0),25),0)</f>
        <v>1448.2248</v>
      </c>
      <c r="AC6">
        <f>IFERROR(INDEX(CONFAZ!$J$2:$ES$440,MATCH(DATE(YEAR($A6),MONTH($A6),15),CONFAZ!$J$2:$J$440,0),26),0)</f>
        <v>9.8301386076359005</v>
      </c>
      <c r="AD6">
        <f>IFERROR(INDEX(CONFAZ!$J$2:$ES$440,MATCH(DATE(YEAR($A6),MONTH($A6),15),CONFAZ!$J$2:$J$440,0),27),0)</f>
        <v>1.47</v>
      </c>
      <c r="AE6">
        <f>IFERROR(INDEX(CONFAZ!$J$2:$ES$440,MATCH(DATE(YEAR($A6),MONTH($A6),15),CONFAZ!$J$2:$J$440,0),28),0)</f>
        <v>557.62</v>
      </c>
      <c r="AF6">
        <f>IFERROR(INDEX(CONFAZ!$J$2:$ES$440,MATCH(DATE(YEAR($A6),MONTH($A6),15),CONFAZ!$J$2:$J$440,0),29),0)</f>
        <v>7.28</v>
      </c>
      <c r="AG6">
        <f>IFERROR(INDEX(CONFAZ!$J$2:$ES$440,MATCH(DATE(YEAR($A6),MONTH($A6),15),CONFAZ!$J$2:$J$440,0),30),0)</f>
        <v>33.33</v>
      </c>
      <c r="AH6" s="10">
        <f>IFERROR(INDEX(CONFAZ!$J$2:$ES$440,MATCH(DATE(YEAR($A6),MONTH($A6),15),CONFAZ!$J$2:$J$440,0),32),0)</f>
        <v>827514900000</v>
      </c>
      <c r="AI6" s="32">
        <f>IFERROR(INDEX(CONFAZ!$J$2:$ES$440,MATCH(DATE(YEAR($A6),MONTH($A6),15),CONFAZ!$J$2:$J$440,0),33),0)</f>
        <v>0.53949069999999999</v>
      </c>
      <c r="AJ6">
        <f>IFERROR(INDEX(CONFAZ!$J$2:$ES$440,MATCH(DATE(YEAR($A6),MONTH($A6),15),CONFAZ!$J$2:$J$440,0),34),0)</f>
        <v>10.5</v>
      </c>
      <c r="AK6">
        <f>IFERROR(INDEX(CONFAZ!$J$2:$ES$440,MATCH(DATE(YEAR($A6),MONTH($A6),15),CONFAZ!$J$2:$J$440,0),35),0)</f>
        <v>4.9800000000000004</v>
      </c>
      <c r="AL6">
        <f>IFERROR(INDEX(CONFAZ!$J$2:$ES$440,MATCH(DATE(YEAR($A6),MONTH($A6),15),CONFAZ!$J$2:$J$440,0),36),0)</f>
        <v>44331</v>
      </c>
      <c r="AM6" s="3">
        <f>IFERROR(INDEX(CONFAZ!$J$2:$ES$440,MATCH(DATE(YEAR($A6),MONTH($A6),15),CONFAZ!$J$2:$J$440,0),37),0)</f>
        <v>33605801000</v>
      </c>
      <c r="AN6" s="3">
        <f>IFERROR(INDEX(CONFAZ!$J$2:$ES$440,MATCH(DATE(YEAR($A6),MONTH($A6),15),CONFAZ!$J$2:$J$440,0),38),0)</f>
        <v>0.4</v>
      </c>
      <c r="AO6">
        <f>IFERROR(INDEX(CONFAZ!$J$2:$ES$440,MATCH(DATE(YEAR($A6),MONTH($A6),15),CONFAZ!$J$2:$J$440,0),39),0)</f>
        <v>3704</v>
      </c>
      <c r="AP6" s="3">
        <f>IFERROR(INDEX(CONFAZ!$J$2:$ES$440,MATCH(DATE(YEAR($A6),MONTH($A6),15),CONFAZ!$J$2:$J$440,0),40),0)</f>
        <v>30699.57</v>
      </c>
      <c r="AQ6" s="3">
        <f>IFERROR(INDEX(CONFAZ!$J$2:$ES$440,MATCH(DATE(YEAR($A6),MONTH($A6),15),CONFAZ!$J$2:$J$440,0),41),0)</f>
        <v>3568480000</v>
      </c>
      <c r="AR6" s="3">
        <f>IFERROR(INDEX(CONFAZ!$J$2:$ES$440,MATCH(DATE(YEAR($A6),MONTH($A6),15),CONFAZ!$J$2:$J$440,0),42),0)</f>
        <v>20396000</v>
      </c>
      <c r="AS6" s="3">
        <f>IFERROR(INDEX(CONFAZ!$J$2:$ES$440,MATCH(DATE(YEAR($A6),MONTH($A6),15),CONFAZ!$J$2:$J$440,0),43),0)</f>
        <v>7460218000</v>
      </c>
      <c r="AT6" s="3">
        <f>IFERROR(INDEX(CONFAZ!$J$2:$ES$440,MATCH(DATE(YEAR($A6),MONTH($A6),15),CONFAZ!$J$2:$J$440,0),44),0)</f>
        <v>16141426000</v>
      </c>
      <c r="AU6" s="3">
        <f>IFERROR(INDEX(CONFAZ!$J$2:$ES$440,MATCH(DATE(YEAR($A6),MONTH($A6),15),CONFAZ!$J$2:$J$440,0),45),0)</f>
        <v>6415281000</v>
      </c>
      <c r="AV6" s="10"/>
      <c r="AW6">
        <v>80208</v>
      </c>
      <c r="AX6">
        <v>1003</v>
      </c>
      <c r="AY6">
        <v>140274711</v>
      </c>
      <c r="AZ6">
        <v>94168936</v>
      </c>
      <c r="BA6">
        <v>4800</v>
      </c>
      <c r="BB6" s="10">
        <v>1176</v>
      </c>
      <c r="BC6">
        <v>114</v>
      </c>
      <c r="BD6">
        <v>114</v>
      </c>
      <c r="BE6">
        <v>6875</v>
      </c>
      <c r="BF6">
        <v>0</v>
      </c>
      <c r="BG6">
        <v>772</v>
      </c>
      <c r="BH6">
        <v>644</v>
      </c>
      <c r="BI6">
        <v>155</v>
      </c>
      <c r="BJ6">
        <v>2008</v>
      </c>
      <c r="BK6">
        <v>4649</v>
      </c>
      <c r="BL6">
        <v>0</v>
      </c>
      <c r="BM6">
        <v>65968</v>
      </c>
      <c r="BN6">
        <v>45859481</v>
      </c>
      <c r="BO6">
        <v>74032</v>
      </c>
      <c r="BP6">
        <v>0</v>
      </c>
      <c r="BQ6">
        <v>2495333.61</v>
      </c>
      <c r="BR6">
        <v>682844777.91999996</v>
      </c>
      <c r="BS6">
        <v>26318.51</v>
      </c>
      <c r="BT6">
        <v>33627</v>
      </c>
      <c r="BU6">
        <v>32.8664779</v>
      </c>
      <c r="BV6">
        <v>4.62</v>
      </c>
      <c r="BW6">
        <v>347390</v>
      </c>
      <c r="BX6">
        <v>357476.67</v>
      </c>
      <c r="BY6">
        <v>10090</v>
      </c>
      <c r="BZ6">
        <v>-48176.67</v>
      </c>
      <c r="CA6">
        <v>6979780</v>
      </c>
      <c r="CB6">
        <v>-48216.67</v>
      </c>
      <c r="CC6">
        <v>-238543.33</v>
      </c>
      <c r="CD6">
        <v>0</v>
      </c>
      <c r="CE6">
        <v>0</v>
      </c>
      <c r="CF6">
        <v>0</v>
      </c>
      <c r="CG6">
        <v>0</v>
      </c>
      <c r="CH6">
        <v>10559763.6</v>
      </c>
      <c r="CI6" s="10">
        <v>702313.98</v>
      </c>
      <c r="CJ6" s="10">
        <f t="shared" si="1"/>
        <v>-16427082.839999996</v>
      </c>
      <c r="CK6" s="10">
        <f>IFERROR(INDEX(CONFAZ!$BW$2:$ES$440,MATCH(DATE(YEAR($A6),MONTH($A6),15),CONFAZ!$BW$2:$BW$440,0),2),0)</f>
        <v>17129396.819999997</v>
      </c>
      <c r="CL6"/>
      <c r="CM6"/>
      <c r="CN6"/>
      <c r="CO6"/>
      <c r="CU6"/>
    </row>
    <row r="7" spans="1:99" x14ac:dyDescent="0.25">
      <c r="A7" s="1">
        <v>44728</v>
      </c>
      <c r="B7" s="1" t="str">
        <f t="shared" si="0"/>
        <v>16/06/2022</v>
      </c>
      <c r="C7" t="s">
        <v>61</v>
      </c>
      <c r="D7" t="s">
        <v>62</v>
      </c>
      <c r="E7" s="10">
        <f>IFERROR(INDEX(CONFAZ!$J$2:$ES$440,MATCH(DATE(YEAR($A7),MONTH($A7),15),CONFAZ!$J$2:$J$440,0),2),0)</f>
        <v>5.492</v>
      </c>
      <c r="F7">
        <f>IFERROR(INDEX(CONFAZ!$J$2:$ES$440,MATCH(DATE(YEAR($A7),MONTH($A7),15),CONFAZ!$J$2:$J$440,0),3),0)</f>
        <v>62597309</v>
      </c>
      <c r="G7">
        <f>IFERROR(INDEX(CONFAZ!$J$2:$ES$440,MATCH(DATE(YEAR($A7),MONTH($A7),15),CONFAZ!$J$2:$J$440,0),4),0)</f>
        <v>893094577.89999998</v>
      </c>
      <c r="H7">
        <f>IFERROR(INDEX(CONFAZ!$J$2:$ES$440,MATCH(DATE(YEAR($A7),MONTH($A7),15),CONFAZ!$J$2:$J$440,0),5),0)</f>
        <v>6228991.0099999998</v>
      </c>
      <c r="I7">
        <f>IFERROR(INDEX(CONFAZ!$J$2:$ES$440,MATCH(DATE(YEAR($A7),MONTH($A7),15),CONFAZ!$J$2:$J$440,0),6),0)</f>
        <v>1207647460</v>
      </c>
      <c r="J7">
        <f>IFERROR(INDEX(CONFAZ!$J$2:$ES$440,MATCH(DATE(YEAR($A7),MONTH($A7),15),CONFAZ!$J$2:$J$440,0),7),0)</f>
        <v>199091697.14999998</v>
      </c>
      <c r="K7">
        <f>IFERROR(INDEX(CONFAZ!$J$2:$ES$440,MATCH(DATE(YEAR($A7),MONTH($A7),15),CONFAZ!$J$2:$J$440,0),8),0)</f>
        <v>13312235.209999999</v>
      </c>
      <c r="L7">
        <f>IFERROR(INDEX(CONFAZ!$J$2:$ES$440,MATCH(DATE(YEAR($A7),MONTH($A7),15),CONFAZ!$J$2:$J$440,0),9),0)</f>
        <v>27958199.550000001</v>
      </c>
      <c r="M7">
        <f>IFERROR(INDEX(CONFAZ!$J$2:$ES$440,MATCH(DATE(YEAR($A7),MONTH($A7),15),CONFAZ!$J$2:$J$440,0),10),0)</f>
        <v>2000995.11</v>
      </c>
      <c r="N7">
        <f>IFERROR(INDEX(CONFAZ!$J$2:$ES$440,MATCH(DATE(YEAR($A7),MONTH($A7),15),CONFAZ!$J$2:$J$440,0),11),0)</f>
        <v>685404847.36000001</v>
      </c>
      <c r="O7">
        <f>IFERROR(INDEX(CONFAZ!$J$2:$ES$440,MATCH(DATE(YEAR($A7),MONTH($A7),15),CONFAZ!$J$2:$J$440,0),12),0)</f>
        <v>2577937.5699999998</v>
      </c>
      <c r="P7">
        <f>IFERROR(INDEX(CONFAZ!$J$2:$ES$440,MATCH(DATE(YEAR($A7),MONTH($A7),15),CONFAZ!$J$2:$J$440,0),13),0)</f>
        <v>689983780.04000008</v>
      </c>
      <c r="Q7" s="2">
        <f>IFERROR(INDEX(CONFAZ!$J$2:$ES$440,MATCH(DATE(YEAR($A7),MONTH($A7),15),CONFAZ!$J$2:$J$440,0),14),0)</f>
        <v>32734865006</v>
      </c>
      <c r="R7" s="2">
        <f>IFERROR(INDEX(CONFAZ!$J$2:$ES$440,MATCH(DATE(YEAR($A7),MONTH($A7),15),CONFAZ!$J$2:$J$440,0),15),0)</f>
        <v>23851356788</v>
      </c>
      <c r="S7">
        <f>IFERROR(INDEX(CONFAZ!$J$2:$ES$440,MATCH(DATE(YEAR($A7),MONTH($A7),15),CONFAZ!$J$2:$J$440,0),16),0)</f>
        <v>142.13999999999999</v>
      </c>
      <c r="T7" s="10">
        <f>IFERROR(INDEX(CONFAZ!$J$2:$ES$440,MATCH(DATE(YEAR($A7),MONTH($A7),15),CONFAZ!$J$2:$J$440,0),17),0)</f>
        <v>0.58524282640000003</v>
      </c>
      <c r="U7">
        <f>IFERROR(INDEX(CONFAZ!$J$2:$ES$440,MATCH(DATE(YEAR($A7),MONTH($A7),15),CONFAZ!$J$2:$J$440,0),18),0)</f>
        <v>12.89</v>
      </c>
      <c r="V7">
        <f>IFERROR(INDEX(CONFAZ!$J$2:$ES$440,MATCH(DATE(YEAR($A7),MONTH($A7),15),CONFAZ!$J$2:$J$440,0),19),0)</f>
        <v>1212</v>
      </c>
      <c r="W7">
        <f>IFERROR(INDEX(CONFAZ!$J$2:$ES$440,MATCH(DATE(YEAR($A7),MONTH($A7),15),CONFAZ!$J$2:$J$440,0),20),0)</f>
        <v>1726614333600</v>
      </c>
      <c r="X7">
        <f>IFERROR(INDEX(CONFAZ!$J$2:$ES$440,MATCH(DATE(YEAR($A7),MONTH($A7),15),CONFAZ!$J$2:$J$440,0),21),0)</f>
        <v>0.62</v>
      </c>
      <c r="Y7">
        <f>IFERROR(INDEX(CONFAZ!$J$2:$ES$440,MATCH(DATE(YEAR($A7),MONTH($A7),15),CONFAZ!$J$2:$J$440,0),22),0)</f>
        <v>1652.5972222222199</v>
      </c>
      <c r="Z7">
        <f>IFERROR(INDEX(CONFAZ!$J$2:$ES$440,MATCH(DATE(YEAR($A7),MONTH($A7),15),CONFAZ!$J$2:$J$440,0),23),0)</f>
        <v>1297.1469999999999</v>
      </c>
      <c r="AA7">
        <f>IFERROR(INDEX(CONFAZ!$J$2:$ES$440,MATCH(DATE(YEAR($A7),MONTH($A7),15),CONFAZ!$J$2:$J$440,0),24),0)</f>
        <v>1186.1099999999999</v>
      </c>
      <c r="AB7">
        <f>IFERROR(INDEX(CONFAZ!$J$2:$ES$440,MATCH(DATE(YEAR($A7),MONTH($A7),15),CONFAZ!$J$2:$J$440,0),25),0)</f>
        <v>1469.4372000000001</v>
      </c>
      <c r="AC7">
        <f>IFERROR(INDEX(CONFAZ!$J$2:$ES$440,MATCH(DATE(YEAR($A7),MONTH($A7),15),CONFAZ!$J$2:$J$440,0),26),0)</f>
        <v>9.3032699886477896</v>
      </c>
      <c r="AD7">
        <f>IFERROR(INDEX(CONFAZ!$J$2:$ES$440,MATCH(DATE(YEAR($A7),MONTH($A7),15),CONFAZ!$J$2:$J$440,0),27),0)</f>
        <v>1.67</v>
      </c>
      <c r="AE7">
        <f>IFERROR(INDEX(CONFAZ!$J$2:$ES$440,MATCH(DATE(YEAR($A7),MONTH($A7),15),CONFAZ!$J$2:$J$440,0),28),0)</f>
        <v>583.85</v>
      </c>
      <c r="AF7">
        <f>IFERROR(INDEX(CONFAZ!$J$2:$ES$440,MATCH(DATE(YEAR($A7),MONTH($A7),15),CONFAZ!$J$2:$J$440,0),29),0)</f>
        <v>7.25</v>
      </c>
      <c r="AG7">
        <f>IFERROR(INDEX(CONFAZ!$J$2:$ES$440,MATCH(DATE(YEAR($A7),MONTH($A7),15),CONFAZ!$J$2:$J$440,0),30),0)</f>
        <v>53.27</v>
      </c>
      <c r="AH7" s="10">
        <f>IFERROR(INDEX(CONFAZ!$J$2:$ES$440,MATCH(DATE(YEAR($A7),MONTH($A7),15),CONFAZ!$J$2:$J$440,0),32),0)</f>
        <v>828392600000</v>
      </c>
      <c r="AI7" s="32">
        <f>IFERROR(INDEX(CONFAZ!$J$2:$ES$440,MATCH(DATE(YEAR($A7),MONTH($A7),15),CONFAZ!$J$2:$J$440,0),33),0)</f>
        <v>0.53949069999999999</v>
      </c>
      <c r="AJ7">
        <f>IFERROR(INDEX(CONFAZ!$J$2:$ES$440,MATCH(DATE(YEAR($A7),MONTH($A7),15),CONFAZ!$J$2:$J$440,0),34),0)</f>
        <v>3.67</v>
      </c>
      <c r="AK7">
        <f>IFERROR(INDEX(CONFAZ!$J$2:$ES$440,MATCH(DATE(YEAR($A7),MONTH($A7),15),CONFAZ!$J$2:$J$440,0),35),0)</f>
        <v>-1.7</v>
      </c>
      <c r="AL7">
        <f>IFERROR(INDEX(CONFAZ!$J$2:$ES$440,MATCH(DATE(YEAR($A7),MONTH($A7),15),CONFAZ!$J$2:$J$440,0),36),0)</f>
        <v>44362</v>
      </c>
      <c r="AM7" s="3">
        <f>IFERROR(INDEX(CONFAZ!$J$2:$ES$440,MATCH(DATE(YEAR($A7),MONTH($A7),15),CONFAZ!$J$2:$J$440,0),37),0)</f>
        <v>33605801000</v>
      </c>
      <c r="AN7" s="3">
        <f>IFERROR(INDEX(CONFAZ!$J$2:$ES$440,MATCH(DATE(YEAR($A7),MONTH($A7),15),CONFAZ!$J$2:$J$440,0),38),0)</f>
        <v>0.4</v>
      </c>
      <c r="AO7">
        <f>IFERROR(INDEX(CONFAZ!$J$2:$ES$440,MATCH(DATE(YEAR($A7),MONTH($A7),15),CONFAZ!$J$2:$J$440,0),39),0)</f>
        <v>3704</v>
      </c>
      <c r="AP7" s="3">
        <f>IFERROR(INDEX(CONFAZ!$J$2:$ES$440,MATCH(DATE(YEAR($A7),MONTH($A7),15),CONFAZ!$J$2:$J$440,0),40),0)</f>
        <v>30699.57</v>
      </c>
      <c r="AQ7" s="3">
        <f>IFERROR(INDEX(CONFAZ!$J$2:$ES$440,MATCH(DATE(YEAR($A7),MONTH($A7),15),CONFAZ!$J$2:$J$440,0),41),0)</f>
        <v>3568480000</v>
      </c>
      <c r="AR7" s="3">
        <f>IFERROR(INDEX(CONFAZ!$J$2:$ES$440,MATCH(DATE(YEAR($A7),MONTH($A7),15),CONFAZ!$J$2:$J$440,0),42),0)</f>
        <v>20396000</v>
      </c>
      <c r="AS7" s="3">
        <f>IFERROR(INDEX(CONFAZ!$J$2:$ES$440,MATCH(DATE(YEAR($A7),MONTH($A7),15),CONFAZ!$J$2:$J$440,0),43),0)</f>
        <v>7460218000</v>
      </c>
      <c r="AT7" s="3">
        <f>IFERROR(INDEX(CONFAZ!$J$2:$ES$440,MATCH(DATE(YEAR($A7),MONTH($A7),15),CONFAZ!$J$2:$J$440,0),44),0)</f>
        <v>16141426000</v>
      </c>
      <c r="AU7" s="3">
        <f>IFERROR(INDEX(CONFAZ!$J$2:$ES$440,MATCH(DATE(YEAR($A7),MONTH($A7),15),CONFAZ!$J$2:$J$440,0),45),0)</f>
        <v>6415281000</v>
      </c>
      <c r="AV7" s="10"/>
      <c r="AW7">
        <v>80208</v>
      </c>
      <c r="AX7">
        <v>1003</v>
      </c>
      <c r="AY7">
        <v>140274711</v>
      </c>
      <c r="AZ7">
        <v>94168936</v>
      </c>
      <c r="BA7">
        <v>4800</v>
      </c>
      <c r="BB7" s="10">
        <v>1176</v>
      </c>
      <c r="BC7">
        <v>114</v>
      </c>
      <c r="BD7">
        <v>114</v>
      </c>
      <c r="BE7">
        <v>6875</v>
      </c>
      <c r="BF7">
        <v>0</v>
      </c>
      <c r="BG7">
        <v>772</v>
      </c>
      <c r="BH7">
        <v>644</v>
      </c>
      <c r="BI7">
        <v>155</v>
      </c>
      <c r="BJ7">
        <v>2008</v>
      </c>
      <c r="BK7">
        <v>4649</v>
      </c>
      <c r="BL7">
        <v>0</v>
      </c>
      <c r="BM7">
        <v>65968</v>
      </c>
      <c r="BN7">
        <v>45859481</v>
      </c>
      <c r="BO7">
        <v>74032</v>
      </c>
      <c r="BP7">
        <v>0</v>
      </c>
      <c r="BQ7">
        <v>2495333.61</v>
      </c>
      <c r="BR7">
        <v>682844777.91999996</v>
      </c>
      <c r="BS7">
        <v>26318.51</v>
      </c>
      <c r="BT7">
        <v>33627</v>
      </c>
      <c r="BU7">
        <v>32.8664779</v>
      </c>
      <c r="BV7">
        <v>4.62</v>
      </c>
      <c r="BW7">
        <v>347390</v>
      </c>
      <c r="BX7">
        <v>357476.67</v>
      </c>
      <c r="BY7">
        <v>10090</v>
      </c>
      <c r="BZ7">
        <v>-48176.67</v>
      </c>
      <c r="CA7">
        <v>6979780</v>
      </c>
      <c r="CB7">
        <v>-48216.67</v>
      </c>
      <c r="CC7">
        <v>-238543.33</v>
      </c>
      <c r="CD7">
        <v>0</v>
      </c>
      <c r="CE7">
        <v>0</v>
      </c>
      <c r="CF7">
        <v>0</v>
      </c>
      <c r="CG7">
        <v>0</v>
      </c>
      <c r="CH7">
        <v>147900389.80000001</v>
      </c>
      <c r="CI7" s="7">
        <v>5833637.0600000005</v>
      </c>
      <c r="CJ7" s="10">
        <f t="shared" si="1"/>
        <v>-6952991.7000000011</v>
      </c>
      <c r="CK7" s="10">
        <f>IFERROR(INDEX(CONFAZ!$BW$2:$ES$440,MATCH(DATE(YEAR($A7),MONTH($A7),15),CONFAZ!$BW$2:$BW$440,0),2),0)</f>
        <v>12786628.760000002</v>
      </c>
      <c r="CL7"/>
      <c r="CM7"/>
      <c r="CN7"/>
      <c r="CO7"/>
      <c r="CU7"/>
    </row>
    <row r="8" spans="1:99" x14ac:dyDescent="0.25">
      <c r="A8" s="1">
        <v>44758</v>
      </c>
      <c r="B8" s="1" t="str">
        <f t="shared" si="0"/>
        <v>16/07/2022</v>
      </c>
      <c r="C8" t="s">
        <v>61</v>
      </c>
      <c r="D8" t="s">
        <v>62</v>
      </c>
      <c r="E8" s="10">
        <f>IFERROR(INDEX(CONFAZ!$J$2:$ES$440,MATCH(DATE(YEAR($A8),MONTH($A8),15),CONFAZ!$J$2:$J$440,0),2),0)</f>
        <v>5.3681000000000001</v>
      </c>
      <c r="F8">
        <f>IFERROR(INDEX(CONFAZ!$J$2:$ES$440,MATCH(DATE(YEAR($A8),MONTH($A8),15),CONFAZ!$J$2:$J$440,0),3),0)</f>
        <v>48189439</v>
      </c>
      <c r="G8">
        <f>IFERROR(INDEX(CONFAZ!$J$2:$ES$440,MATCH(DATE(YEAR($A8),MONTH($A8),15),CONFAZ!$J$2:$J$440,0),4),0)</f>
        <v>517367806.92000002</v>
      </c>
      <c r="H8">
        <f>IFERROR(INDEX(CONFAZ!$J$2:$ES$440,MATCH(DATE(YEAR($A8),MONTH($A8),15),CONFAZ!$J$2:$J$440,0),5),0)</f>
        <v>7164697.8400000008</v>
      </c>
      <c r="I8">
        <f>IFERROR(INDEX(CONFAZ!$J$2:$ES$440,MATCH(DATE(YEAR($A8),MONTH($A8),15),CONFAZ!$J$2:$J$440,0),6),0)</f>
        <v>868886180</v>
      </c>
      <c r="J8">
        <f>IFERROR(INDEX(CONFAZ!$J$2:$ES$440,MATCH(DATE(YEAR($A8),MONTH($A8),15),CONFAZ!$J$2:$J$440,0),7),0)</f>
        <v>230212185.80999997</v>
      </c>
      <c r="K8">
        <f>IFERROR(INDEX(CONFAZ!$J$2:$ES$440,MATCH(DATE(YEAR($A8),MONTH($A8),15),CONFAZ!$J$2:$J$440,0),8),0)</f>
        <v>16019085.380000001</v>
      </c>
      <c r="L8">
        <f>IFERROR(INDEX(CONFAZ!$J$2:$ES$440,MATCH(DATE(YEAR($A8),MONTH($A8),15),CONFAZ!$J$2:$J$440,0),9),0)</f>
        <v>26686028.330000006</v>
      </c>
      <c r="M8">
        <f>IFERROR(INDEX(CONFAZ!$J$2:$ES$440,MATCH(DATE(YEAR($A8),MONTH($A8),15),CONFAZ!$J$2:$J$440,0),10),0)</f>
        <v>2710602.52</v>
      </c>
      <c r="N8">
        <f>IFERROR(INDEX(CONFAZ!$J$2:$ES$440,MATCH(DATE(YEAR($A8),MONTH($A8),15),CONFAZ!$J$2:$J$440,0),11),0)</f>
        <v>298480617.74000001</v>
      </c>
      <c r="O8">
        <f>IFERROR(INDEX(CONFAZ!$J$2:$ES$440,MATCH(DATE(YEAR($A8),MONTH($A8),15),CONFAZ!$J$2:$J$440,0),12),0)</f>
        <v>1904306.83</v>
      </c>
      <c r="P8">
        <f>IFERROR(INDEX(CONFAZ!$J$2:$ES$440,MATCH(DATE(YEAR($A8),MONTH($A8),15),CONFAZ!$J$2:$J$440,0),13),0)</f>
        <v>303095527.08999997</v>
      </c>
      <c r="Q8" s="2">
        <f>IFERROR(INDEX(CONFAZ!$J$2:$ES$440,MATCH(DATE(YEAR($A8),MONTH($A8),15),CONFAZ!$J$2:$J$440,0),14),0)</f>
        <v>29848660624</v>
      </c>
      <c r="R8" s="2">
        <f>IFERROR(INDEX(CONFAZ!$J$2:$ES$440,MATCH(DATE(YEAR($A8),MONTH($A8),15),CONFAZ!$J$2:$J$440,0),15),0)</f>
        <v>24486094504</v>
      </c>
      <c r="S8">
        <f>IFERROR(INDEX(CONFAZ!$J$2:$ES$440,MATCH(DATE(YEAR($A8),MONTH($A8),15),CONFAZ!$J$2:$J$440,0),16),0)</f>
        <v>149.63</v>
      </c>
      <c r="T8" s="10">
        <f>IFERROR(INDEX(CONFAZ!$J$2:$ES$440,MATCH(DATE(YEAR($A8),MONTH($A8),15),CONFAZ!$J$2:$J$440,0),17),0)</f>
        <v>0.20614972770000001</v>
      </c>
      <c r="U8">
        <f>IFERROR(INDEX(CONFAZ!$J$2:$ES$440,MATCH(DATE(YEAR($A8),MONTH($A8),15),CONFAZ!$J$2:$J$440,0),18),0)</f>
        <v>13.15</v>
      </c>
      <c r="V8">
        <f>IFERROR(INDEX(CONFAZ!$J$2:$ES$440,MATCH(DATE(YEAR($A8),MONTH($A8),15),CONFAZ!$J$2:$J$440,0),19),0)</f>
        <v>1212</v>
      </c>
      <c r="W8">
        <f>IFERROR(INDEX(CONFAZ!$J$2:$ES$440,MATCH(DATE(YEAR($A8),MONTH($A8),15),CONFAZ!$J$2:$J$440,0),20),0)</f>
        <v>1859525944300</v>
      </c>
      <c r="X8">
        <f>IFERROR(INDEX(CONFAZ!$J$2:$ES$440,MATCH(DATE(YEAR($A8),MONTH($A8),15),CONFAZ!$J$2:$J$440,0),21),0)</f>
        <v>-0.6</v>
      </c>
      <c r="Y8">
        <f>IFERROR(INDEX(CONFAZ!$J$2:$ES$440,MATCH(DATE(YEAR($A8),MONTH($A8),15),CONFAZ!$J$2:$J$440,0),22),0)</f>
        <v>1684.5888888888801</v>
      </c>
      <c r="Z8">
        <f>IFERROR(INDEX(CONFAZ!$J$2:$ES$440,MATCH(DATE(YEAR($A8),MONTH($A8),15),CONFAZ!$J$2:$J$440,0),23),0)</f>
        <v>1317.6155000000001</v>
      </c>
      <c r="AA8">
        <f>IFERROR(INDEX(CONFAZ!$J$2:$ES$440,MATCH(DATE(YEAR($A8),MONTH($A8),15),CONFAZ!$J$2:$J$440,0),24),0)</f>
        <v>1207.2580952380899</v>
      </c>
      <c r="AB8">
        <f>IFERROR(INDEX(CONFAZ!$J$2:$ES$440,MATCH(DATE(YEAR($A8),MONTH($A8),15),CONFAZ!$J$2:$J$440,0),25),0)</f>
        <v>1486.9595999999999</v>
      </c>
      <c r="AC8">
        <f>IFERROR(INDEX(CONFAZ!$J$2:$ES$440,MATCH(DATE(YEAR($A8),MONTH($A8),15),CONFAZ!$J$2:$J$440,0),26),0)</f>
        <v>9.1038066109002393</v>
      </c>
      <c r="AD8">
        <f>IFERROR(INDEX(CONFAZ!$J$2:$ES$440,MATCH(DATE(YEAR($A8),MONTH($A8),15),CONFAZ!$J$2:$J$440,0),27),0)</f>
        <v>0.31990000000000002</v>
      </c>
      <c r="AE8">
        <f>IFERROR(INDEX(CONFAZ!$J$2:$ES$440,MATCH(DATE(YEAR($A8),MONTH($A8),15),CONFAZ!$J$2:$J$440,0),28),0)</f>
        <v>567.64</v>
      </c>
      <c r="AF8">
        <f>IFERROR(INDEX(CONFAZ!$J$2:$ES$440,MATCH(DATE(YEAR($A8),MONTH($A8),15),CONFAZ!$J$2:$J$440,0),29),0)</f>
        <v>6.05</v>
      </c>
      <c r="AG8">
        <f>IFERROR(INDEX(CONFAZ!$J$2:$ES$440,MATCH(DATE(YEAR($A8),MONTH($A8),15),CONFAZ!$J$2:$J$440,0),30),0)</f>
        <v>17.2</v>
      </c>
      <c r="AH8" s="10">
        <f>IFERROR(INDEX(CONFAZ!$J$2:$ES$440,MATCH(DATE(YEAR($A8),MONTH($A8),15),CONFAZ!$J$2:$J$440,0),32),0)</f>
        <v>860076000000</v>
      </c>
      <c r="AI8" s="32">
        <f>IFERROR(INDEX(CONFAZ!$J$2:$ES$440,MATCH(DATE(YEAR($A8),MONTH($A8),15),CONFAZ!$J$2:$J$440,0),33),0)</f>
        <v>0.53949069999999999</v>
      </c>
      <c r="AJ8">
        <f>IFERROR(INDEX(CONFAZ!$J$2:$ES$440,MATCH(DATE(YEAR($A8),MONTH($A8),15),CONFAZ!$J$2:$J$440,0),34),0)</f>
        <v>0</v>
      </c>
      <c r="AK8">
        <f>IFERROR(INDEX(CONFAZ!$J$2:$ES$440,MATCH(DATE(YEAR($A8),MONTH($A8),15),CONFAZ!$J$2:$J$440,0),35),0)</f>
        <v>0</v>
      </c>
      <c r="AL8">
        <f>IFERROR(INDEX(CONFAZ!$J$2:$ES$440,MATCH(DATE(YEAR($A8),MONTH($A8),15),CONFAZ!$J$2:$J$440,0),36),0)</f>
        <v>44392</v>
      </c>
      <c r="AM8" s="3">
        <f>IFERROR(INDEX(CONFAZ!$J$2:$ES$440,MATCH(DATE(YEAR($A8),MONTH($A8),15),CONFAZ!$J$2:$J$440,0),37),0)</f>
        <v>33605801000</v>
      </c>
      <c r="AN8" s="3">
        <f>IFERROR(INDEX(CONFAZ!$J$2:$ES$440,MATCH(DATE(YEAR($A8),MONTH($A8),15),CONFAZ!$J$2:$J$440,0),38),0)</f>
        <v>0.4</v>
      </c>
      <c r="AO8">
        <f>IFERROR(INDEX(CONFAZ!$J$2:$ES$440,MATCH(DATE(YEAR($A8),MONTH($A8),15),CONFAZ!$J$2:$J$440,0),39),0)</f>
        <v>3704</v>
      </c>
      <c r="AP8" s="3">
        <f>IFERROR(INDEX(CONFAZ!$J$2:$ES$440,MATCH(DATE(YEAR($A8),MONTH($A8),15),CONFAZ!$J$2:$J$440,0),40),0)</f>
        <v>30699.57</v>
      </c>
      <c r="AQ8" s="3">
        <f>IFERROR(INDEX(CONFAZ!$J$2:$ES$440,MATCH(DATE(YEAR($A8),MONTH($A8),15),CONFAZ!$J$2:$J$440,0),41),0)</f>
        <v>3568480000</v>
      </c>
      <c r="AR8" s="3">
        <f>IFERROR(INDEX(CONFAZ!$J$2:$ES$440,MATCH(DATE(YEAR($A8),MONTH($A8),15),CONFAZ!$J$2:$J$440,0),42),0)</f>
        <v>20396000</v>
      </c>
      <c r="AS8" s="3">
        <f>IFERROR(INDEX(CONFAZ!$J$2:$ES$440,MATCH(DATE(YEAR($A8),MONTH($A8),15),CONFAZ!$J$2:$J$440,0),43),0)</f>
        <v>7460218000</v>
      </c>
      <c r="AT8" s="3">
        <f>IFERROR(INDEX(CONFAZ!$J$2:$ES$440,MATCH(DATE(YEAR($A8),MONTH($A8),15),CONFAZ!$J$2:$J$440,0),44),0)</f>
        <v>16141426000</v>
      </c>
      <c r="AU8" s="3">
        <f>IFERROR(INDEX(CONFAZ!$J$2:$ES$440,MATCH(DATE(YEAR($A8),MONTH($A8),15),CONFAZ!$J$2:$J$440,0),45),0)</f>
        <v>6415281000</v>
      </c>
      <c r="AV8" s="10"/>
      <c r="AW8">
        <v>80208</v>
      </c>
      <c r="AX8">
        <v>1003</v>
      </c>
      <c r="AY8">
        <v>140274711</v>
      </c>
      <c r="AZ8">
        <v>94168936</v>
      </c>
      <c r="BA8">
        <v>4800</v>
      </c>
      <c r="BB8" s="10">
        <v>1176</v>
      </c>
      <c r="BC8">
        <v>114</v>
      </c>
      <c r="BD8">
        <v>114</v>
      </c>
      <c r="BE8">
        <v>6875</v>
      </c>
      <c r="BF8">
        <v>0</v>
      </c>
      <c r="BG8">
        <v>772</v>
      </c>
      <c r="BH8">
        <v>644</v>
      </c>
      <c r="BI8">
        <v>155</v>
      </c>
      <c r="BJ8">
        <v>2008</v>
      </c>
      <c r="BK8">
        <v>4649</v>
      </c>
      <c r="BL8">
        <v>0</v>
      </c>
      <c r="BM8">
        <v>65968</v>
      </c>
      <c r="BN8">
        <v>45859481</v>
      </c>
      <c r="BO8">
        <v>74032</v>
      </c>
      <c r="BP8">
        <v>0</v>
      </c>
      <c r="BQ8">
        <v>2495333.61</v>
      </c>
      <c r="BR8">
        <v>682844777.91999996</v>
      </c>
      <c r="BS8">
        <v>26318.51</v>
      </c>
      <c r="BT8">
        <v>33627</v>
      </c>
      <c r="BU8">
        <v>32.8664779</v>
      </c>
      <c r="BV8">
        <v>4.62</v>
      </c>
      <c r="BW8">
        <v>347390</v>
      </c>
      <c r="BX8">
        <v>357476.67</v>
      </c>
      <c r="BY8">
        <v>10090</v>
      </c>
      <c r="BZ8">
        <v>-48176.67</v>
      </c>
      <c r="CA8">
        <v>6979780</v>
      </c>
      <c r="CB8">
        <v>-48216.67</v>
      </c>
      <c r="CC8">
        <v>-238543.33</v>
      </c>
      <c r="CD8">
        <v>0</v>
      </c>
      <c r="CE8">
        <v>0</v>
      </c>
      <c r="CF8">
        <v>0</v>
      </c>
      <c r="CG8">
        <v>0</v>
      </c>
      <c r="CH8">
        <v>95731053.400000006</v>
      </c>
      <c r="CI8" s="7">
        <v>7379090.0999999996</v>
      </c>
      <c r="CJ8" s="10">
        <f t="shared" si="1"/>
        <v>-3594394.0399999991</v>
      </c>
      <c r="CK8" s="10">
        <f>IFERROR(INDEX(CONFAZ!$BW$2:$ES$440,MATCH(DATE(YEAR($A8),MONTH($A8),15),CONFAZ!$BW$2:$BW$440,0),2),0)</f>
        <v>10973484.139999999</v>
      </c>
      <c r="CL8"/>
      <c r="CM8"/>
      <c r="CN8"/>
      <c r="CO8"/>
      <c r="CU8"/>
    </row>
    <row r="9" spans="1:99" x14ac:dyDescent="0.25">
      <c r="A9" s="1">
        <v>44789</v>
      </c>
      <c r="B9" s="1" t="str">
        <f t="shared" si="0"/>
        <v>16/08/2022</v>
      </c>
      <c r="C9" t="s">
        <v>61</v>
      </c>
      <c r="D9" t="s">
        <v>62</v>
      </c>
      <c r="E9" s="10">
        <f>IFERROR(INDEX(CONFAZ!$J$2:$ES$440,MATCH(DATE(YEAR($A9),MONTH($A9),15),CONFAZ!$J$2:$J$440,0),2),0)</f>
        <v>5.1433</v>
      </c>
      <c r="F9">
        <f>IFERROR(INDEX(CONFAZ!$J$2:$ES$440,MATCH(DATE(YEAR($A9),MONTH($A9),15),CONFAZ!$J$2:$J$440,0),3),0)</f>
        <v>41639422</v>
      </c>
      <c r="G9">
        <f>IFERROR(INDEX(CONFAZ!$J$2:$ES$440,MATCH(DATE(YEAR($A9),MONTH($A9),15),CONFAZ!$J$2:$J$440,0),4),0)</f>
        <v>574973229.5</v>
      </c>
      <c r="H9">
        <f>IFERROR(INDEX(CONFAZ!$J$2:$ES$440,MATCH(DATE(YEAR($A9),MONTH($A9),15),CONFAZ!$J$2:$J$440,0),5),0)</f>
        <v>6853785.0499999998</v>
      </c>
      <c r="I9">
        <f>IFERROR(INDEX(CONFAZ!$J$2:$ES$440,MATCH(DATE(YEAR($A9),MONTH($A9),15),CONFAZ!$J$2:$J$440,0),6),0)</f>
        <v>1026340839</v>
      </c>
      <c r="J9">
        <f>IFERROR(INDEX(CONFAZ!$J$2:$ES$440,MATCH(DATE(YEAR($A9),MONTH($A9),15),CONFAZ!$J$2:$J$440,0),7),0)</f>
        <v>227840448.78999999</v>
      </c>
      <c r="K9">
        <f>IFERROR(INDEX(CONFAZ!$J$2:$ES$440,MATCH(DATE(YEAR($A9),MONTH($A9),15),CONFAZ!$J$2:$J$440,0),8),0)</f>
        <v>161776154.55000001</v>
      </c>
      <c r="L9">
        <f>IFERROR(INDEX(CONFAZ!$J$2:$ES$440,MATCH(DATE(YEAR($A9),MONTH($A9),15),CONFAZ!$J$2:$J$440,0),9),0)</f>
        <v>27916491.870000001</v>
      </c>
      <c r="M9">
        <f>IFERROR(INDEX(CONFAZ!$J$2:$ES$440,MATCH(DATE(YEAR($A9),MONTH($A9),15),CONFAZ!$J$2:$J$440,0),10),0)</f>
        <v>2783852.22</v>
      </c>
      <c r="N9">
        <f>IFERROR(INDEX(CONFAZ!$J$2:$ES$440,MATCH(DATE(YEAR($A9),MONTH($A9),15),CONFAZ!$J$2:$J$440,0),11),0)</f>
        <v>371288995.51999998</v>
      </c>
      <c r="O9">
        <f>IFERROR(INDEX(CONFAZ!$J$2:$ES$440,MATCH(DATE(YEAR($A9),MONTH($A9),15),CONFAZ!$J$2:$J$440,0),12),0)</f>
        <v>1556464.98</v>
      </c>
      <c r="P9">
        <f>IFERROR(INDEX(CONFAZ!$J$2:$ES$440,MATCH(DATE(YEAR($A9),MONTH($A9),15),CONFAZ!$J$2:$J$440,0),13),0)</f>
        <v>375629312.72000003</v>
      </c>
      <c r="Q9" s="2">
        <f>IFERROR(INDEX(CONFAZ!$J$2:$ES$440,MATCH(DATE(YEAR($A9),MONTH($A9),15),CONFAZ!$J$2:$J$440,0),14),0)</f>
        <v>30770081998</v>
      </c>
      <c r="R9" s="2">
        <f>IFERROR(INDEX(CONFAZ!$J$2:$ES$440,MATCH(DATE(YEAR($A9),MONTH($A9),15),CONFAZ!$J$2:$J$440,0),15),0)</f>
        <v>26668439655</v>
      </c>
      <c r="S9">
        <f>IFERROR(INDEX(CONFAZ!$J$2:$ES$440,MATCH(DATE(YEAR($A9),MONTH($A9),15),CONFAZ!$J$2:$J$440,0),16),0)</f>
        <v>150.1</v>
      </c>
      <c r="T9" s="10">
        <f>IFERROR(INDEX(CONFAZ!$J$2:$ES$440,MATCH(DATE(YEAR($A9),MONTH($A9),15),CONFAZ!$J$2:$J$440,0),17),0)</f>
        <v>-0.69829394379999998</v>
      </c>
      <c r="U9">
        <f>IFERROR(INDEX(CONFAZ!$J$2:$ES$440,MATCH(DATE(YEAR($A9),MONTH($A9),15),CONFAZ!$J$2:$J$440,0),18),0)</f>
        <v>13.58</v>
      </c>
      <c r="V9">
        <f>IFERROR(INDEX(CONFAZ!$J$2:$ES$440,MATCH(DATE(YEAR($A9),MONTH($A9),15),CONFAZ!$J$2:$J$440,0),19),0)</f>
        <v>1212</v>
      </c>
      <c r="W9">
        <f>IFERROR(INDEX(CONFAZ!$J$2:$ES$440,MATCH(DATE(YEAR($A9),MONTH($A9),15),CONFAZ!$J$2:$J$440,0),20),0)</f>
        <v>1746993851200</v>
      </c>
      <c r="X9">
        <f>IFERROR(INDEX(CONFAZ!$J$2:$ES$440,MATCH(DATE(YEAR($A9),MONTH($A9),15),CONFAZ!$J$2:$J$440,0),21),0)</f>
        <v>-0.31</v>
      </c>
      <c r="Y9">
        <f>IFERROR(INDEX(CONFAZ!$J$2:$ES$440,MATCH(DATE(YEAR($A9),MONTH($A9),15),CONFAZ!$J$2:$J$440,0),22),0)</f>
        <v>1684.63222222222</v>
      </c>
      <c r="Z9">
        <f>IFERROR(INDEX(CONFAZ!$J$2:$ES$440,MATCH(DATE(YEAR($A9),MONTH($A9),15),CONFAZ!$J$2:$J$440,0),23),0)</f>
        <v>1318.4590000000001</v>
      </c>
      <c r="AA9">
        <f>IFERROR(INDEX(CONFAZ!$J$2:$ES$440,MATCH(DATE(YEAR($A9),MONTH($A9),15),CONFAZ!$J$2:$J$440,0),24),0)</f>
        <v>1209.3947619047599</v>
      </c>
      <c r="AB9">
        <f>IFERROR(INDEX(CONFAZ!$J$2:$ES$440,MATCH(DATE(YEAR($A9),MONTH($A9),15),CONFAZ!$J$2:$J$440,0),25),0)</f>
        <v>1486.0255999999999</v>
      </c>
      <c r="AC9">
        <f>IFERROR(INDEX(CONFAZ!$J$2:$ES$440,MATCH(DATE(YEAR($A9),MONTH($A9),15),CONFAZ!$J$2:$J$440,0),26),0)</f>
        <v>8.9175490078835704</v>
      </c>
      <c r="AD9">
        <f>IFERROR(INDEX(CONFAZ!$J$2:$ES$440,MATCH(DATE(YEAR($A9),MONTH($A9),15),CONFAZ!$J$2:$J$440,0),27),0)</f>
        <v>0.64</v>
      </c>
      <c r="AE9">
        <f>IFERROR(INDEX(CONFAZ!$J$2:$ES$440,MATCH(DATE(YEAR($A9),MONTH($A9),15),CONFAZ!$J$2:$J$440,0),28),0)</f>
        <v>502.82</v>
      </c>
      <c r="AF9">
        <f>IFERROR(INDEX(CONFAZ!$J$2:$ES$440,MATCH(DATE(YEAR($A9),MONTH($A9),15),CONFAZ!$J$2:$J$440,0),29),0)</f>
        <v>5.4</v>
      </c>
      <c r="AG9">
        <f>IFERROR(INDEX(CONFAZ!$J$2:$ES$440,MATCH(DATE(YEAR($A9),MONTH($A9),15),CONFAZ!$J$2:$J$440,0),30),0)</f>
        <v>29.94</v>
      </c>
      <c r="AH9" s="10">
        <f>IFERROR(INDEX(CONFAZ!$J$2:$ES$440,MATCH(DATE(YEAR($A9),MONTH($A9),15),CONFAZ!$J$2:$J$440,0),32),0)</f>
        <v>856919300000</v>
      </c>
      <c r="AI9" s="32">
        <f>IFERROR(INDEX(CONFAZ!$J$2:$ES$440,MATCH(DATE(YEAR($A9),MONTH($A9),15),CONFAZ!$J$2:$J$440,0),33),0)</f>
        <v>0.53949069999999999</v>
      </c>
      <c r="AJ9">
        <f>IFERROR(INDEX(CONFAZ!$J$2:$ES$440,MATCH(DATE(YEAR($A9),MONTH($A9),15),CONFAZ!$J$2:$J$440,0),34),0)</f>
        <v>0</v>
      </c>
      <c r="AK9">
        <f>IFERROR(INDEX(CONFAZ!$J$2:$ES$440,MATCH(DATE(YEAR($A9),MONTH($A9),15),CONFAZ!$J$2:$J$440,0),35),0)</f>
        <v>0</v>
      </c>
      <c r="AL9">
        <f>IFERROR(INDEX(CONFAZ!$J$2:$ES$440,MATCH(DATE(YEAR($A9),MONTH($A9),15),CONFAZ!$J$2:$J$440,0),36),0)</f>
        <v>44423</v>
      </c>
      <c r="AM9" s="3">
        <f>IFERROR(INDEX(CONFAZ!$J$2:$ES$440,MATCH(DATE(YEAR($A9),MONTH($A9),15),CONFAZ!$J$2:$J$440,0),37),0)</f>
        <v>33605801000</v>
      </c>
      <c r="AN9" s="3">
        <f>IFERROR(INDEX(CONFAZ!$J$2:$ES$440,MATCH(DATE(YEAR($A9),MONTH($A9),15),CONFAZ!$J$2:$J$440,0),38),0)</f>
        <v>0.4</v>
      </c>
      <c r="AO9">
        <f>IFERROR(INDEX(CONFAZ!$J$2:$ES$440,MATCH(DATE(YEAR($A9),MONTH($A9),15),CONFAZ!$J$2:$J$440,0),39),0)</f>
        <v>3704</v>
      </c>
      <c r="AP9" s="3">
        <f>IFERROR(INDEX(CONFAZ!$J$2:$ES$440,MATCH(DATE(YEAR($A9),MONTH($A9),15),CONFAZ!$J$2:$J$440,0),40),0)</f>
        <v>30699.57</v>
      </c>
      <c r="AQ9" s="3">
        <f>IFERROR(INDEX(CONFAZ!$J$2:$ES$440,MATCH(DATE(YEAR($A9),MONTH($A9),15),CONFAZ!$J$2:$J$440,0),41),0)</f>
        <v>3568480000</v>
      </c>
      <c r="AR9" s="3">
        <f>IFERROR(INDEX(CONFAZ!$J$2:$ES$440,MATCH(DATE(YEAR($A9),MONTH($A9),15),CONFAZ!$J$2:$J$440,0),42),0)</f>
        <v>20396000</v>
      </c>
      <c r="AS9" s="3">
        <f>IFERROR(INDEX(CONFAZ!$J$2:$ES$440,MATCH(DATE(YEAR($A9),MONTH($A9),15),CONFAZ!$J$2:$J$440,0),43),0)</f>
        <v>7460218000</v>
      </c>
      <c r="AT9" s="3">
        <f>IFERROR(INDEX(CONFAZ!$J$2:$ES$440,MATCH(DATE(YEAR($A9),MONTH($A9),15),CONFAZ!$J$2:$J$440,0),44),0)</f>
        <v>16141426000</v>
      </c>
      <c r="AU9" s="3">
        <f>IFERROR(INDEX(CONFAZ!$J$2:$ES$440,MATCH(DATE(YEAR($A9),MONTH($A9),15),CONFAZ!$J$2:$J$440,0),45),0)</f>
        <v>6415281000</v>
      </c>
      <c r="AV9" s="10"/>
      <c r="AW9">
        <v>47039</v>
      </c>
      <c r="AX9">
        <v>482</v>
      </c>
      <c r="AY9">
        <v>176648964</v>
      </c>
      <c r="AZ9">
        <v>81671249</v>
      </c>
      <c r="BA9">
        <v>2678</v>
      </c>
      <c r="BB9" s="10">
        <v>181</v>
      </c>
      <c r="BC9">
        <v>76</v>
      </c>
      <c r="BD9">
        <v>76</v>
      </c>
      <c r="BE9">
        <v>3931</v>
      </c>
      <c r="BF9">
        <v>0</v>
      </c>
      <c r="BG9">
        <v>1165</v>
      </c>
      <c r="BH9">
        <v>16925</v>
      </c>
      <c r="BI9">
        <v>776</v>
      </c>
      <c r="BJ9">
        <v>2203</v>
      </c>
      <c r="BK9">
        <v>1304</v>
      </c>
      <c r="BL9">
        <v>0</v>
      </c>
      <c r="BM9">
        <v>41528</v>
      </c>
      <c r="BN9">
        <v>94806877</v>
      </c>
      <c r="BO9">
        <v>45562</v>
      </c>
      <c r="BP9">
        <v>0</v>
      </c>
      <c r="BQ9">
        <v>1853556.51</v>
      </c>
      <c r="BR9">
        <v>692918983.50999999</v>
      </c>
      <c r="BS9">
        <v>7371.47</v>
      </c>
      <c r="BT9">
        <v>33470</v>
      </c>
      <c r="BU9">
        <v>32.8664779</v>
      </c>
      <c r="BV9">
        <v>4.95</v>
      </c>
      <c r="BW9">
        <v>347390</v>
      </c>
      <c r="BX9">
        <v>357476.67</v>
      </c>
      <c r="BY9">
        <v>10090</v>
      </c>
      <c r="BZ9">
        <v>-48176.67</v>
      </c>
      <c r="CA9">
        <v>6979780</v>
      </c>
      <c r="CB9">
        <v>-48216.67</v>
      </c>
      <c r="CC9">
        <v>-238543.33</v>
      </c>
      <c r="CD9">
        <v>0</v>
      </c>
      <c r="CE9">
        <v>0</v>
      </c>
      <c r="CF9">
        <v>0</v>
      </c>
      <c r="CG9">
        <v>0</v>
      </c>
      <c r="CH9">
        <v>379476</v>
      </c>
      <c r="CI9" s="7">
        <v>15555.34</v>
      </c>
      <c r="CJ9" s="10">
        <f t="shared" si="1"/>
        <v>15555.34</v>
      </c>
      <c r="CK9" s="10">
        <f>IFERROR(INDEX(CONFAZ!$BT$2:$ES$440,MATCH(DATE(YEAR($A9),MONTH($A9),16),CONFAZ!$BT$2:$BT$440,0),2),0)</f>
        <v>0</v>
      </c>
      <c r="CL9"/>
      <c r="CM9"/>
      <c r="CN9"/>
      <c r="CO9"/>
      <c r="CU9"/>
    </row>
    <row r="10" spans="1:99" x14ac:dyDescent="0.25">
      <c r="A10" s="1">
        <v>44820</v>
      </c>
      <c r="B10" s="1" t="str">
        <f t="shared" si="0"/>
        <v>16/09/2022</v>
      </c>
      <c r="C10" t="s">
        <v>61</v>
      </c>
      <c r="D10" t="s">
        <v>62</v>
      </c>
      <c r="E10" s="10">
        <f>IFERROR(INDEX(CONFAZ!$J$2:$ES$440,MATCH(DATE(YEAR($A10),MONTH($A10),15),CONFAZ!$J$2:$J$440,0),2),0)</f>
        <v>5.2370000000000001</v>
      </c>
      <c r="F10">
        <f>IFERROR(INDEX(CONFAZ!$J$2:$ES$440,MATCH(DATE(YEAR($A10),MONTH($A10),15),CONFAZ!$J$2:$J$440,0),3),0)</f>
        <v>31205805</v>
      </c>
      <c r="G10">
        <f>IFERROR(INDEX(CONFAZ!$J$2:$ES$440,MATCH(DATE(YEAR($A10),MONTH($A10),15),CONFAZ!$J$2:$J$440,0),4),0)</f>
        <v>953713746.2299999</v>
      </c>
      <c r="H10">
        <f>IFERROR(INDEX(CONFAZ!$J$2:$ES$440,MATCH(DATE(YEAR($A10),MONTH($A10),15),CONFAZ!$J$2:$J$440,0),5),0)</f>
        <v>5909996.6099999994</v>
      </c>
      <c r="I10">
        <f>IFERROR(INDEX(CONFAZ!$J$2:$ES$440,MATCH(DATE(YEAR($A10),MONTH($A10),15),CONFAZ!$J$2:$J$440,0),6),0)</f>
        <v>1272818453</v>
      </c>
      <c r="J10">
        <f>IFERROR(INDEX(CONFAZ!$J$2:$ES$440,MATCH(DATE(YEAR($A10),MONTH($A10),15),CONFAZ!$J$2:$J$440,0),7),0)</f>
        <v>208680858.64000002</v>
      </c>
      <c r="K10">
        <f>IFERROR(INDEX(CONFAZ!$J$2:$ES$440,MATCH(DATE(YEAR($A10),MONTH($A10),15),CONFAZ!$J$2:$J$440,0),8),0)</f>
        <v>61211639.889999993</v>
      </c>
      <c r="L10">
        <f>IFERROR(INDEX(CONFAZ!$J$2:$ES$440,MATCH(DATE(YEAR($A10),MONTH($A10),15),CONFAZ!$J$2:$J$440,0),9),0)</f>
        <v>27487494.540000007</v>
      </c>
      <c r="M10">
        <f>IFERROR(INDEX(CONFAZ!$J$2:$ES$440,MATCH(DATE(YEAR($A10),MONTH($A10),15),CONFAZ!$J$2:$J$440,0),10),0)</f>
        <v>1941731.04</v>
      </c>
      <c r="N10">
        <f>IFERROR(INDEX(CONFAZ!$J$2:$ES$440,MATCH(DATE(YEAR($A10),MONTH($A10),15),CONFAZ!$J$2:$J$440,0),11),0)</f>
        <v>748425548.63</v>
      </c>
      <c r="O10">
        <f>IFERROR(INDEX(CONFAZ!$J$2:$ES$440,MATCH(DATE(YEAR($A10),MONTH($A10),15),CONFAZ!$J$2:$J$440,0),12),0)</f>
        <v>999475.81</v>
      </c>
      <c r="P10">
        <f>IFERROR(INDEX(CONFAZ!$J$2:$ES$440,MATCH(DATE(YEAR($A10),MONTH($A10),15),CONFAZ!$J$2:$J$440,0),13),0)</f>
        <v>751366755.4799999</v>
      </c>
      <c r="Q10" s="2">
        <f>IFERROR(INDEX(CONFAZ!$J$2:$ES$440,MATCH(DATE(YEAR($A10),MONTH($A10),15),CONFAZ!$J$2:$J$440,0),14),0)</f>
        <v>28619876875</v>
      </c>
      <c r="R10" s="2">
        <f>IFERROR(INDEX(CONFAZ!$J$2:$ES$440,MATCH(DATE(YEAR($A10),MONTH($A10),15),CONFAZ!$J$2:$J$440,0),15),0)</f>
        <v>24931768372</v>
      </c>
      <c r="S10">
        <f>IFERROR(INDEX(CONFAZ!$J$2:$ES$440,MATCH(DATE(YEAR($A10),MONTH($A10),15),CONFAZ!$J$2:$J$440,0),16),0)</f>
        <v>145.31</v>
      </c>
      <c r="T10" s="10">
        <f>IFERROR(INDEX(CONFAZ!$J$2:$ES$440,MATCH(DATE(YEAR($A10),MONTH($A10),15),CONFAZ!$J$2:$J$440,0),17),0)</f>
        <v>-0.94607275589999995</v>
      </c>
      <c r="U10">
        <f>IFERROR(INDEX(CONFAZ!$J$2:$ES$440,MATCH(DATE(YEAR($A10),MONTH($A10),15),CONFAZ!$J$2:$J$440,0),18),0)</f>
        <v>13.65</v>
      </c>
      <c r="V10">
        <f>IFERROR(INDEX(CONFAZ!$J$2:$ES$440,MATCH(DATE(YEAR($A10),MONTH($A10),15),CONFAZ!$J$2:$J$440,0),19),0)</f>
        <v>1212</v>
      </c>
      <c r="W10">
        <f>IFERROR(INDEX(CONFAZ!$J$2:$ES$440,MATCH(DATE(YEAR($A10),MONTH($A10),15),CONFAZ!$J$2:$J$440,0),20),0)</f>
        <v>1715536460000</v>
      </c>
      <c r="X10">
        <f>IFERROR(INDEX(CONFAZ!$J$2:$ES$440,MATCH(DATE(YEAR($A10),MONTH($A10),15),CONFAZ!$J$2:$J$440,0),21),0)</f>
        <v>-0.32</v>
      </c>
      <c r="Y10">
        <f>IFERROR(INDEX(CONFAZ!$J$2:$ES$440,MATCH(DATE(YEAR($A10),MONTH($A10),15),CONFAZ!$J$2:$J$440,0),22),0)</f>
        <v>1701.30388888888</v>
      </c>
      <c r="Z10">
        <f>IFERROR(INDEX(CONFAZ!$J$2:$ES$440,MATCH(DATE(YEAR($A10),MONTH($A10),15),CONFAZ!$J$2:$J$440,0),23),0)</f>
        <v>1324.3689999999999</v>
      </c>
      <c r="AA10">
        <f>IFERROR(INDEX(CONFAZ!$J$2:$ES$440,MATCH(DATE(YEAR($A10),MONTH($A10),15),CONFAZ!$J$2:$J$440,0),24),0)</f>
        <v>1213.1861904761899</v>
      </c>
      <c r="AB10">
        <f>IFERROR(INDEX(CONFAZ!$J$2:$ES$440,MATCH(DATE(YEAR($A10),MONTH($A10),15),CONFAZ!$J$2:$J$440,0),25),0)</f>
        <v>1495.0408</v>
      </c>
      <c r="AC10">
        <f>IFERROR(INDEX(CONFAZ!$J$2:$ES$440,MATCH(DATE(YEAR($A10),MONTH($A10),15),CONFAZ!$J$2:$J$440,0),26),0)</f>
        <v>8.7005306771882296</v>
      </c>
      <c r="AD10">
        <f>IFERROR(INDEX(CONFAZ!$J$2:$ES$440,MATCH(DATE(YEAR($A10),MONTH($A10),15),CONFAZ!$J$2:$J$440,0),27),0)</f>
        <v>0.71</v>
      </c>
      <c r="AE10">
        <f>IFERROR(INDEX(CONFAZ!$J$2:$ES$440,MATCH(DATE(YEAR($A10),MONTH($A10),15),CONFAZ!$J$2:$J$440,0),28),0)</f>
        <v>468.83</v>
      </c>
      <c r="AF10">
        <f>IFERROR(INDEX(CONFAZ!$J$2:$ES$440,MATCH(DATE(YEAR($A10),MONTH($A10),15),CONFAZ!$J$2:$J$440,0),29),0)</f>
        <v>5</v>
      </c>
      <c r="AG10">
        <f>IFERROR(INDEX(CONFAZ!$J$2:$ES$440,MATCH(DATE(YEAR($A10),MONTH($A10),15),CONFAZ!$J$2:$J$440,0),30),0)</f>
        <v>-43.91</v>
      </c>
      <c r="AH10" s="10">
        <f>IFERROR(INDEX(CONFAZ!$J$2:$ES$440,MATCH(DATE(YEAR($A10),MONTH($A10),15),CONFAZ!$J$2:$J$440,0),32),0)</f>
        <v>826649400000</v>
      </c>
      <c r="AI10" s="32">
        <f>IFERROR(INDEX(CONFAZ!$J$2:$ES$440,MATCH(DATE(YEAR($A10),MONTH($A10),15),CONFAZ!$J$2:$J$440,0),33),0)</f>
        <v>0.53949069999999999</v>
      </c>
      <c r="AJ10">
        <f>IFERROR(INDEX(CONFAZ!$J$2:$ES$440,MATCH(DATE(YEAR($A10),MONTH($A10),15),CONFAZ!$J$2:$J$440,0),34),0)</f>
        <v>0</v>
      </c>
      <c r="AK10">
        <f>IFERROR(INDEX(CONFAZ!$J$2:$ES$440,MATCH(DATE(YEAR($A10),MONTH($A10),15),CONFAZ!$J$2:$J$440,0),35),0)</f>
        <v>0</v>
      </c>
      <c r="AL10">
        <f>IFERROR(INDEX(CONFAZ!$J$2:$ES$440,MATCH(DATE(YEAR($A10),MONTH($A10),15),CONFAZ!$J$2:$J$440,0),36),0)</f>
        <v>44454</v>
      </c>
      <c r="AM10" s="3">
        <f>IFERROR(INDEX(CONFAZ!$J$2:$ES$440,MATCH(DATE(YEAR($A10),MONTH($A10),15),CONFAZ!$J$2:$J$440,0),37),0)</f>
        <v>33605801000</v>
      </c>
      <c r="AN10" s="3">
        <f>IFERROR(INDEX(CONFAZ!$J$2:$ES$440,MATCH(DATE(YEAR($A10),MONTH($A10),15),CONFAZ!$J$2:$J$440,0),38),0)</f>
        <v>0.4</v>
      </c>
      <c r="AO10">
        <f>IFERROR(INDEX(CONFAZ!$J$2:$ES$440,MATCH(DATE(YEAR($A10),MONTH($A10),15),CONFAZ!$J$2:$J$440,0),39),0)</f>
        <v>3704</v>
      </c>
      <c r="AP10" s="3">
        <f>IFERROR(INDEX(CONFAZ!$J$2:$ES$440,MATCH(DATE(YEAR($A10),MONTH($A10),15),CONFAZ!$J$2:$J$440,0),40),0)</f>
        <v>30699.57</v>
      </c>
      <c r="AQ10" s="3">
        <f>IFERROR(INDEX(CONFAZ!$J$2:$ES$440,MATCH(DATE(YEAR($A10),MONTH($A10),15),CONFAZ!$J$2:$J$440,0),41),0)</f>
        <v>3568480000</v>
      </c>
      <c r="AR10" s="3">
        <f>IFERROR(INDEX(CONFAZ!$J$2:$ES$440,MATCH(DATE(YEAR($A10),MONTH($A10),15),CONFAZ!$J$2:$J$440,0),42),0)</f>
        <v>20396000</v>
      </c>
      <c r="AS10" s="3">
        <f>IFERROR(INDEX(CONFAZ!$J$2:$ES$440,MATCH(DATE(YEAR($A10),MONTH($A10),15),CONFAZ!$J$2:$J$440,0),43),0)</f>
        <v>7460218000</v>
      </c>
      <c r="AT10" s="3">
        <f>IFERROR(INDEX(CONFAZ!$J$2:$ES$440,MATCH(DATE(YEAR($A10),MONTH($A10),15),CONFAZ!$J$2:$J$440,0),44),0)</f>
        <v>16141426000</v>
      </c>
      <c r="AU10" s="3">
        <f>IFERROR(INDEX(CONFAZ!$J$2:$ES$440,MATCH(DATE(YEAR($A10),MONTH($A10),15),CONFAZ!$J$2:$J$440,0),45),0)</f>
        <v>6415281000</v>
      </c>
      <c r="AV10" s="10"/>
      <c r="AW10">
        <v>47039</v>
      </c>
      <c r="AX10">
        <v>482</v>
      </c>
      <c r="AY10">
        <v>176648964</v>
      </c>
      <c r="AZ10">
        <v>81671249</v>
      </c>
      <c r="BA10">
        <v>2678</v>
      </c>
      <c r="BB10" s="10">
        <v>181</v>
      </c>
      <c r="BC10">
        <v>76</v>
      </c>
      <c r="BD10">
        <v>76</v>
      </c>
      <c r="BE10">
        <v>3931</v>
      </c>
      <c r="BF10">
        <v>0</v>
      </c>
      <c r="BG10">
        <v>1165</v>
      </c>
      <c r="BH10">
        <v>16925</v>
      </c>
      <c r="BI10">
        <v>776</v>
      </c>
      <c r="BJ10">
        <v>2203</v>
      </c>
      <c r="BK10">
        <v>1304</v>
      </c>
      <c r="BL10">
        <v>0</v>
      </c>
      <c r="BM10">
        <v>41528</v>
      </c>
      <c r="BN10">
        <v>94806877</v>
      </c>
      <c r="BO10">
        <v>45562</v>
      </c>
      <c r="BP10">
        <v>0</v>
      </c>
      <c r="BQ10">
        <v>1853556.51</v>
      </c>
      <c r="BR10">
        <v>692918983.50999999</v>
      </c>
      <c r="BS10">
        <v>7371.47</v>
      </c>
      <c r="BT10">
        <v>33470</v>
      </c>
      <c r="BU10">
        <v>32.8664779</v>
      </c>
      <c r="BV10">
        <v>4.95</v>
      </c>
      <c r="BW10">
        <v>347390</v>
      </c>
      <c r="BX10">
        <v>357476.67</v>
      </c>
      <c r="BY10">
        <v>10090</v>
      </c>
      <c r="BZ10">
        <v>-48176.67</v>
      </c>
      <c r="CA10">
        <v>6979780</v>
      </c>
      <c r="CB10">
        <v>-48216.67</v>
      </c>
      <c r="CC10">
        <v>-238543.33</v>
      </c>
      <c r="CD10">
        <v>0</v>
      </c>
      <c r="CE10">
        <v>0</v>
      </c>
      <c r="CF10">
        <v>0</v>
      </c>
      <c r="CG10">
        <v>0</v>
      </c>
      <c r="CH10">
        <v>19190067.75</v>
      </c>
      <c r="CI10" s="7">
        <v>786058.29</v>
      </c>
      <c r="CJ10" s="10">
        <f t="shared" si="1"/>
        <v>-6459012.3500000006</v>
      </c>
      <c r="CK10" s="10">
        <f>IFERROR(INDEX(CONFAZ!$BW$2:$ES$440,MATCH(DATE(YEAR($A10),MONTH($A10),15),CONFAZ!$BW$2:$BW$440,0),2),0)</f>
        <v>7245070.6400000006</v>
      </c>
      <c r="CL10"/>
      <c r="CM10"/>
      <c r="CN10"/>
      <c r="CO10"/>
      <c r="CU10"/>
    </row>
    <row r="11" spans="1:99" x14ac:dyDescent="0.25">
      <c r="A11" s="1">
        <v>44850</v>
      </c>
      <c r="B11" s="1" t="str">
        <f t="shared" si="0"/>
        <v>16/10/2022</v>
      </c>
      <c r="C11" t="s">
        <v>61</v>
      </c>
      <c r="D11" t="s">
        <v>62</v>
      </c>
      <c r="E11" s="10">
        <f>IFERROR(INDEX(CONFAZ!$J$2:$ES$440,MATCH(DATE(YEAR($A11),MONTH($A11),15),CONFAZ!$J$2:$J$440,0),2),0)</f>
        <v>5.2503000000000002</v>
      </c>
      <c r="F11">
        <f>IFERROR(INDEX(CONFAZ!$J$2:$ES$440,MATCH(DATE(YEAR($A11),MONTH($A11),15),CONFAZ!$J$2:$J$440,0),3),0)</f>
        <v>23091326</v>
      </c>
      <c r="G11">
        <f>IFERROR(INDEX(CONFAZ!$J$2:$ES$440,MATCH(DATE(YEAR($A11),MONTH($A11),15),CONFAZ!$J$2:$J$440,0),4),0)</f>
        <v>728882005.66000009</v>
      </c>
      <c r="H11">
        <f>IFERROR(INDEX(CONFAZ!$J$2:$ES$440,MATCH(DATE(YEAR($A11),MONTH($A11),15),CONFAZ!$J$2:$J$440,0),5),0)</f>
        <v>6230535.6500000004</v>
      </c>
      <c r="I11">
        <f>IFERROR(INDEX(CONFAZ!$J$2:$ES$440,MATCH(DATE(YEAR($A11),MONTH($A11),15),CONFAZ!$J$2:$J$440,0),6),0)</f>
        <v>952995769</v>
      </c>
      <c r="J11">
        <f>IFERROR(INDEX(CONFAZ!$J$2:$ES$440,MATCH(DATE(YEAR($A11),MONTH($A11),15),CONFAZ!$J$2:$J$440,0),7),0)</f>
        <v>140804144.71999997</v>
      </c>
      <c r="K11">
        <f>IFERROR(INDEX(CONFAZ!$J$2:$ES$440,MATCH(DATE(YEAR($A11),MONTH($A11),15),CONFAZ!$J$2:$J$440,0),8),0)</f>
        <v>34687511.389999993</v>
      </c>
      <c r="L11">
        <f>IFERROR(INDEX(CONFAZ!$J$2:$ES$440,MATCH(DATE(YEAR($A11),MONTH($A11),15),CONFAZ!$J$2:$J$440,0),9),0)</f>
        <v>29671342.130000006</v>
      </c>
      <c r="M11">
        <f>IFERROR(INDEX(CONFAZ!$J$2:$ES$440,MATCH(DATE(YEAR($A11),MONTH($A11),15),CONFAZ!$J$2:$J$440,0),10),0)</f>
        <v>2393829.7799999998</v>
      </c>
      <c r="N11">
        <f>IFERROR(INDEX(CONFAZ!$J$2:$ES$440,MATCH(DATE(YEAR($A11),MONTH($A11),15),CONFAZ!$J$2:$J$440,0),11),0)</f>
        <v>491858702.02999997</v>
      </c>
      <c r="O11">
        <f>IFERROR(INDEX(CONFAZ!$J$2:$ES$440,MATCH(DATE(YEAR($A11),MONTH($A11),15),CONFAZ!$J$2:$J$440,0),12),0)</f>
        <v>784697.21</v>
      </c>
      <c r="P11">
        <f>IFERROR(INDEX(CONFAZ!$J$2:$ES$440,MATCH(DATE(YEAR($A11),MONTH($A11),15),CONFAZ!$J$2:$J$440,0),13),0)</f>
        <v>495037229.01999992</v>
      </c>
      <c r="Q11" s="2">
        <f>IFERROR(INDEX(CONFAZ!$J$2:$ES$440,MATCH(DATE(YEAR($A11),MONTH($A11),15),CONFAZ!$J$2:$J$440,0),14),0)</f>
        <v>26937581448</v>
      </c>
      <c r="R11" s="2">
        <f>IFERROR(INDEX(CONFAZ!$J$2:$ES$440,MATCH(DATE(YEAR($A11),MONTH($A11),15),CONFAZ!$J$2:$J$440,0),15),0)</f>
        <v>23440971719</v>
      </c>
      <c r="S11">
        <f>IFERROR(INDEX(CONFAZ!$J$2:$ES$440,MATCH(DATE(YEAR($A11),MONTH($A11),15),CONFAZ!$J$2:$J$440,0),16),0)</f>
        <v>143.65</v>
      </c>
      <c r="T11" s="10">
        <f>IFERROR(INDEX(CONFAZ!$J$2:$ES$440,MATCH(DATE(YEAR($A11),MONTH($A11),15),CONFAZ!$J$2:$J$440,0),17),0)</f>
        <v>-0.9713808142</v>
      </c>
      <c r="U11">
        <f>IFERROR(INDEX(CONFAZ!$J$2:$ES$440,MATCH(DATE(YEAR($A11),MONTH($A11),15),CONFAZ!$J$2:$J$440,0),18),0)</f>
        <v>13.65</v>
      </c>
      <c r="V11">
        <f>IFERROR(INDEX(CONFAZ!$J$2:$ES$440,MATCH(DATE(YEAR($A11),MONTH($A11),15),CONFAZ!$J$2:$J$440,0),19),0)</f>
        <v>1212</v>
      </c>
      <c r="W11">
        <f>IFERROR(INDEX(CONFAZ!$J$2:$ES$440,MATCH(DATE(YEAR($A11),MONTH($A11),15),CONFAZ!$J$2:$J$440,0),20),0)</f>
        <v>1709214163800</v>
      </c>
      <c r="X11">
        <f>IFERROR(INDEX(CONFAZ!$J$2:$ES$440,MATCH(DATE(YEAR($A11),MONTH($A11),15),CONFAZ!$J$2:$J$440,0),21),0)</f>
        <v>0.47</v>
      </c>
      <c r="Y11">
        <f>IFERROR(INDEX(CONFAZ!$J$2:$ES$440,MATCH(DATE(YEAR($A11),MONTH($A11),15),CONFAZ!$J$2:$J$440,0),22),0)</f>
        <v>1705.5677777777701</v>
      </c>
      <c r="Z11">
        <f>IFERROR(INDEX(CONFAZ!$J$2:$ES$440,MATCH(DATE(YEAR($A11),MONTH($A11),15),CONFAZ!$J$2:$J$440,0),23),0)</f>
        <v>1322.3244999999999</v>
      </c>
      <c r="AA11">
        <f>IFERROR(INDEX(CONFAZ!$J$2:$ES$440,MATCH(DATE(YEAR($A11),MONTH($A11),15),CONFAZ!$J$2:$J$440,0),24),0)</f>
        <v>1211.0428571428499</v>
      </c>
      <c r="AB11">
        <f>IFERROR(INDEX(CONFAZ!$J$2:$ES$440,MATCH(DATE(YEAR($A11),MONTH($A11),15),CONFAZ!$J$2:$J$440,0),25),0)</f>
        <v>1492.8483999999901</v>
      </c>
      <c r="AC11">
        <f>IFERROR(INDEX(CONFAZ!$J$2:$ES$440,MATCH(DATE(YEAR($A11),MONTH($A11),15),CONFAZ!$J$2:$J$440,0),26),0)</f>
        <v>8.3012062604087102</v>
      </c>
      <c r="AD11">
        <f>IFERROR(INDEX(CONFAZ!$J$2:$ES$440,MATCH(DATE(YEAR($A11),MONTH($A11),15),CONFAZ!$J$2:$J$440,0),27),0)</f>
        <v>1.59</v>
      </c>
      <c r="AE11">
        <f>IFERROR(INDEX(CONFAZ!$J$2:$ES$440,MATCH(DATE(YEAR($A11),MONTH($A11),15),CONFAZ!$J$2:$J$440,0),28),0)</f>
        <v>491.48</v>
      </c>
      <c r="AF11">
        <f>IFERROR(INDEX(CONFAZ!$J$2:$ES$440,MATCH(DATE(YEAR($A11),MONTH($A11),15),CONFAZ!$J$2:$J$440,0),29),0)</f>
        <v>4.8899999999999997</v>
      </c>
      <c r="AG11">
        <f>IFERROR(INDEX(CONFAZ!$J$2:$ES$440,MATCH(DATE(YEAR($A11),MONTH($A11),15),CONFAZ!$J$2:$J$440,0),30),0)</f>
        <v>-9.0500000000000007</v>
      </c>
      <c r="AH11" s="10">
        <f>IFERROR(INDEX(CONFAZ!$J$2:$ES$440,MATCH(DATE(YEAR($A11),MONTH($A11),15),CONFAZ!$J$2:$J$440,0),32),0)</f>
        <v>836439700000</v>
      </c>
      <c r="AI11" s="32">
        <f>IFERROR(INDEX(CONFAZ!$J$2:$ES$440,MATCH(DATE(YEAR($A11),MONTH($A11),15),CONFAZ!$J$2:$J$440,0),33),0)</f>
        <v>0.53949069999999999</v>
      </c>
      <c r="AJ11">
        <f>IFERROR(INDEX(CONFAZ!$J$2:$ES$440,MATCH(DATE(YEAR($A11),MONTH($A11),15),CONFAZ!$J$2:$J$440,0),34),0)</f>
        <v>0</v>
      </c>
      <c r="AK11">
        <f>IFERROR(INDEX(CONFAZ!$J$2:$ES$440,MATCH(DATE(YEAR($A11),MONTH($A11),15),CONFAZ!$J$2:$J$440,0),35),0)</f>
        <v>0</v>
      </c>
      <c r="AL11">
        <f>IFERROR(INDEX(CONFAZ!$J$2:$ES$440,MATCH(DATE(YEAR($A11),MONTH($A11),15),CONFAZ!$J$2:$J$440,0),36),0)</f>
        <v>44484</v>
      </c>
      <c r="AM11" s="3">
        <f>IFERROR(INDEX(CONFAZ!$J$2:$ES$440,MATCH(DATE(YEAR($A11),MONTH($A11),15),CONFAZ!$J$2:$J$440,0),37),0)</f>
        <v>33605801000</v>
      </c>
      <c r="AN11" s="3">
        <f>IFERROR(INDEX(CONFAZ!$J$2:$ES$440,MATCH(DATE(YEAR($A11),MONTH($A11),15),CONFAZ!$J$2:$J$440,0),38),0)</f>
        <v>0.4</v>
      </c>
      <c r="AO11">
        <f>IFERROR(INDEX(CONFAZ!$J$2:$ES$440,MATCH(DATE(YEAR($A11),MONTH($A11),15),CONFAZ!$J$2:$J$440,0),39),0)</f>
        <v>3704</v>
      </c>
      <c r="AP11" s="3">
        <f>IFERROR(INDEX(CONFAZ!$J$2:$ES$440,MATCH(DATE(YEAR($A11),MONTH($A11),15),CONFAZ!$J$2:$J$440,0),40),0)</f>
        <v>30699.57</v>
      </c>
      <c r="AQ11" s="3">
        <f>IFERROR(INDEX(CONFAZ!$J$2:$ES$440,MATCH(DATE(YEAR($A11),MONTH($A11),15),CONFAZ!$J$2:$J$440,0),41),0)</f>
        <v>3568480000</v>
      </c>
      <c r="AR11" s="3">
        <f>IFERROR(INDEX(CONFAZ!$J$2:$ES$440,MATCH(DATE(YEAR($A11),MONTH($A11),15),CONFAZ!$J$2:$J$440,0),42),0)</f>
        <v>20396000</v>
      </c>
      <c r="AS11" s="3">
        <f>IFERROR(INDEX(CONFAZ!$J$2:$ES$440,MATCH(DATE(YEAR($A11),MONTH($A11),15),CONFAZ!$J$2:$J$440,0),43),0)</f>
        <v>7460218000</v>
      </c>
      <c r="AT11" s="3">
        <f>IFERROR(INDEX(CONFAZ!$J$2:$ES$440,MATCH(DATE(YEAR($A11),MONTH($A11),15),CONFAZ!$J$2:$J$440,0),44),0)</f>
        <v>16141426000</v>
      </c>
      <c r="AU11" s="3">
        <f>IFERROR(INDEX(CONFAZ!$J$2:$ES$440,MATCH(DATE(YEAR($A11),MONTH($A11),15),CONFAZ!$J$2:$J$440,0),45),0)</f>
        <v>6415281000</v>
      </c>
      <c r="AV11" s="10"/>
      <c r="AW11">
        <v>47039</v>
      </c>
      <c r="AX11">
        <v>482</v>
      </c>
      <c r="AY11">
        <v>176648964</v>
      </c>
      <c r="AZ11">
        <v>81671249</v>
      </c>
      <c r="BA11">
        <v>2678</v>
      </c>
      <c r="BB11" s="10">
        <v>181</v>
      </c>
      <c r="BC11">
        <v>76</v>
      </c>
      <c r="BD11">
        <v>76</v>
      </c>
      <c r="BE11">
        <v>3931</v>
      </c>
      <c r="BF11">
        <v>0</v>
      </c>
      <c r="BG11">
        <v>1165</v>
      </c>
      <c r="BH11">
        <v>16925</v>
      </c>
      <c r="BI11">
        <v>776</v>
      </c>
      <c r="BJ11">
        <v>2203</v>
      </c>
      <c r="BK11">
        <v>1304</v>
      </c>
      <c r="BL11">
        <v>0</v>
      </c>
      <c r="BM11">
        <v>41528</v>
      </c>
      <c r="BN11">
        <v>94806877</v>
      </c>
      <c r="BO11">
        <v>45562</v>
      </c>
      <c r="BP11">
        <v>0</v>
      </c>
      <c r="BQ11">
        <v>1853556.51</v>
      </c>
      <c r="BR11">
        <v>692918983.50999999</v>
      </c>
      <c r="BS11">
        <v>7371.47</v>
      </c>
      <c r="BT11">
        <v>33470</v>
      </c>
      <c r="BU11">
        <v>32.8664779</v>
      </c>
      <c r="BV11">
        <v>4.95</v>
      </c>
      <c r="BW11">
        <v>347390</v>
      </c>
      <c r="BX11">
        <v>357476.67</v>
      </c>
      <c r="BY11">
        <v>10090</v>
      </c>
      <c r="BZ11">
        <v>-48176.67</v>
      </c>
      <c r="CA11">
        <v>6979780</v>
      </c>
      <c r="CB11">
        <v>-48216.67</v>
      </c>
      <c r="CC11">
        <v>-238543.33</v>
      </c>
      <c r="CD11">
        <v>0</v>
      </c>
      <c r="CE11">
        <v>0</v>
      </c>
      <c r="CF11">
        <v>0</v>
      </c>
      <c r="CG11">
        <v>0</v>
      </c>
      <c r="CH11">
        <v>1141346702</v>
      </c>
      <c r="CI11" s="7">
        <v>74870189.540000007</v>
      </c>
      <c r="CJ11" s="10">
        <f t="shared" si="1"/>
        <v>70427584.360000014</v>
      </c>
      <c r="CK11" s="10">
        <f>IFERROR(INDEX(CONFAZ!$BW$2:$ES$440,MATCH(DATE(YEAR($A11),MONTH($A11),15),CONFAZ!$BW$2:$BW$440,0),2),0)</f>
        <v>4442605.18</v>
      </c>
      <c r="CL11"/>
      <c r="CM11"/>
      <c r="CN11"/>
      <c r="CO11"/>
      <c r="CU11"/>
    </row>
    <row r="12" spans="1:99" x14ac:dyDescent="0.25">
      <c r="A12" s="1">
        <v>44881</v>
      </c>
      <c r="B12" s="1" t="str">
        <f t="shared" si="0"/>
        <v>16/11/2022</v>
      </c>
      <c r="C12" t="s">
        <v>61</v>
      </c>
      <c r="D12" t="s">
        <v>62</v>
      </c>
      <c r="E12" s="10">
        <f>IFERROR(INDEX(CONFAZ!$J$2:$ES$440,MATCH(DATE(YEAR($A12),MONTH($A12),15),CONFAZ!$J$2:$J$440,0),2),0)</f>
        <v>5.2746000000000004</v>
      </c>
      <c r="F12">
        <f>IFERROR(INDEX(CONFAZ!$J$2:$ES$440,MATCH(DATE(YEAR($A12),MONTH($A12),15),CONFAZ!$J$2:$J$440,0),3),0)</f>
        <v>20158994</v>
      </c>
      <c r="G12">
        <f>IFERROR(INDEX(CONFAZ!$J$2:$ES$440,MATCH(DATE(YEAR($A12),MONTH($A12),15),CONFAZ!$J$2:$J$440,0),4),0)</f>
        <v>623135742.92000008</v>
      </c>
      <c r="H12">
        <f>IFERROR(INDEX(CONFAZ!$J$2:$ES$440,MATCH(DATE(YEAR($A12),MONTH($A12),15),CONFAZ!$J$2:$J$440,0),5),0)</f>
        <v>7452507.8399999989</v>
      </c>
      <c r="I12">
        <f>IFERROR(INDEX(CONFAZ!$J$2:$ES$440,MATCH(DATE(YEAR($A12),MONTH($A12),15),CONFAZ!$J$2:$J$440,0),6),0)</f>
        <v>841736002</v>
      </c>
      <c r="J12">
        <f>IFERROR(INDEX(CONFAZ!$J$2:$ES$440,MATCH(DATE(YEAR($A12),MONTH($A12),15),CONFAZ!$J$2:$J$440,0),7),0)</f>
        <v>146256675.34999999</v>
      </c>
      <c r="K12">
        <f>IFERROR(INDEX(CONFAZ!$J$2:$ES$440,MATCH(DATE(YEAR($A12),MONTH($A12),15),CONFAZ!$J$2:$J$440,0),8),0)</f>
        <v>20841476.650000002</v>
      </c>
      <c r="L12">
        <f>IFERROR(INDEX(CONFAZ!$J$2:$ES$440,MATCH(DATE(YEAR($A12),MONTH($A12),15),CONFAZ!$J$2:$J$440,0),9),0)</f>
        <v>30263643.329999998</v>
      </c>
      <c r="M12">
        <f>IFERROR(INDEX(CONFAZ!$J$2:$ES$440,MATCH(DATE(YEAR($A12),MONTH($A12),15),CONFAZ!$J$2:$J$440,0),10),0)</f>
        <v>3327117.37</v>
      </c>
      <c r="N12">
        <f>IFERROR(INDEX(CONFAZ!$J$2:$ES$440,MATCH(DATE(YEAR($A12),MONTH($A12),15),CONFAZ!$J$2:$J$440,0),11),0)</f>
        <v>383301333.85000002</v>
      </c>
      <c r="O12">
        <f>IFERROR(INDEX(CONFAZ!$J$2:$ES$440,MATCH(DATE(YEAR($A12),MONTH($A12),15),CONFAZ!$J$2:$J$440,0),12),0)</f>
        <v>695352.11</v>
      </c>
      <c r="P12">
        <f>IFERROR(INDEX(CONFAZ!$J$2:$ES$440,MATCH(DATE(YEAR($A12),MONTH($A12),15),CONFAZ!$J$2:$J$440,0),13),0)</f>
        <v>387323803.33000004</v>
      </c>
      <c r="Q12" s="2">
        <f>IFERROR(INDEX(CONFAZ!$J$2:$ES$440,MATCH(DATE(YEAR($A12),MONTH($A12),15),CONFAZ!$J$2:$J$440,0),14),0)</f>
        <v>27636417588</v>
      </c>
      <c r="R12" s="2">
        <f>IFERROR(INDEX(CONFAZ!$J$2:$ES$440,MATCH(DATE(YEAR($A12),MONTH($A12),15),CONFAZ!$J$2:$J$440,0),15),0)</f>
        <v>21474728433</v>
      </c>
      <c r="S12">
        <f>IFERROR(INDEX(CONFAZ!$J$2:$ES$440,MATCH(DATE(YEAR($A12),MONTH($A12),15),CONFAZ!$J$2:$J$440,0),16),0)</f>
        <v>142.53</v>
      </c>
      <c r="T12" s="10">
        <f>IFERROR(INDEX(CONFAZ!$J$2:$ES$440,MATCH(DATE(YEAR($A12),MONTH($A12),15),CONFAZ!$J$2:$J$440,0),17),0)</f>
        <v>-0.56452605020000002</v>
      </c>
      <c r="U12">
        <f>IFERROR(INDEX(CONFAZ!$J$2:$ES$440,MATCH(DATE(YEAR($A12),MONTH($A12),15),CONFAZ!$J$2:$J$440,0),18),0)</f>
        <v>13.65</v>
      </c>
      <c r="V12">
        <f>IFERROR(INDEX(CONFAZ!$J$2:$ES$440,MATCH(DATE(YEAR($A12),MONTH($A12),15),CONFAZ!$J$2:$J$440,0),19),0)</f>
        <v>1212</v>
      </c>
      <c r="W12">
        <f>IFERROR(INDEX(CONFAZ!$J$2:$ES$440,MATCH(DATE(YEAR($A12),MONTH($A12),15),CONFAZ!$J$2:$J$440,0),20),0)</f>
        <v>0</v>
      </c>
      <c r="X12">
        <f>IFERROR(INDEX(CONFAZ!$J$2:$ES$440,MATCH(DATE(YEAR($A12),MONTH($A12),15),CONFAZ!$J$2:$J$440,0),21),0)</f>
        <v>0.38</v>
      </c>
      <c r="Y12">
        <f>IFERROR(INDEX(CONFAZ!$J$2:$ES$440,MATCH(DATE(YEAR($A12),MONTH($A12),15),CONFAZ!$J$2:$J$440,0),22),0)</f>
        <v>0</v>
      </c>
      <c r="Z12">
        <f>IFERROR(INDEX(CONFAZ!$J$2:$ES$440,MATCH(DATE(YEAR($A12),MONTH($A12),15),CONFAZ!$J$2:$J$440,0),23),0)</f>
        <v>0</v>
      </c>
      <c r="AA12">
        <f>IFERROR(INDEX(CONFAZ!$J$2:$ES$440,MATCH(DATE(YEAR($A12),MONTH($A12),15),CONFAZ!$J$2:$J$440,0),24),0)</f>
        <v>0</v>
      </c>
      <c r="AB12">
        <f>IFERROR(INDEX(CONFAZ!$J$2:$ES$440,MATCH(DATE(YEAR($A12),MONTH($A12),15),CONFAZ!$J$2:$J$440,0),25),0)</f>
        <v>0</v>
      </c>
      <c r="AC12">
        <f>IFERROR(INDEX(CONFAZ!$J$2:$ES$440,MATCH(DATE(YEAR($A12),MONTH($A12),15),CONFAZ!$J$2:$J$440,0),26),0)</f>
        <v>0</v>
      </c>
      <c r="AD12">
        <f>IFERROR(INDEX(CONFAZ!$J$2:$ES$440,MATCH(DATE(YEAR($A12),MONTH($A12),15),CONFAZ!$J$2:$J$440,0),27),0)</f>
        <v>1.41</v>
      </c>
      <c r="AE12">
        <f>IFERROR(INDEX(CONFAZ!$J$2:$ES$440,MATCH(DATE(YEAR($A12),MONTH($A12),15),CONFAZ!$J$2:$J$440,0),28),0)</f>
        <v>475.79</v>
      </c>
      <c r="AF12">
        <f>IFERROR(INDEX(CONFAZ!$J$2:$ES$440,MATCH(DATE(YEAR($A12),MONTH($A12),15),CONFAZ!$J$2:$J$440,0),29),0)</f>
        <v>5.04</v>
      </c>
      <c r="AG12">
        <f>IFERROR(INDEX(CONFAZ!$J$2:$ES$440,MATCH(DATE(YEAR($A12),MONTH($A12),15),CONFAZ!$J$2:$J$440,0),30),0)</f>
        <v>-11.37</v>
      </c>
      <c r="AH12" s="10">
        <f>IFERROR(INDEX(CONFAZ!$J$2:$ES$440,MATCH(DATE(YEAR($A12),MONTH($A12),15),CONFAZ!$J$2:$J$440,0),32),0)</f>
        <v>832859300000</v>
      </c>
      <c r="AI12" s="32">
        <f>IFERROR(INDEX(CONFAZ!$J$2:$ES$440,MATCH(DATE(YEAR($A12),MONTH($A12),15),CONFAZ!$J$2:$J$440,0),33),0)</f>
        <v>0.53949069999999999</v>
      </c>
      <c r="AJ12">
        <f>IFERROR(INDEX(CONFAZ!$J$2:$ES$440,MATCH(DATE(YEAR($A12),MONTH($A12),15),CONFAZ!$J$2:$J$440,0),34),0)</f>
        <v>0</v>
      </c>
      <c r="AK12">
        <f>IFERROR(INDEX(CONFAZ!$J$2:$ES$440,MATCH(DATE(YEAR($A12),MONTH($A12),15),CONFAZ!$J$2:$J$440,0),35),0)</f>
        <v>0</v>
      </c>
      <c r="AL12">
        <f>IFERROR(INDEX(CONFAZ!$J$2:$ES$440,MATCH(DATE(YEAR($A12),MONTH($A12),15),CONFAZ!$J$2:$J$440,0),36),0)</f>
        <v>44515</v>
      </c>
      <c r="AM12" s="3">
        <f>IFERROR(INDEX(CONFAZ!$J$2:$ES$440,MATCH(DATE(YEAR($A12),MONTH($A12),15),CONFAZ!$J$2:$J$440,0),37),0)</f>
        <v>33605801000</v>
      </c>
      <c r="AN12" s="3">
        <f>IFERROR(INDEX(CONFAZ!$J$2:$ES$440,MATCH(DATE(YEAR($A12),MONTH($A12),15),CONFAZ!$J$2:$J$440,0),38),0)</f>
        <v>0.4</v>
      </c>
      <c r="AO12">
        <f>IFERROR(INDEX(CONFAZ!$J$2:$ES$440,MATCH(DATE(YEAR($A12),MONTH($A12),15),CONFAZ!$J$2:$J$440,0),39),0)</f>
        <v>3704</v>
      </c>
      <c r="AP12" s="3">
        <f>IFERROR(INDEX(CONFAZ!$J$2:$ES$440,MATCH(DATE(YEAR($A12),MONTH($A12),15),CONFAZ!$J$2:$J$440,0),40),0)</f>
        <v>30699.57</v>
      </c>
      <c r="AQ12" s="3">
        <f>IFERROR(INDEX(CONFAZ!$J$2:$ES$440,MATCH(DATE(YEAR($A12),MONTH($A12),15),CONFAZ!$J$2:$J$440,0),41),0)</f>
        <v>3568480000</v>
      </c>
      <c r="AR12" s="3">
        <f>IFERROR(INDEX(CONFAZ!$J$2:$ES$440,MATCH(DATE(YEAR($A12),MONTH($A12),15),CONFAZ!$J$2:$J$440,0),42),0)</f>
        <v>20396000</v>
      </c>
      <c r="AS12" s="3">
        <f>IFERROR(INDEX(CONFAZ!$J$2:$ES$440,MATCH(DATE(YEAR($A12),MONTH($A12),15),CONFAZ!$J$2:$J$440,0),43),0)</f>
        <v>7460218000</v>
      </c>
      <c r="AT12" s="3">
        <f>IFERROR(INDEX(CONFAZ!$J$2:$ES$440,MATCH(DATE(YEAR($A12),MONTH($A12),15),CONFAZ!$J$2:$J$440,0),44),0)</f>
        <v>16141426000</v>
      </c>
      <c r="AU12" s="3">
        <f>IFERROR(INDEX(CONFAZ!$J$2:$ES$440,MATCH(DATE(YEAR($A12),MONTH($A12),15),CONFAZ!$J$2:$J$440,0),45),0)</f>
        <v>6415281000</v>
      </c>
      <c r="AV12" s="10"/>
      <c r="AW12">
        <v>47039</v>
      </c>
      <c r="AX12">
        <v>482</v>
      </c>
      <c r="AY12">
        <v>176648964</v>
      </c>
      <c r="AZ12">
        <v>81671249</v>
      </c>
      <c r="BA12">
        <v>2678</v>
      </c>
      <c r="BB12" s="10">
        <v>181</v>
      </c>
      <c r="BC12">
        <v>76</v>
      </c>
      <c r="BD12">
        <v>76</v>
      </c>
      <c r="BE12">
        <v>3931</v>
      </c>
      <c r="BF12">
        <v>0</v>
      </c>
      <c r="BG12">
        <v>1165</v>
      </c>
      <c r="BH12">
        <v>16925</v>
      </c>
      <c r="BI12">
        <v>776</v>
      </c>
      <c r="BJ12">
        <v>2203</v>
      </c>
      <c r="BK12">
        <v>1304</v>
      </c>
      <c r="BL12">
        <v>0</v>
      </c>
      <c r="BM12">
        <v>41528</v>
      </c>
      <c r="BN12">
        <v>94806877</v>
      </c>
      <c r="BO12">
        <v>45562</v>
      </c>
      <c r="BP12">
        <v>0</v>
      </c>
      <c r="BQ12">
        <v>1853556.51</v>
      </c>
      <c r="BR12">
        <v>692918983.50999999</v>
      </c>
      <c r="BS12">
        <v>7371.47</v>
      </c>
      <c r="BT12">
        <v>33470</v>
      </c>
      <c r="BU12">
        <v>32.8664779</v>
      </c>
      <c r="BV12">
        <v>4.95</v>
      </c>
      <c r="BW12">
        <v>347390</v>
      </c>
      <c r="BX12">
        <v>357476.67</v>
      </c>
      <c r="BY12">
        <v>10090</v>
      </c>
      <c r="BZ12">
        <v>-48176.67</v>
      </c>
      <c r="CA12">
        <v>6979780</v>
      </c>
      <c r="CB12">
        <v>-48216.67</v>
      </c>
      <c r="CC12">
        <v>-238543.33</v>
      </c>
      <c r="CD12">
        <v>0</v>
      </c>
      <c r="CE12">
        <v>0</v>
      </c>
      <c r="CF12">
        <v>0</v>
      </c>
      <c r="CG12">
        <v>0</v>
      </c>
      <c r="CH12">
        <v>1423982923</v>
      </c>
      <c r="CI12" s="7">
        <v>53251349.759999998</v>
      </c>
      <c r="CJ12" s="10">
        <f t="shared" ref="CJ12:CJ75" si="2">CI12-CK12</f>
        <v>49759233.239999995</v>
      </c>
      <c r="CK12" s="10">
        <f>IFERROR(INDEX(CONFAZ!$BW$2:$ES$440,MATCH(DATE(YEAR($A12),MONTH($A12),15),CONFAZ!$BW$2:$BW$440,0),2),0)</f>
        <v>3492116.52</v>
      </c>
      <c r="CL12"/>
      <c r="CM12"/>
      <c r="CN12"/>
      <c r="CO12"/>
      <c r="CU12"/>
    </row>
    <row r="13" spans="1:99" x14ac:dyDescent="0.25">
      <c r="A13" s="1">
        <v>44911</v>
      </c>
      <c r="B13" s="1" t="str">
        <f t="shared" si="0"/>
        <v>16/12/2022</v>
      </c>
      <c r="C13" t="s">
        <v>61</v>
      </c>
      <c r="D13" t="s">
        <v>62</v>
      </c>
      <c r="E13" s="10">
        <f>IFERROR(INDEX(CONFAZ!$J$2:$ES$440,MATCH(DATE(YEAR($A13),MONTH($A13),15),CONFAZ!$J$2:$J$440,0),2),0)</f>
        <v>5.2423999999999999</v>
      </c>
      <c r="F13">
        <f>IFERROR(INDEX(CONFAZ!$J$2:$ES$440,MATCH(DATE(YEAR($A13),MONTH($A13),15),CONFAZ!$J$2:$J$440,0),3),0)</f>
        <v>26308380</v>
      </c>
      <c r="G13">
        <f>IFERROR(INDEX(CONFAZ!$J$2:$ES$440,MATCH(DATE(YEAR($A13),MONTH($A13),15),CONFAZ!$J$2:$J$440,0),4),0)</f>
        <v>711631808</v>
      </c>
      <c r="H13">
        <f>IFERROR(INDEX(CONFAZ!$J$2:$ES$440,MATCH(DATE(YEAR($A13),MONTH($A13),15),CONFAZ!$J$2:$J$440,0),5),0)</f>
        <v>5648917.5399999991</v>
      </c>
      <c r="I13">
        <f>IFERROR(INDEX(CONFAZ!$J$2:$ES$440,MATCH(DATE(YEAR($A13),MONTH($A13),15),CONFAZ!$J$2:$J$440,0),6),0)</f>
        <v>932350050</v>
      </c>
      <c r="J13">
        <f>IFERROR(INDEX(CONFAZ!$J$2:$ES$440,MATCH(DATE(YEAR($A13),MONTH($A13),15),CONFAZ!$J$2:$J$440,0),7),0)</f>
        <v>154843718.45000005</v>
      </c>
      <c r="K13">
        <f>IFERROR(INDEX(CONFAZ!$J$2:$ES$440,MATCH(DATE(YEAR($A13),MONTH($A13),15),CONFAZ!$J$2:$J$440,0),8),0)</f>
        <v>14474913.390000001</v>
      </c>
      <c r="L13">
        <f>IFERROR(INDEX(CONFAZ!$J$2:$ES$440,MATCH(DATE(YEAR($A13),MONTH($A13),15),CONFAZ!$J$2:$J$440,0),9),0)</f>
        <v>31895685.070000004</v>
      </c>
      <c r="M13">
        <f>IFERROR(INDEX(CONFAZ!$J$2:$ES$440,MATCH(DATE(YEAR($A13),MONTH($A13),15),CONFAZ!$J$2:$J$440,0),10),0)</f>
        <v>1968750.44</v>
      </c>
      <c r="N13">
        <f>IFERROR(INDEX(CONFAZ!$J$2:$ES$440,MATCH(DATE(YEAR($A13),MONTH($A13),15),CONFAZ!$J$2:$J$440,0),11),0)</f>
        <v>466751647.38999999</v>
      </c>
      <c r="O13">
        <f>IFERROR(INDEX(CONFAZ!$J$2:$ES$440,MATCH(DATE(YEAR($A13),MONTH($A13),15),CONFAZ!$J$2:$J$440,0),12),0)</f>
        <v>907086.88</v>
      </c>
      <c r="P13">
        <f>IFERROR(INDEX(CONFAZ!$J$2:$ES$440,MATCH(DATE(YEAR($A13),MONTH($A13),15),CONFAZ!$J$2:$J$440,0),13),0)</f>
        <v>469627484.70999998</v>
      </c>
      <c r="Q13" s="2">
        <f>IFERROR(INDEX(CONFAZ!$J$2:$ES$440,MATCH(DATE(YEAR($A13),MONTH($A13),15),CONFAZ!$J$2:$J$440,0),14),0)</f>
        <v>26645287802</v>
      </c>
      <c r="R13" s="2">
        <f>IFERROR(INDEX(CONFAZ!$J$2:$ES$440,MATCH(DATE(YEAR($A13),MONTH($A13),15),CONFAZ!$J$2:$J$440,0),15),0)</f>
        <v>21869290354</v>
      </c>
      <c r="S13">
        <f>IFERROR(INDEX(CONFAZ!$J$2:$ES$440,MATCH(DATE(YEAR($A13),MONTH($A13),15),CONFAZ!$J$2:$J$440,0),16),0)</f>
        <v>0</v>
      </c>
      <c r="T13" s="10">
        <f>IFERROR(INDEX(CONFAZ!$J$2:$ES$440,MATCH(DATE(YEAR($A13),MONTH($A13),15),CONFAZ!$J$2:$J$440,0),17),0)</f>
        <v>0.45</v>
      </c>
      <c r="U13">
        <f>IFERROR(INDEX(CONFAZ!$J$2:$ES$440,MATCH(DATE(YEAR($A13),MONTH($A13),15),CONFAZ!$J$2:$J$440,0),18),0)</f>
        <v>13.65</v>
      </c>
      <c r="V13">
        <f>IFERROR(INDEX(CONFAZ!$J$2:$ES$440,MATCH(DATE(YEAR($A13),MONTH($A13),15),CONFAZ!$J$2:$J$440,0),19),0)</f>
        <v>1212</v>
      </c>
      <c r="W13">
        <f>IFERROR(INDEX(CONFAZ!$J$2:$ES$440,MATCH(DATE(YEAR($A13),MONTH($A13),15),CONFAZ!$J$2:$J$440,0),20),0)</f>
        <v>0</v>
      </c>
      <c r="X13">
        <f>IFERROR(INDEX(CONFAZ!$J$2:$ES$440,MATCH(DATE(YEAR($A13),MONTH($A13),15),CONFAZ!$J$2:$J$440,0),21),0)</f>
        <v>0.69</v>
      </c>
      <c r="Y13">
        <f>IFERROR(INDEX(CONFAZ!$J$2:$ES$440,MATCH(DATE(YEAR($A13),MONTH($A13),15),CONFAZ!$J$2:$J$440,0),22),0)</f>
        <v>0</v>
      </c>
      <c r="Z13">
        <f>IFERROR(INDEX(CONFAZ!$J$2:$ES$440,MATCH(DATE(YEAR($A13),MONTH($A13),15),CONFAZ!$J$2:$J$440,0),23),0)</f>
        <v>0</v>
      </c>
      <c r="AA13">
        <f>IFERROR(INDEX(CONFAZ!$J$2:$ES$440,MATCH(DATE(YEAR($A13),MONTH($A13),15),CONFAZ!$J$2:$J$440,0),24),0)</f>
        <v>0</v>
      </c>
      <c r="AB13">
        <f>IFERROR(INDEX(CONFAZ!$J$2:$ES$440,MATCH(DATE(YEAR($A13),MONTH($A13),15),CONFAZ!$J$2:$J$440,0),25),0)</f>
        <v>0</v>
      </c>
      <c r="AC13">
        <f>IFERROR(INDEX(CONFAZ!$J$2:$ES$440,MATCH(DATE(YEAR($A13),MONTH($A13),15),CONFAZ!$J$2:$J$440,0),26),0)</f>
        <v>0</v>
      </c>
      <c r="AD13">
        <f>IFERROR(INDEX(CONFAZ!$J$2:$ES$440,MATCH(DATE(YEAR($A13),MONTH($A13),15),CONFAZ!$J$2:$J$440,0),27),0)</f>
        <v>0</v>
      </c>
      <c r="AE13">
        <f>IFERROR(INDEX(CONFAZ!$J$2:$ES$440,MATCH(DATE(YEAR($A13),MONTH($A13),15),CONFAZ!$J$2:$J$440,0),28),0)</f>
        <v>428.29</v>
      </c>
      <c r="AF13">
        <f>IFERROR(INDEX(CONFAZ!$J$2:$ES$440,MATCH(DATE(YEAR($A13),MONTH($A13),15),CONFAZ!$J$2:$J$440,0),29),0)</f>
        <v>4.97</v>
      </c>
      <c r="AG13">
        <f>IFERROR(INDEX(CONFAZ!$J$2:$ES$440,MATCH(DATE(YEAR($A13),MONTH($A13),15),CONFAZ!$J$2:$J$440,0),30),0)</f>
        <v>-4.16</v>
      </c>
      <c r="AH13" s="10">
        <f>IFERROR(INDEX(CONFAZ!$J$2:$ES$440,MATCH(DATE(YEAR($A13),MONTH($A13),15),CONFAZ!$J$2:$J$440,0),32),0)</f>
        <v>0</v>
      </c>
      <c r="AI13" s="32">
        <f>IFERROR(INDEX(CONFAZ!$J$2:$ES$440,MATCH(DATE(YEAR($A13),MONTH($A13),15),CONFAZ!$J$2:$J$440,0),33),0)</f>
        <v>0.53949069999999999</v>
      </c>
      <c r="AJ13">
        <f>IFERROR(INDEX(CONFAZ!$J$2:$ES$440,MATCH(DATE(YEAR($A13),MONTH($A13),15),CONFAZ!$J$2:$J$440,0),34),0)</f>
        <v>0</v>
      </c>
      <c r="AK13">
        <f>IFERROR(INDEX(CONFAZ!$J$2:$ES$440,MATCH(DATE(YEAR($A13),MONTH($A13),15),CONFAZ!$J$2:$J$440,0),35),0)</f>
        <v>0</v>
      </c>
      <c r="AL13">
        <f>IFERROR(INDEX(CONFAZ!$J$2:$ES$440,MATCH(DATE(YEAR($A13),MONTH($A13),15),CONFAZ!$J$2:$J$440,0),36),0)</f>
        <v>44545</v>
      </c>
      <c r="AM13" s="3">
        <f>IFERROR(INDEX(CONFAZ!$J$2:$ES$440,MATCH(DATE(YEAR($A13),MONTH($A13),15),CONFAZ!$J$2:$J$440,0),37),0)</f>
        <v>33605801000</v>
      </c>
      <c r="AN13" s="3">
        <f>IFERROR(INDEX(CONFAZ!$J$2:$ES$440,MATCH(DATE(YEAR($A13),MONTH($A13),15),CONFAZ!$J$2:$J$440,0),38),0)</f>
        <v>0.4</v>
      </c>
      <c r="AO13">
        <f>IFERROR(INDEX(CONFAZ!$J$2:$ES$440,MATCH(DATE(YEAR($A13),MONTH($A13),15),CONFAZ!$J$2:$J$440,0),39),0)</f>
        <v>3704</v>
      </c>
      <c r="AP13" s="3">
        <f>IFERROR(INDEX(CONFAZ!$J$2:$ES$440,MATCH(DATE(YEAR($A13),MONTH($A13),15),CONFAZ!$J$2:$J$440,0),40),0)</f>
        <v>30699.57</v>
      </c>
      <c r="AQ13" s="3">
        <f>IFERROR(INDEX(CONFAZ!$J$2:$ES$440,MATCH(DATE(YEAR($A13),MONTH($A13),15),CONFAZ!$J$2:$J$440,0),41),0)</f>
        <v>3568480000</v>
      </c>
      <c r="AR13" s="3">
        <f>IFERROR(INDEX(CONFAZ!$J$2:$ES$440,MATCH(DATE(YEAR($A13),MONTH($A13),15),CONFAZ!$J$2:$J$440,0),42),0)</f>
        <v>20396000</v>
      </c>
      <c r="AS13" s="3">
        <f>IFERROR(INDEX(CONFAZ!$J$2:$ES$440,MATCH(DATE(YEAR($A13),MONTH($A13),15),CONFAZ!$J$2:$J$440,0),43),0)</f>
        <v>7460218000</v>
      </c>
      <c r="AT13" s="3">
        <f>IFERROR(INDEX(CONFAZ!$J$2:$ES$440,MATCH(DATE(YEAR($A13),MONTH($A13),15),CONFAZ!$J$2:$J$440,0),44),0)</f>
        <v>16141426000</v>
      </c>
      <c r="AU13" s="3">
        <f>IFERROR(INDEX(CONFAZ!$J$2:$ES$440,MATCH(DATE(YEAR($A13),MONTH($A13),15),CONFAZ!$J$2:$J$440,0),45),0)</f>
        <v>6415281000</v>
      </c>
      <c r="AV13" s="10"/>
      <c r="AW13">
        <v>47039</v>
      </c>
      <c r="AX13">
        <v>482</v>
      </c>
      <c r="AY13">
        <v>176648964</v>
      </c>
      <c r="AZ13">
        <v>81671249</v>
      </c>
      <c r="BA13">
        <v>2678</v>
      </c>
      <c r="BB13" s="10">
        <v>181</v>
      </c>
      <c r="BC13">
        <v>76</v>
      </c>
      <c r="BD13">
        <v>76</v>
      </c>
      <c r="BE13">
        <v>3931</v>
      </c>
      <c r="BF13">
        <v>0</v>
      </c>
      <c r="BG13">
        <v>1165</v>
      </c>
      <c r="BH13">
        <v>16925</v>
      </c>
      <c r="BI13">
        <v>776</v>
      </c>
      <c r="BJ13">
        <v>2203</v>
      </c>
      <c r="BK13">
        <v>1304</v>
      </c>
      <c r="BL13">
        <v>0</v>
      </c>
      <c r="BM13">
        <v>41528</v>
      </c>
      <c r="BN13">
        <v>94806877</v>
      </c>
      <c r="BO13">
        <v>45562</v>
      </c>
      <c r="BP13">
        <v>0</v>
      </c>
      <c r="BQ13">
        <v>1853556.51</v>
      </c>
      <c r="BR13">
        <v>692918983.50999999</v>
      </c>
      <c r="BS13">
        <v>7371.47</v>
      </c>
      <c r="BT13">
        <v>33470</v>
      </c>
      <c r="BU13">
        <v>32.8664779</v>
      </c>
      <c r="BV13">
        <v>4.95</v>
      </c>
      <c r="BW13">
        <v>347390</v>
      </c>
      <c r="BX13">
        <v>357476.67</v>
      </c>
      <c r="BY13">
        <v>10090</v>
      </c>
      <c r="BZ13">
        <v>-48176.67</v>
      </c>
      <c r="CA13">
        <v>6979780</v>
      </c>
      <c r="CB13">
        <v>-48216.67</v>
      </c>
      <c r="CC13">
        <v>-238543.33</v>
      </c>
      <c r="CD13">
        <v>0</v>
      </c>
      <c r="CE13">
        <v>0</v>
      </c>
      <c r="CF13">
        <v>0</v>
      </c>
      <c r="CG13">
        <v>0</v>
      </c>
      <c r="CH13">
        <v>13200232.5</v>
      </c>
      <c r="CI13" s="10">
        <v>558950.13</v>
      </c>
      <c r="CJ13" s="10">
        <f t="shared" si="2"/>
        <v>-4400435.04</v>
      </c>
      <c r="CK13" s="10">
        <f>IFERROR(INDEX(CONFAZ!$BW$2:$ES$440,MATCH(DATE(YEAR($A13),MONTH($A13),15),CONFAZ!$BW$2:$BW$440,0),2),0)</f>
        <v>4959385.17</v>
      </c>
      <c r="CL13"/>
      <c r="CM13" s="4"/>
      <c r="CN13" s="4"/>
      <c r="CO13"/>
    </row>
    <row r="14" spans="1:99" x14ac:dyDescent="0.25">
      <c r="A14" s="1">
        <v>44584</v>
      </c>
      <c r="B14" s="1" t="str">
        <f t="shared" si="0"/>
        <v>23/01/2022</v>
      </c>
      <c r="C14" t="s">
        <v>61</v>
      </c>
      <c r="D14" t="s">
        <v>67</v>
      </c>
      <c r="E14" s="10">
        <f>IFERROR(INDEX(CONFAZ!$J$2:$ES$440,MATCH(DATE(YEAR($A14),MONTH($A14),15),CONFAZ!$J$2:$J$440,0),2),0)</f>
        <v>5.5340999999999996</v>
      </c>
      <c r="F14">
        <f>IFERROR(INDEX(CONFAZ!$J$2:$ES$440,MATCH(DATE(YEAR($A14),MONTH($A14),15),CONFAZ!$J$2:$J$440,0),3),0)</f>
        <v>52170605</v>
      </c>
      <c r="G14">
        <f>IFERROR(INDEX(CONFAZ!$J$2:$ES$440,MATCH(DATE(YEAR($A14),MONTH($A14),15),CONFAZ!$J$2:$J$440,0),4),0)</f>
        <v>610099715.9200002</v>
      </c>
      <c r="H14">
        <f>IFERROR(INDEX(CONFAZ!$J$2:$ES$440,MATCH(DATE(YEAR($A14),MONTH($A14),15),CONFAZ!$J$2:$J$440,0),5),0)</f>
        <v>7042739.0999999996</v>
      </c>
      <c r="I14">
        <f>IFERROR(INDEX(CONFAZ!$J$2:$ES$440,MATCH(DATE(YEAR($A14),MONTH($A14),15),CONFAZ!$J$2:$J$440,0),6),0)</f>
        <v>937527521</v>
      </c>
      <c r="J14">
        <f>IFERROR(INDEX(CONFAZ!$J$2:$ES$440,MATCH(DATE(YEAR($A14),MONTH($A14),15),CONFAZ!$J$2:$J$440,0),7),0)</f>
        <v>128691368.14</v>
      </c>
      <c r="K14">
        <f>IFERROR(INDEX(CONFAZ!$J$2:$ES$440,MATCH(DATE(YEAR($A14),MONTH($A14),15),CONFAZ!$J$2:$J$440,0),8),0)</f>
        <v>75511937.62000002</v>
      </c>
      <c r="L14">
        <f>IFERROR(INDEX(CONFAZ!$J$2:$ES$440,MATCH(DATE(YEAR($A14),MONTH($A14),15),CONFAZ!$J$2:$J$440,0),9),0)</f>
        <v>27782293.180000003</v>
      </c>
      <c r="M14">
        <f>IFERROR(INDEX(CONFAZ!$J$2:$ES$440,MATCH(DATE(YEAR($A14),MONTH($A14),15),CONFAZ!$J$2:$J$440,0),10),0)</f>
        <v>2522549.89</v>
      </c>
      <c r="N14">
        <f>IFERROR(INDEX(CONFAZ!$J$2:$ES$440,MATCH(DATE(YEAR($A14),MONTH($A14),15),CONFAZ!$J$2:$J$440,0),11),0)</f>
        <v>433787678.94</v>
      </c>
      <c r="O14">
        <f>IFERROR(INDEX(CONFAZ!$J$2:$ES$440,MATCH(DATE(YEAR($A14),MONTH($A14),15),CONFAZ!$J$2:$J$440,0),12),0)</f>
        <v>2487431.62</v>
      </c>
      <c r="P14">
        <f>IFERROR(INDEX(CONFAZ!$J$2:$ES$440,MATCH(DATE(YEAR($A14),MONTH($A14),15),CONFAZ!$J$2:$J$440,0),13),0)</f>
        <v>438797660.44999999</v>
      </c>
      <c r="Q14" s="2">
        <f>IFERROR(INDEX(CONFAZ!$J$2:$ES$440,MATCH(DATE(YEAR($A14),MONTH($A14),15),CONFAZ!$J$2:$J$440,0),14),0)</f>
        <v>19781490019</v>
      </c>
      <c r="R14" s="2">
        <f>IFERROR(INDEX(CONFAZ!$J$2:$ES$440,MATCH(DATE(YEAR($A14),MONTH($A14),15),CONFAZ!$J$2:$J$440,0),15),0)</f>
        <v>19838910380</v>
      </c>
      <c r="S14">
        <f>IFERROR(INDEX(CONFAZ!$J$2:$ES$440,MATCH(DATE(YEAR($A14),MONTH($A14),15),CONFAZ!$J$2:$J$440,0),16),0)</f>
        <v>132.4</v>
      </c>
      <c r="T14" s="10">
        <f>IFERROR(INDEX(CONFAZ!$J$2:$ES$440,MATCH(DATE(YEAR($A14),MONTH($A14),15),CONFAZ!$J$2:$J$440,0),17),0)</f>
        <v>1.8175493283999999</v>
      </c>
      <c r="U14">
        <f>IFERROR(INDEX(CONFAZ!$J$2:$ES$440,MATCH(DATE(YEAR($A14),MONTH($A14),15),CONFAZ!$J$2:$J$440,0),18),0)</f>
        <v>9.15</v>
      </c>
      <c r="V14">
        <f>IFERROR(INDEX(CONFAZ!$J$2:$ES$440,MATCH(DATE(YEAR($A14),MONTH($A14),15),CONFAZ!$J$2:$J$440,0),19),0)</f>
        <v>1212</v>
      </c>
      <c r="W14">
        <f>IFERROR(INDEX(CONFAZ!$J$2:$ES$440,MATCH(DATE(YEAR($A14),MONTH($A14),15),CONFAZ!$J$2:$J$440,0),20),0)</f>
        <v>1983410371799.99</v>
      </c>
      <c r="X14">
        <f>IFERROR(INDEX(CONFAZ!$J$2:$ES$440,MATCH(DATE(YEAR($A14),MONTH($A14),15),CONFAZ!$J$2:$J$440,0),21),0)</f>
        <v>0.67</v>
      </c>
      <c r="Y14">
        <f>IFERROR(INDEX(CONFAZ!$J$2:$ES$440,MATCH(DATE(YEAR($A14),MONTH($A14),15),CONFAZ!$J$2:$J$440,0),22),0)</f>
        <v>1552.91333333333</v>
      </c>
      <c r="Z14">
        <f>IFERROR(INDEX(CONFAZ!$J$2:$ES$440,MATCH(DATE(YEAR($A14),MONTH($A14),15),CONFAZ!$J$2:$J$440,0),23),0)</f>
        <v>1194.3844999999999</v>
      </c>
      <c r="AA14">
        <f>IFERROR(INDEX(CONFAZ!$J$2:$ES$440,MATCH(DATE(YEAR($A14),MONTH($A14),15),CONFAZ!$J$2:$J$440,0),24),0)</f>
        <v>1096.54476190476</v>
      </c>
      <c r="AB14">
        <f>IFERROR(INDEX(CONFAZ!$J$2:$ES$440,MATCH(DATE(YEAR($A14),MONTH($A14),15),CONFAZ!$J$2:$J$440,0),25),0)</f>
        <v>1369.0768</v>
      </c>
      <c r="AC14">
        <f>IFERROR(INDEX(CONFAZ!$J$2:$ES$440,MATCH(DATE(YEAR($A14),MONTH($A14),15),CONFAZ!$J$2:$J$440,0),26),0)</f>
        <v>11.209944545759001</v>
      </c>
      <c r="AD14">
        <f>IFERROR(INDEX(CONFAZ!$J$2:$ES$440,MATCH(DATE(YEAR($A14),MONTH($A14),15),CONFAZ!$J$2:$J$440,0),27),0)</f>
        <v>1.54</v>
      </c>
      <c r="AE14">
        <f>IFERROR(INDEX(CONFAZ!$J$2:$ES$440,MATCH(DATE(YEAR($A14),MONTH($A14),15),CONFAZ!$J$2:$J$440,0),28),0)</f>
        <v>463.93</v>
      </c>
      <c r="AF14">
        <f>IFERROR(INDEX(CONFAZ!$J$2:$ES$440,MATCH(DATE(YEAR($A14),MONTH($A14),15),CONFAZ!$J$2:$J$440,0),29),0)</f>
        <v>6.64</v>
      </c>
      <c r="AG14">
        <f>IFERROR(INDEX(CONFAZ!$J$2:$ES$440,MATCH(DATE(YEAR($A14),MONTH($A14),15),CONFAZ!$J$2:$J$440,0),30),0)</f>
        <v>4.4000000000000004</v>
      </c>
      <c r="AH14" s="10">
        <f>IFERROR(INDEX(CONFAZ!$J$2:$ES$440,MATCH(DATE(YEAR($A14),MONTH($A14),15),CONFAZ!$J$2:$J$440,0),32),0)</f>
        <v>728613500000</v>
      </c>
      <c r="AI14" s="32">
        <f>IFERROR(INDEX(CONFAZ!$J$2:$ES$440,MATCH(DATE(YEAR($A14),MONTH($A14),15),CONFAZ!$J$2:$J$440,0),33),0)</f>
        <v>0.53949069999999999</v>
      </c>
      <c r="AJ14">
        <f>IFERROR(INDEX(CONFAZ!$J$2:$ES$440,MATCH(DATE(YEAR($A14),MONTH($A14),15),CONFAZ!$J$2:$J$440,0),34),0)</f>
        <v>-5.81</v>
      </c>
      <c r="AK14">
        <f>IFERROR(INDEX(CONFAZ!$J$2:$ES$440,MATCH(DATE(YEAR($A14),MONTH($A14),15),CONFAZ!$J$2:$J$440,0),35),0)</f>
        <v>-10.94</v>
      </c>
      <c r="AL14">
        <f>IFERROR(INDEX(CONFAZ!$J$2:$ES$440,MATCH(DATE(YEAR($A14),MONTH($A14),15),CONFAZ!$J$2:$J$440,0),36),0)</f>
        <v>44211</v>
      </c>
      <c r="AM14" s="3">
        <f>IFERROR(INDEX(CONFAZ!$J$2:$ES$440,MATCH(DATE(YEAR($A14),MONTH($A14),15),CONFAZ!$J$2:$J$440,0),37),0)</f>
        <v>33605801000</v>
      </c>
      <c r="AN14" s="3">
        <f>IFERROR(INDEX(CONFAZ!$J$2:$ES$440,MATCH(DATE(YEAR($A14),MONTH($A14),15),CONFAZ!$J$2:$J$440,0),38),0)</f>
        <v>0.4</v>
      </c>
      <c r="AO14">
        <f>IFERROR(INDEX(CONFAZ!$J$2:$ES$440,MATCH(DATE(YEAR($A14),MONTH($A14),15),CONFAZ!$J$2:$J$440,0),39),0)</f>
        <v>3704</v>
      </c>
      <c r="AP14" s="3">
        <f>IFERROR(INDEX(CONFAZ!$J$2:$ES$440,MATCH(DATE(YEAR($A14),MONTH($A14),15),CONFAZ!$J$2:$J$440,0),40),0)</f>
        <v>30699.57</v>
      </c>
      <c r="AQ14" s="3">
        <f>IFERROR(INDEX(CONFAZ!$J$2:$ES$440,MATCH(DATE(YEAR($A14),MONTH($A14),15),CONFAZ!$J$2:$J$440,0),41),0)</f>
        <v>3568480000</v>
      </c>
      <c r="AR14" s="3">
        <f>IFERROR(INDEX(CONFAZ!$J$2:$ES$440,MATCH(DATE(YEAR($A14),MONTH($A14),15),CONFAZ!$J$2:$J$440,0),42),0)</f>
        <v>20396000</v>
      </c>
      <c r="AS14" s="3">
        <f>IFERROR(INDEX(CONFAZ!$J$2:$ES$440,MATCH(DATE(YEAR($A14),MONTH($A14),15),CONFAZ!$J$2:$J$440,0),43),0)</f>
        <v>7460218000</v>
      </c>
      <c r="AT14" s="3">
        <f>IFERROR(INDEX(CONFAZ!$J$2:$ES$440,MATCH(DATE(YEAR($A14),MONTH($A14),15),CONFAZ!$J$2:$J$440,0),44),0)</f>
        <v>16141426000</v>
      </c>
      <c r="AU14" s="3">
        <f>IFERROR(INDEX(CONFAZ!$J$2:$ES$440,MATCH(DATE(YEAR($A14),MONTH($A14),15),CONFAZ!$J$2:$J$440,0),45),0)</f>
        <v>6415281000</v>
      </c>
      <c r="AV14" s="10"/>
      <c r="AW14">
        <v>47039</v>
      </c>
      <c r="AX14">
        <v>482</v>
      </c>
      <c r="AY14">
        <v>176648964</v>
      </c>
      <c r="AZ14">
        <v>81671249</v>
      </c>
      <c r="BA14">
        <v>2678</v>
      </c>
      <c r="BB14" s="10">
        <v>181</v>
      </c>
      <c r="BC14">
        <v>76</v>
      </c>
      <c r="BD14">
        <v>76</v>
      </c>
      <c r="BE14">
        <v>3931</v>
      </c>
      <c r="BF14">
        <v>0</v>
      </c>
      <c r="BG14">
        <v>1165</v>
      </c>
      <c r="BH14">
        <v>16925</v>
      </c>
      <c r="BI14">
        <v>776</v>
      </c>
      <c r="BJ14">
        <v>2203</v>
      </c>
      <c r="BK14">
        <v>1304</v>
      </c>
      <c r="BL14">
        <v>0</v>
      </c>
      <c r="BM14">
        <v>41528</v>
      </c>
      <c r="BN14">
        <v>94806877</v>
      </c>
      <c r="BO14">
        <v>45562</v>
      </c>
      <c r="BP14">
        <v>0</v>
      </c>
      <c r="BQ14">
        <v>1853556.51</v>
      </c>
      <c r="BR14">
        <v>692918983.50999999</v>
      </c>
      <c r="BS14">
        <v>7371.47</v>
      </c>
      <c r="BT14">
        <v>33470</v>
      </c>
      <c r="BU14">
        <v>32.8664779</v>
      </c>
      <c r="BV14">
        <v>4.95</v>
      </c>
      <c r="BW14">
        <v>347390</v>
      </c>
      <c r="BX14">
        <v>357476.67</v>
      </c>
      <c r="BY14">
        <v>10090</v>
      </c>
      <c r="BZ14">
        <v>-48176.67</v>
      </c>
      <c r="CA14">
        <v>6979780</v>
      </c>
      <c r="CB14">
        <v>-48216.67</v>
      </c>
      <c r="CC14">
        <v>-238543.33</v>
      </c>
      <c r="CD14">
        <v>0</v>
      </c>
      <c r="CE14">
        <v>0</v>
      </c>
      <c r="CF14">
        <v>0</v>
      </c>
      <c r="CG14">
        <v>0</v>
      </c>
      <c r="CH14">
        <v>184882882.5</v>
      </c>
      <c r="CI14" s="7">
        <v>11446102.25</v>
      </c>
      <c r="CJ14" s="10">
        <f t="shared" si="2"/>
        <v>2157666.6000000015</v>
      </c>
      <c r="CK14" s="10">
        <f>IFERROR(INDEX(CONFAZ!$BW$2:$ES$440,MATCH(DATE(YEAR($A14),MONTH($A14),15),CONFAZ!$BW$2:$BW$440,0),2),0)</f>
        <v>9288435.6499999985</v>
      </c>
      <c r="CL14" s="10"/>
      <c r="CM14" s="10"/>
      <c r="CN14"/>
      <c r="CO14"/>
      <c r="CU14"/>
    </row>
    <row r="15" spans="1:99" x14ac:dyDescent="0.25">
      <c r="A15" s="1">
        <v>44615</v>
      </c>
      <c r="B15" s="1" t="str">
        <f t="shared" si="0"/>
        <v>23/02/2022</v>
      </c>
      <c r="C15" t="s">
        <v>61</v>
      </c>
      <c r="D15" t="s">
        <v>67</v>
      </c>
      <c r="E15" s="10">
        <f>IFERROR(INDEX(CONFAZ!$J$2:$ES$440,MATCH(DATE(YEAR($A15),MONTH($A15),15),CONFAZ!$J$2:$J$440,0),2),0)</f>
        <v>5.1966000000000001</v>
      </c>
      <c r="F15">
        <f>IFERROR(INDEX(CONFAZ!$J$2:$ES$440,MATCH(DATE(YEAR($A15),MONTH($A15),15),CONFAZ!$J$2:$J$440,0),3),0)</f>
        <v>117851146</v>
      </c>
      <c r="G15">
        <f>IFERROR(INDEX(CONFAZ!$J$2:$ES$440,MATCH(DATE(YEAR($A15),MONTH($A15),15),CONFAZ!$J$2:$J$440,0),4),0)</f>
        <v>557960332.47000003</v>
      </c>
      <c r="H15">
        <f>IFERROR(INDEX(CONFAZ!$J$2:$ES$440,MATCH(DATE(YEAR($A15),MONTH($A15),15),CONFAZ!$J$2:$J$440,0),5),0)</f>
        <v>6325314.6200000001</v>
      </c>
      <c r="I15">
        <f>IFERROR(INDEX(CONFAZ!$J$2:$ES$440,MATCH(DATE(YEAR($A15),MONTH($A15),15),CONFAZ!$J$2:$J$440,0),6),0)</f>
        <v>783190636</v>
      </c>
      <c r="J15">
        <f>IFERROR(INDEX(CONFAZ!$J$2:$ES$440,MATCH(DATE(YEAR($A15),MONTH($A15),15),CONFAZ!$J$2:$J$440,0),7),0)</f>
        <v>129200891.64999998</v>
      </c>
      <c r="K15">
        <f>IFERROR(INDEX(CONFAZ!$J$2:$ES$440,MATCH(DATE(YEAR($A15),MONTH($A15),15),CONFAZ!$J$2:$J$440,0),8),0)</f>
        <v>11706203.17</v>
      </c>
      <c r="L15">
        <f>IFERROR(INDEX(CONFAZ!$J$2:$ES$440,MATCH(DATE(YEAR($A15),MONTH($A15),15),CONFAZ!$J$2:$J$440,0),9),0)</f>
        <v>22510705.080000002</v>
      </c>
      <c r="M15">
        <f>IFERROR(INDEX(CONFAZ!$J$2:$ES$440,MATCH(DATE(YEAR($A15),MONTH($A15),15),CONFAZ!$J$2:$J$440,0),10),0)</f>
        <v>2119160.2599999998</v>
      </c>
      <c r="N15">
        <f>IFERROR(INDEX(CONFAZ!$J$2:$ES$440,MATCH(DATE(YEAR($A15),MONTH($A15),15),CONFAZ!$J$2:$J$440,0),11),0)</f>
        <v>387584158.02999997</v>
      </c>
      <c r="O15">
        <f>IFERROR(INDEX(CONFAZ!$J$2:$ES$440,MATCH(DATE(YEAR($A15),MONTH($A15),15),CONFAZ!$J$2:$J$440,0),12),0)</f>
        <v>7100798.4699999997</v>
      </c>
      <c r="P15">
        <f>IFERROR(INDEX(CONFAZ!$J$2:$ES$440,MATCH(DATE(YEAR($A15),MONTH($A15),15),CONFAZ!$J$2:$J$440,0),13),0)</f>
        <v>396804116.75999999</v>
      </c>
      <c r="Q15" s="2">
        <f>IFERROR(INDEX(CONFAZ!$J$2:$ES$440,MATCH(DATE(YEAR($A15),MONTH($A15),15),CONFAZ!$J$2:$J$440,0),14),0)</f>
        <v>23511291422</v>
      </c>
      <c r="R15" s="2">
        <f>IFERROR(INDEX(CONFAZ!$J$2:$ES$440,MATCH(DATE(YEAR($A15),MONTH($A15),15),CONFAZ!$J$2:$J$440,0),15),0)</f>
        <v>18883775321</v>
      </c>
      <c r="S15">
        <f>IFERROR(INDEX(CONFAZ!$J$2:$ES$440,MATCH(DATE(YEAR($A15),MONTH($A15),15),CONFAZ!$J$2:$J$440,0),16),0)</f>
        <v>136.30000000000001</v>
      </c>
      <c r="T15" s="10">
        <f>IFERROR(INDEX(CONFAZ!$J$2:$ES$440,MATCH(DATE(YEAR($A15),MONTH($A15),15),CONFAZ!$J$2:$J$440,0),17),0)</f>
        <v>1.8329186734</v>
      </c>
      <c r="U15">
        <f>IFERROR(INDEX(CONFAZ!$J$2:$ES$440,MATCH(DATE(YEAR($A15),MONTH($A15),15),CONFAZ!$J$2:$J$440,0),18),0)</f>
        <v>10.49</v>
      </c>
      <c r="V15">
        <f>IFERROR(INDEX(CONFAZ!$J$2:$ES$440,MATCH(DATE(YEAR($A15),MONTH($A15),15),CONFAZ!$J$2:$J$440,0),19),0)</f>
        <v>1212</v>
      </c>
      <c r="W15">
        <f>IFERROR(INDEX(CONFAZ!$J$2:$ES$440,MATCH(DATE(YEAR($A15),MONTH($A15),15),CONFAZ!$J$2:$J$440,0),20),0)</f>
        <v>1859031684000</v>
      </c>
      <c r="X15">
        <f>IFERROR(INDEX(CONFAZ!$J$2:$ES$440,MATCH(DATE(YEAR($A15),MONTH($A15),15),CONFAZ!$J$2:$J$440,0),21),0)</f>
        <v>1</v>
      </c>
      <c r="Y15">
        <f>IFERROR(INDEX(CONFAZ!$J$2:$ES$440,MATCH(DATE(YEAR($A15),MONTH($A15),15),CONFAZ!$J$2:$J$440,0),22),0)</f>
        <v>1561.93333333333</v>
      </c>
      <c r="Z15">
        <f>IFERROR(INDEX(CONFAZ!$J$2:$ES$440,MATCH(DATE(YEAR($A15),MONTH($A15),15),CONFAZ!$J$2:$J$440,0),23),0)</f>
        <v>1208.0435</v>
      </c>
      <c r="AA15">
        <f>IFERROR(INDEX(CONFAZ!$J$2:$ES$440,MATCH(DATE(YEAR($A15),MONTH($A15),15),CONFAZ!$J$2:$J$440,0),24),0)</f>
        <v>1106.3838095238</v>
      </c>
      <c r="AB15">
        <f>IFERROR(INDEX(CONFAZ!$J$2:$ES$440,MATCH(DATE(YEAR($A15),MONTH($A15),15),CONFAZ!$J$2:$J$440,0),25),0)</f>
        <v>1382.1579999999999</v>
      </c>
      <c r="AC15">
        <f>IFERROR(INDEX(CONFAZ!$J$2:$ES$440,MATCH(DATE(YEAR($A15),MONTH($A15),15),CONFAZ!$J$2:$J$440,0),26),0)</f>
        <v>11.203729603729601</v>
      </c>
      <c r="AD15">
        <f>IFERROR(INDEX(CONFAZ!$J$2:$ES$440,MATCH(DATE(YEAR($A15),MONTH($A15),15),CONFAZ!$J$2:$J$440,0),27),0)</f>
        <v>2.0099999999999998</v>
      </c>
      <c r="AE15">
        <f>IFERROR(INDEX(CONFAZ!$J$2:$ES$440,MATCH(DATE(YEAR($A15),MONTH($A15),15),CONFAZ!$J$2:$J$440,0),28),0)</f>
        <v>491.54</v>
      </c>
      <c r="AF15">
        <f>IFERROR(INDEX(CONFAZ!$J$2:$ES$440,MATCH(DATE(YEAR($A15),MONTH($A15),15),CONFAZ!$J$2:$J$440,0),29),0)</f>
        <v>6.6</v>
      </c>
      <c r="AG15">
        <f>IFERROR(INDEX(CONFAZ!$J$2:$ES$440,MATCH(DATE(YEAR($A15),MONTH($A15),15),CONFAZ!$J$2:$J$440,0),30),0)</f>
        <v>35.79</v>
      </c>
      <c r="AH15" s="10">
        <f>IFERROR(INDEX(CONFAZ!$J$2:$ES$440,MATCH(DATE(YEAR($A15),MONTH($A15),15),CONFAZ!$J$2:$J$440,0),32),0)</f>
        <v>752423700000</v>
      </c>
      <c r="AI15" s="32">
        <f>IFERROR(INDEX(CONFAZ!$J$2:$ES$440,MATCH(DATE(YEAR($A15),MONTH($A15),15),CONFAZ!$J$2:$J$440,0),33),0)</f>
        <v>0.53949069999999999</v>
      </c>
      <c r="AJ15">
        <f>IFERROR(INDEX(CONFAZ!$J$2:$ES$440,MATCH(DATE(YEAR($A15),MONTH($A15),15),CONFAZ!$J$2:$J$440,0),34),0)</f>
        <v>8.34</v>
      </c>
      <c r="AK15">
        <f>IFERROR(INDEX(CONFAZ!$J$2:$ES$440,MATCH(DATE(YEAR($A15),MONTH($A15),15),CONFAZ!$J$2:$J$440,0),35),0)</f>
        <v>2.64</v>
      </c>
      <c r="AL15">
        <f>IFERROR(INDEX(CONFAZ!$J$2:$ES$440,MATCH(DATE(YEAR($A15),MONTH($A15),15),CONFAZ!$J$2:$J$440,0),36),0)</f>
        <v>44242</v>
      </c>
      <c r="AM15" s="3">
        <f>IFERROR(INDEX(CONFAZ!$J$2:$ES$440,MATCH(DATE(YEAR($A15),MONTH($A15),15),CONFAZ!$J$2:$J$440,0),37),0)</f>
        <v>33605801000</v>
      </c>
      <c r="AN15" s="3">
        <f>IFERROR(INDEX(CONFAZ!$J$2:$ES$440,MATCH(DATE(YEAR($A15),MONTH($A15),15),CONFAZ!$J$2:$J$440,0),38),0)</f>
        <v>0.4</v>
      </c>
      <c r="AO15">
        <f>IFERROR(INDEX(CONFAZ!$J$2:$ES$440,MATCH(DATE(YEAR($A15),MONTH($A15),15),CONFAZ!$J$2:$J$440,0),39),0)</f>
        <v>3704</v>
      </c>
      <c r="AP15" s="3">
        <f>IFERROR(INDEX(CONFAZ!$J$2:$ES$440,MATCH(DATE(YEAR($A15),MONTH($A15),15),CONFAZ!$J$2:$J$440,0),40),0)</f>
        <v>30699.57</v>
      </c>
      <c r="AQ15" s="3">
        <f>IFERROR(INDEX(CONFAZ!$J$2:$ES$440,MATCH(DATE(YEAR($A15),MONTH($A15),15),CONFAZ!$J$2:$J$440,0),41),0)</f>
        <v>3568480000</v>
      </c>
      <c r="AR15" s="3">
        <f>IFERROR(INDEX(CONFAZ!$J$2:$ES$440,MATCH(DATE(YEAR($A15),MONTH($A15),15),CONFAZ!$J$2:$J$440,0),42),0)</f>
        <v>20396000</v>
      </c>
      <c r="AS15" s="3">
        <f>IFERROR(INDEX(CONFAZ!$J$2:$ES$440,MATCH(DATE(YEAR($A15),MONTH($A15),15),CONFAZ!$J$2:$J$440,0),43),0)</f>
        <v>7460218000</v>
      </c>
      <c r="AT15" s="3">
        <f>IFERROR(INDEX(CONFAZ!$J$2:$ES$440,MATCH(DATE(YEAR($A15),MONTH($A15),15),CONFAZ!$J$2:$J$440,0),44),0)</f>
        <v>16141426000</v>
      </c>
      <c r="AU15" s="3">
        <f>IFERROR(INDEX(CONFAZ!$J$2:$ES$440,MATCH(DATE(YEAR($A15),MONTH($A15),15),CONFAZ!$J$2:$J$440,0),45),0)</f>
        <v>6415281000</v>
      </c>
      <c r="AV15" s="10"/>
      <c r="AW15">
        <v>47039</v>
      </c>
      <c r="AX15">
        <v>482</v>
      </c>
      <c r="AY15">
        <v>176648964</v>
      </c>
      <c r="AZ15">
        <v>81671249</v>
      </c>
      <c r="BA15">
        <v>2678</v>
      </c>
      <c r="BB15" s="10">
        <v>181</v>
      </c>
      <c r="BC15">
        <v>76</v>
      </c>
      <c r="BD15">
        <v>76</v>
      </c>
      <c r="BE15">
        <v>3931</v>
      </c>
      <c r="BF15">
        <v>0</v>
      </c>
      <c r="BG15">
        <v>1165</v>
      </c>
      <c r="BH15">
        <v>16925</v>
      </c>
      <c r="BI15">
        <v>776</v>
      </c>
      <c r="BJ15">
        <v>2203</v>
      </c>
      <c r="BK15">
        <v>1304</v>
      </c>
      <c r="BL15">
        <v>0</v>
      </c>
      <c r="BM15">
        <v>41528</v>
      </c>
      <c r="BN15">
        <v>94806877</v>
      </c>
      <c r="BO15">
        <v>45562</v>
      </c>
      <c r="BP15">
        <v>0</v>
      </c>
      <c r="BQ15">
        <v>1853556.51</v>
      </c>
      <c r="BR15">
        <v>692918983.50999999</v>
      </c>
      <c r="BS15">
        <v>7371.47</v>
      </c>
      <c r="BT15">
        <v>33470</v>
      </c>
      <c r="BU15">
        <v>32.8664779</v>
      </c>
      <c r="BV15">
        <v>4.95</v>
      </c>
      <c r="BW15">
        <v>347390</v>
      </c>
      <c r="BX15">
        <v>357476.67</v>
      </c>
      <c r="BY15">
        <v>10090</v>
      </c>
      <c r="BZ15">
        <v>-48176.67</v>
      </c>
      <c r="CA15">
        <v>6979780</v>
      </c>
      <c r="CB15">
        <v>-48216.67</v>
      </c>
      <c r="CC15">
        <v>-238543.33</v>
      </c>
      <c r="CD15">
        <v>0</v>
      </c>
      <c r="CE15">
        <v>0</v>
      </c>
      <c r="CF15">
        <v>0</v>
      </c>
      <c r="CG15">
        <v>0</v>
      </c>
      <c r="CH15">
        <v>119668603.5</v>
      </c>
      <c r="CI15" s="7">
        <v>7745104.3499999996</v>
      </c>
      <c r="CJ15" s="10">
        <f t="shared" si="2"/>
        <v>-1939270.4299999997</v>
      </c>
      <c r="CK15" s="10">
        <f>IFERROR(INDEX(CONFAZ!$BW$2:$ES$440,MATCH(DATE(YEAR($A15),MONTH($A15),15),CONFAZ!$BW$2:$BW$440,0),2),0)</f>
        <v>9684374.7799999993</v>
      </c>
      <c r="CL15"/>
      <c r="CM15"/>
      <c r="CN15"/>
      <c r="CO15"/>
      <c r="CU15"/>
    </row>
    <row r="16" spans="1:99" x14ac:dyDescent="0.25">
      <c r="A16" s="1">
        <v>44643</v>
      </c>
      <c r="B16" s="1" t="str">
        <f t="shared" si="0"/>
        <v>23/03/2022</v>
      </c>
      <c r="C16" t="s">
        <v>61</v>
      </c>
      <c r="D16" t="s">
        <v>67</v>
      </c>
      <c r="E16" s="10">
        <f>IFERROR(INDEX(CONFAZ!$J$2:$ES$440,MATCH(DATE(YEAR($A16),MONTH($A16),15),CONFAZ!$J$2:$J$440,0),2),0)</f>
        <v>4.9683999999999999</v>
      </c>
      <c r="F16">
        <f>IFERROR(INDEX(CONFAZ!$J$2:$ES$440,MATCH(DATE(YEAR($A16),MONTH($A16),15),CONFAZ!$J$2:$J$440,0),3),0)</f>
        <v>97361402</v>
      </c>
      <c r="G16">
        <f>IFERROR(INDEX(CONFAZ!$J$2:$ES$440,MATCH(DATE(YEAR($A16),MONTH($A16),15),CONFAZ!$J$2:$J$440,0),4),0)</f>
        <v>619842237.55000007</v>
      </c>
      <c r="H16">
        <f>IFERROR(INDEX(CONFAZ!$J$2:$ES$440,MATCH(DATE(YEAR($A16),MONTH($A16),15),CONFAZ!$J$2:$J$440,0),5),0)</f>
        <v>7667526.29</v>
      </c>
      <c r="I16">
        <f>IFERROR(INDEX(CONFAZ!$J$2:$ES$440,MATCH(DATE(YEAR($A16),MONTH($A16),15),CONFAZ!$J$2:$J$440,0),6),0)</f>
        <v>875325775</v>
      </c>
      <c r="J16">
        <f>IFERROR(INDEX(CONFAZ!$J$2:$ES$440,MATCH(DATE(YEAR($A16),MONTH($A16),15),CONFAZ!$J$2:$J$440,0),7),0)</f>
        <v>156222484.31</v>
      </c>
      <c r="K16">
        <f>IFERROR(INDEX(CONFAZ!$J$2:$ES$440,MATCH(DATE(YEAR($A16),MONTH($A16),15),CONFAZ!$J$2:$J$440,0),8),0)</f>
        <v>11003426.41</v>
      </c>
      <c r="L16">
        <f>IFERROR(INDEX(CONFAZ!$J$2:$ES$440,MATCH(DATE(YEAR($A16),MONTH($A16),15),CONFAZ!$J$2:$J$440,0),9),0)</f>
        <v>23337870.550000004</v>
      </c>
      <c r="M16">
        <f>IFERROR(INDEX(CONFAZ!$J$2:$ES$440,MATCH(DATE(YEAR($A16),MONTH($A16),15),CONFAZ!$J$2:$J$440,0),10),0)</f>
        <v>2670669.75</v>
      </c>
      <c r="N16">
        <f>IFERROR(INDEX(CONFAZ!$J$2:$ES$440,MATCH(DATE(YEAR($A16),MONTH($A16),15),CONFAZ!$J$2:$J$440,0),11),0)</f>
        <v>424610871.51999998</v>
      </c>
      <c r="O16">
        <f>IFERROR(INDEX(CONFAZ!$J$2:$ES$440,MATCH(DATE(YEAR($A16),MONTH($A16),15),CONFAZ!$J$2:$J$440,0),12),0)</f>
        <v>5190426.8099999996</v>
      </c>
      <c r="P16">
        <f>IFERROR(INDEX(CONFAZ!$J$2:$ES$440,MATCH(DATE(YEAR($A16),MONTH($A16),15),CONFAZ!$J$2:$J$440,0),13),0)</f>
        <v>432471968.07999998</v>
      </c>
      <c r="Q16" s="2">
        <f>IFERROR(INDEX(CONFAZ!$J$2:$ES$440,MATCH(DATE(YEAR($A16),MONTH($A16),15),CONFAZ!$J$2:$J$440,0),14),0)</f>
        <v>29396415272</v>
      </c>
      <c r="R16" s="2">
        <f>IFERROR(INDEX(CONFAZ!$J$2:$ES$440,MATCH(DATE(YEAR($A16),MONTH($A16),15),CONFAZ!$J$2:$J$440,0),15),0)</f>
        <v>21810855881</v>
      </c>
      <c r="S16">
        <f>IFERROR(INDEX(CONFAZ!$J$2:$ES$440,MATCH(DATE(YEAR($A16),MONTH($A16),15),CONFAZ!$J$2:$J$440,0),16),0)</f>
        <v>148.63999999999999</v>
      </c>
      <c r="T16" s="10">
        <f>IFERROR(INDEX(CONFAZ!$J$2:$ES$440,MATCH(DATE(YEAR($A16),MONTH($A16),15),CONFAZ!$J$2:$J$440,0),17),0)</f>
        <v>1.7407971295</v>
      </c>
      <c r="U16">
        <f>IFERROR(INDEX(CONFAZ!$J$2:$ES$440,MATCH(DATE(YEAR($A16),MONTH($A16),15),CONFAZ!$J$2:$J$440,0),18),0)</f>
        <v>11.15</v>
      </c>
      <c r="V16">
        <f>IFERROR(INDEX(CONFAZ!$J$2:$ES$440,MATCH(DATE(YEAR($A16),MONTH($A16),15),CONFAZ!$J$2:$J$440,0),19),0)</f>
        <v>1212</v>
      </c>
      <c r="W16">
        <f>IFERROR(INDEX(CONFAZ!$J$2:$ES$440,MATCH(DATE(YEAR($A16),MONTH($A16),15),CONFAZ!$J$2:$J$440,0),20),0)</f>
        <v>1754684859600</v>
      </c>
      <c r="X16">
        <f>IFERROR(INDEX(CONFAZ!$J$2:$ES$440,MATCH(DATE(YEAR($A16),MONTH($A16),15),CONFAZ!$J$2:$J$440,0),21),0)</f>
        <v>1.71</v>
      </c>
      <c r="Y16">
        <f>IFERROR(INDEX(CONFAZ!$J$2:$ES$440,MATCH(DATE(YEAR($A16),MONTH($A16),15),CONFAZ!$J$2:$J$440,0),22),0)</f>
        <v>1554.61055555555</v>
      </c>
      <c r="Z16">
        <f>IFERROR(INDEX(CONFAZ!$J$2:$ES$440,MATCH(DATE(YEAR($A16),MONTH($A16),15),CONFAZ!$J$2:$J$440,0),23),0)</f>
        <v>1214.0974999999901</v>
      </c>
      <c r="AA16">
        <f>IFERROR(INDEX(CONFAZ!$J$2:$ES$440,MATCH(DATE(YEAR($A16),MONTH($A16),15),CONFAZ!$J$2:$J$440,0),24),0)</f>
        <v>1112.37619047619</v>
      </c>
      <c r="AB16">
        <f>IFERROR(INDEX(CONFAZ!$J$2:$ES$440,MATCH(DATE(YEAR($A16),MONTH($A16),15),CONFAZ!$J$2:$J$440,0),25),0)</f>
        <v>1378.8788</v>
      </c>
      <c r="AC16">
        <f>IFERROR(INDEX(CONFAZ!$J$2:$ES$440,MATCH(DATE(YEAR($A16),MONTH($A16),15),CONFAZ!$J$2:$J$440,0),26),0)</f>
        <v>11.143960307393799</v>
      </c>
      <c r="AD16">
        <f>IFERROR(INDEX(CONFAZ!$J$2:$ES$440,MATCH(DATE(YEAR($A16),MONTH($A16),15),CONFAZ!$J$2:$J$440,0),27),0)</f>
        <v>2.62</v>
      </c>
      <c r="AE16">
        <f>IFERROR(INDEX(CONFAZ!$J$2:$ES$440,MATCH(DATE(YEAR($A16),MONTH($A16),15),CONFAZ!$J$2:$J$440,0),28),0)</f>
        <v>559.35</v>
      </c>
      <c r="AF16">
        <f>IFERROR(INDEX(CONFAZ!$J$2:$ES$440,MATCH(DATE(YEAR($A16),MONTH($A16),15),CONFAZ!$J$2:$J$440,0),29),0)</f>
        <v>7.01</v>
      </c>
      <c r="AG16">
        <f>IFERROR(INDEX(CONFAZ!$J$2:$ES$440,MATCH(DATE(YEAR($A16),MONTH($A16),15),CONFAZ!$J$2:$J$440,0),30),0)</f>
        <v>6.0698999999999996</v>
      </c>
      <c r="AH16" s="10">
        <f>IFERROR(INDEX(CONFAZ!$J$2:$ES$440,MATCH(DATE(YEAR($A16),MONTH($A16),15),CONFAZ!$J$2:$J$440,0),32),0)</f>
        <v>834671400000</v>
      </c>
      <c r="AI16" s="32">
        <f>IFERROR(INDEX(CONFAZ!$J$2:$ES$440,MATCH(DATE(YEAR($A16),MONTH($A16),15),CONFAZ!$J$2:$J$440,0),33),0)</f>
        <v>0.53949069999999999</v>
      </c>
      <c r="AJ16">
        <f>IFERROR(INDEX(CONFAZ!$J$2:$ES$440,MATCH(DATE(YEAR($A16),MONTH($A16),15),CONFAZ!$J$2:$J$440,0),34),0)</f>
        <v>8.02</v>
      </c>
      <c r="AK16">
        <f>IFERROR(INDEX(CONFAZ!$J$2:$ES$440,MATCH(DATE(YEAR($A16),MONTH($A16),15),CONFAZ!$J$2:$J$440,0),35),0)</f>
        <v>0.96</v>
      </c>
      <c r="AL16">
        <f>IFERROR(INDEX(CONFAZ!$J$2:$ES$440,MATCH(DATE(YEAR($A16),MONTH($A16),15),CONFAZ!$J$2:$J$440,0),36),0)</f>
        <v>44270</v>
      </c>
      <c r="AM16" s="3">
        <f>IFERROR(INDEX(CONFAZ!$J$2:$ES$440,MATCH(DATE(YEAR($A16),MONTH($A16),15),CONFAZ!$J$2:$J$440,0),37),0)</f>
        <v>33605801000</v>
      </c>
      <c r="AN16" s="3">
        <f>IFERROR(INDEX(CONFAZ!$J$2:$ES$440,MATCH(DATE(YEAR($A16),MONTH($A16),15),CONFAZ!$J$2:$J$440,0),38),0)</f>
        <v>0.4</v>
      </c>
      <c r="AO16">
        <f>IFERROR(INDEX(CONFAZ!$J$2:$ES$440,MATCH(DATE(YEAR($A16),MONTH($A16),15),CONFAZ!$J$2:$J$440,0),39),0)</f>
        <v>3704</v>
      </c>
      <c r="AP16" s="3">
        <f>IFERROR(INDEX(CONFAZ!$J$2:$ES$440,MATCH(DATE(YEAR($A16),MONTH($A16),15),CONFAZ!$J$2:$J$440,0),40),0)</f>
        <v>30699.57</v>
      </c>
      <c r="AQ16" s="3">
        <f>IFERROR(INDEX(CONFAZ!$J$2:$ES$440,MATCH(DATE(YEAR($A16),MONTH($A16),15),CONFAZ!$J$2:$J$440,0),41),0)</f>
        <v>3568480000</v>
      </c>
      <c r="AR16" s="3">
        <f>IFERROR(INDEX(CONFAZ!$J$2:$ES$440,MATCH(DATE(YEAR($A16),MONTH($A16),15),CONFAZ!$J$2:$J$440,0),42),0)</f>
        <v>20396000</v>
      </c>
      <c r="AS16" s="3">
        <f>IFERROR(INDEX(CONFAZ!$J$2:$ES$440,MATCH(DATE(YEAR($A16),MONTH($A16),15),CONFAZ!$J$2:$J$440,0),43),0)</f>
        <v>7460218000</v>
      </c>
      <c r="AT16" s="3">
        <f>IFERROR(INDEX(CONFAZ!$J$2:$ES$440,MATCH(DATE(YEAR($A16),MONTH($A16),15),CONFAZ!$J$2:$J$440,0),44),0)</f>
        <v>16141426000</v>
      </c>
      <c r="AU16" s="3">
        <f>IFERROR(INDEX(CONFAZ!$J$2:$ES$440,MATCH(DATE(YEAR($A16),MONTH($A16),15),CONFAZ!$J$2:$J$440,0),45),0)</f>
        <v>6415281000</v>
      </c>
      <c r="AV16" s="10"/>
      <c r="AW16">
        <v>61635</v>
      </c>
      <c r="AX16">
        <v>122</v>
      </c>
      <c r="AY16">
        <v>145320655</v>
      </c>
      <c r="AZ16">
        <v>92202549</v>
      </c>
      <c r="BA16">
        <v>3514</v>
      </c>
      <c r="BB16" s="10">
        <v>375</v>
      </c>
      <c r="BC16">
        <v>80</v>
      </c>
      <c r="BD16">
        <v>80</v>
      </c>
      <c r="BE16">
        <v>2372</v>
      </c>
      <c r="BF16">
        <v>0</v>
      </c>
      <c r="BG16">
        <v>36</v>
      </c>
      <c r="BH16">
        <v>4251</v>
      </c>
      <c r="BI16">
        <v>906</v>
      </c>
      <c r="BJ16">
        <v>1312</v>
      </c>
      <c r="BK16">
        <v>1407</v>
      </c>
      <c r="BL16">
        <v>0</v>
      </c>
      <c r="BM16">
        <v>47820</v>
      </c>
      <c r="BN16">
        <v>52926186</v>
      </c>
      <c r="BO16">
        <v>60437</v>
      </c>
      <c r="BP16">
        <v>0</v>
      </c>
      <c r="BQ16">
        <v>1855669.45</v>
      </c>
      <c r="BR16">
        <v>702530163.99000001</v>
      </c>
      <c r="BS16">
        <v>21827.61</v>
      </c>
      <c r="BT16">
        <v>33595</v>
      </c>
      <c r="BU16">
        <v>32.8664779</v>
      </c>
      <c r="BV16">
        <v>5.48</v>
      </c>
      <c r="BW16">
        <v>347390</v>
      </c>
      <c r="BX16">
        <v>357476.67</v>
      </c>
      <c r="BY16">
        <v>10090</v>
      </c>
      <c r="BZ16">
        <v>-48176.67</v>
      </c>
      <c r="CA16">
        <v>6979780</v>
      </c>
      <c r="CB16">
        <v>-48216.67</v>
      </c>
      <c r="CC16">
        <v>-238543.33</v>
      </c>
      <c r="CD16">
        <v>0</v>
      </c>
      <c r="CE16">
        <v>0</v>
      </c>
      <c r="CF16">
        <v>0</v>
      </c>
      <c r="CG16">
        <v>0</v>
      </c>
      <c r="CH16">
        <v>379476</v>
      </c>
      <c r="CI16" s="7">
        <v>4406.7299999999996</v>
      </c>
      <c r="CJ16" s="10">
        <f t="shared" si="2"/>
        <v>4406.7299999999996</v>
      </c>
      <c r="CK16" s="10">
        <f>IFERROR(INDEX(CONFAZ!$BT$2:$ES$440,MATCH(DATE(YEAR($A16),MONTH($A16),16),CONFAZ!$BT$2:$BT$440,0),2),0)</f>
        <v>0</v>
      </c>
      <c r="CL16"/>
      <c r="CM16"/>
      <c r="CN16"/>
      <c r="CO16"/>
      <c r="CU16"/>
    </row>
    <row r="17" spans="1:99" x14ac:dyDescent="0.25">
      <c r="A17" s="1">
        <v>44674</v>
      </c>
      <c r="B17" s="1" t="str">
        <f t="shared" si="0"/>
        <v>23/04/2022</v>
      </c>
      <c r="C17" t="s">
        <v>61</v>
      </c>
      <c r="D17" t="s">
        <v>67</v>
      </c>
      <c r="E17" s="10">
        <f>IFERROR(INDEX(CONFAZ!$J$2:$ES$440,MATCH(DATE(YEAR($A17),MONTH($A17),15),CONFAZ!$J$2:$J$440,0),2),0)</f>
        <v>4.758</v>
      </c>
      <c r="F17">
        <f>IFERROR(INDEX(CONFAZ!$J$2:$ES$440,MATCH(DATE(YEAR($A17),MONTH($A17),15),CONFAZ!$J$2:$J$440,0),3),0)</f>
        <v>75444194</v>
      </c>
      <c r="G17">
        <f>IFERROR(INDEX(CONFAZ!$J$2:$ES$440,MATCH(DATE(YEAR($A17),MONTH($A17),15),CONFAZ!$J$2:$J$440,0),4),0)</f>
        <v>540636773.01999998</v>
      </c>
      <c r="H17">
        <f>IFERROR(INDEX(CONFAZ!$J$2:$ES$440,MATCH(DATE(YEAR($A17),MONTH($A17),15),CONFAZ!$J$2:$J$440,0),5),0)</f>
        <v>6013133.7199999997</v>
      </c>
      <c r="I17">
        <f>IFERROR(INDEX(CONFAZ!$J$2:$ES$440,MATCH(DATE(YEAR($A17),MONTH($A17),15),CONFAZ!$J$2:$J$440,0),6),0)</f>
        <v>923265612</v>
      </c>
      <c r="J17">
        <f>IFERROR(INDEX(CONFAZ!$J$2:$ES$440,MATCH(DATE(YEAR($A17),MONTH($A17),15),CONFAZ!$J$2:$J$440,0),7),0)</f>
        <v>196959651.23000002</v>
      </c>
      <c r="K17">
        <f>IFERROR(INDEX(CONFAZ!$J$2:$ES$440,MATCH(DATE(YEAR($A17),MONTH($A17),15),CONFAZ!$J$2:$J$440,0),8),0)</f>
        <v>63338850.110000007</v>
      </c>
      <c r="L17">
        <f>IFERROR(INDEX(CONFAZ!$J$2:$ES$440,MATCH(DATE(YEAR($A17),MONTH($A17),15),CONFAZ!$J$2:$J$440,0),9),0)</f>
        <v>24727635.07</v>
      </c>
      <c r="M17">
        <f>IFERROR(INDEX(CONFAZ!$J$2:$ES$440,MATCH(DATE(YEAR($A17),MONTH($A17),15),CONFAZ!$J$2:$J$440,0),10),0)</f>
        <v>2083703</v>
      </c>
      <c r="N17">
        <f>IFERROR(INDEX(CONFAZ!$J$2:$ES$440,MATCH(DATE(YEAR($A17),MONTH($A17),15),CONFAZ!$J$2:$J$440,0),11),0)</f>
        <v>386581279.33999997</v>
      </c>
      <c r="O17">
        <f>IFERROR(INDEX(CONFAZ!$J$2:$ES$440,MATCH(DATE(YEAR($A17),MONTH($A17),15),CONFAZ!$J$2:$J$440,0),12),0)</f>
        <v>3922725.46</v>
      </c>
      <c r="P17">
        <f>IFERROR(INDEX(CONFAZ!$J$2:$ES$440,MATCH(DATE(YEAR($A17),MONTH($A17),15),CONFAZ!$J$2:$J$440,0),13),0)</f>
        <v>392587707.79999995</v>
      </c>
      <c r="Q17" s="2">
        <f>IFERROR(INDEX(CONFAZ!$J$2:$ES$440,MATCH(DATE(YEAR($A17),MONTH($A17),15),CONFAZ!$J$2:$J$440,0),14),0)</f>
        <v>28955795241</v>
      </c>
      <c r="R17" s="2">
        <f>IFERROR(INDEX(CONFAZ!$J$2:$ES$440,MATCH(DATE(YEAR($A17),MONTH($A17),15),CONFAZ!$J$2:$J$440,0),15),0)</f>
        <v>20742395003</v>
      </c>
      <c r="S17">
        <f>IFERROR(INDEX(CONFAZ!$J$2:$ES$440,MATCH(DATE(YEAR($A17),MONTH($A17),15),CONFAZ!$J$2:$J$440,0),16),0)</f>
        <v>142.37</v>
      </c>
      <c r="T17" s="10">
        <f>IFERROR(INDEX(CONFAZ!$J$2:$ES$440,MATCH(DATE(YEAR($A17),MONTH($A17),15),CONFAZ!$J$2:$J$440,0),17),0)</f>
        <v>1.4112920584999999</v>
      </c>
      <c r="U17">
        <f>IFERROR(INDEX(CONFAZ!$J$2:$ES$440,MATCH(DATE(YEAR($A17),MONTH($A17),15),CONFAZ!$J$2:$J$440,0),18),0)</f>
        <v>11.65</v>
      </c>
      <c r="V17">
        <f>IFERROR(INDEX(CONFAZ!$J$2:$ES$440,MATCH(DATE(YEAR($A17),MONTH($A17),15),CONFAZ!$J$2:$J$440,0),19),0)</f>
        <v>1212</v>
      </c>
      <c r="W17">
        <f>IFERROR(INDEX(CONFAZ!$J$2:$ES$440,MATCH(DATE(YEAR($A17),MONTH($A17),15),CONFAZ!$J$2:$J$440,0),20),0)</f>
        <v>1641971526000</v>
      </c>
      <c r="X17">
        <f>IFERROR(INDEX(CONFAZ!$J$2:$ES$440,MATCH(DATE(YEAR($A17),MONTH($A17),15),CONFAZ!$J$2:$J$440,0),21),0)</f>
        <v>1.04</v>
      </c>
      <c r="Y17">
        <f>IFERROR(INDEX(CONFAZ!$J$2:$ES$440,MATCH(DATE(YEAR($A17),MONTH($A17),15),CONFAZ!$J$2:$J$440,0),22),0)</f>
        <v>1582.89055555555</v>
      </c>
      <c r="Z17">
        <f>IFERROR(INDEX(CONFAZ!$J$2:$ES$440,MATCH(DATE(YEAR($A17),MONTH($A17),15),CONFAZ!$J$2:$J$440,0),23),0)</f>
        <v>1233.6599999999901</v>
      </c>
      <c r="AA17">
        <f>IFERROR(INDEX(CONFAZ!$J$2:$ES$440,MATCH(DATE(YEAR($A17),MONTH($A17),15),CONFAZ!$J$2:$J$440,0),24),0)</f>
        <v>1125.9895238095201</v>
      </c>
      <c r="AB17">
        <f>IFERROR(INDEX(CONFAZ!$J$2:$ES$440,MATCH(DATE(YEAR($A17),MONTH($A17),15),CONFAZ!$J$2:$J$440,0),25),0)</f>
        <v>1402.6676</v>
      </c>
      <c r="AC17">
        <f>IFERROR(INDEX(CONFAZ!$J$2:$ES$440,MATCH(DATE(YEAR($A17),MONTH($A17),15),CONFAZ!$J$2:$J$440,0),26),0)</f>
        <v>10.5218753766421</v>
      </c>
      <c r="AD17">
        <f>IFERROR(INDEX(CONFAZ!$J$2:$ES$440,MATCH(DATE(YEAR($A17),MONTH($A17),15),CONFAZ!$J$2:$J$440,0),27),0)</f>
        <v>2.06</v>
      </c>
      <c r="AE17">
        <f>IFERROR(INDEX(CONFAZ!$J$2:$ES$440,MATCH(DATE(YEAR($A17),MONTH($A17),15),CONFAZ!$J$2:$J$440,0),28),0)</f>
        <v>507.94</v>
      </c>
      <c r="AF17">
        <f>IFERROR(INDEX(CONFAZ!$J$2:$ES$440,MATCH(DATE(YEAR($A17),MONTH($A17),15),CONFAZ!$J$2:$J$440,0),29),0)</f>
        <v>7.25</v>
      </c>
      <c r="AG17">
        <f>IFERROR(INDEX(CONFAZ!$J$2:$ES$440,MATCH(DATE(YEAR($A17),MONTH($A17),15),CONFAZ!$J$2:$J$440,0),30),0)</f>
        <v>40.909999999999997</v>
      </c>
      <c r="AH17" s="10">
        <f>IFERROR(INDEX(CONFAZ!$J$2:$ES$440,MATCH(DATE(YEAR($A17),MONTH($A17),15),CONFAZ!$J$2:$J$440,0),32),0)</f>
        <v>815929900000</v>
      </c>
      <c r="AI17" s="32">
        <f>IFERROR(INDEX(CONFAZ!$J$2:$ES$440,MATCH(DATE(YEAR($A17),MONTH($A17),15),CONFAZ!$J$2:$J$440,0),33),0)</f>
        <v>0.53949069999999999</v>
      </c>
      <c r="AJ17">
        <f>IFERROR(INDEX(CONFAZ!$J$2:$ES$440,MATCH(DATE(YEAR($A17),MONTH($A17),15),CONFAZ!$J$2:$J$440,0),34),0)</f>
        <v>2.2799999999999998</v>
      </c>
      <c r="AK17">
        <f>IFERROR(INDEX(CONFAZ!$J$2:$ES$440,MATCH(DATE(YEAR($A17),MONTH($A17),15),CONFAZ!$J$2:$J$440,0),35),0)</f>
        <v>-3.75</v>
      </c>
      <c r="AL17">
        <f>IFERROR(INDEX(CONFAZ!$J$2:$ES$440,MATCH(DATE(YEAR($A17),MONTH($A17),15),CONFAZ!$J$2:$J$440,0),36),0)</f>
        <v>44301</v>
      </c>
      <c r="AM17" s="3">
        <f>IFERROR(INDEX(CONFAZ!$J$2:$ES$440,MATCH(DATE(YEAR($A17),MONTH($A17),15),CONFAZ!$J$2:$J$440,0),37),0)</f>
        <v>33605801000</v>
      </c>
      <c r="AN17" s="3">
        <f>IFERROR(INDEX(CONFAZ!$J$2:$ES$440,MATCH(DATE(YEAR($A17),MONTH($A17),15),CONFAZ!$J$2:$J$440,0),38),0)</f>
        <v>0.4</v>
      </c>
      <c r="AO17">
        <f>IFERROR(INDEX(CONFAZ!$J$2:$ES$440,MATCH(DATE(YEAR($A17),MONTH($A17),15),CONFAZ!$J$2:$J$440,0),39),0)</f>
        <v>3704</v>
      </c>
      <c r="AP17" s="3">
        <f>IFERROR(INDEX(CONFAZ!$J$2:$ES$440,MATCH(DATE(YEAR($A17),MONTH($A17),15),CONFAZ!$J$2:$J$440,0),40),0)</f>
        <v>30699.57</v>
      </c>
      <c r="AQ17" s="3">
        <f>IFERROR(INDEX(CONFAZ!$J$2:$ES$440,MATCH(DATE(YEAR($A17),MONTH($A17),15),CONFAZ!$J$2:$J$440,0),41),0)</f>
        <v>3568480000</v>
      </c>
      <c r="AR17" s="3">
        <f>IFERROR(INDEX(CONFAZ!$J$2:$ES$440,MATCH(DATE(YEAR($A17),MONTH($A17),15),CONFAZ!$J$2:$J$440,0),42),0)</f>
        <v>20396000</v>
      </c>
      <c r="AS17" s="3">
        <f>IFERROR(INDEX(CONFAZ!$J$2:$ES$440,MATCH(DATE(YEAR($A17),MONTH($A17),15),CONFAZ!$J$2:$J$440,0),43),0)</f>
        <v>7460218000</v>
      </c>
      <c r="AT17" s="3">
        <f>IFERROR(INDEX(CONFAZ!$J$2:$ES$440,MATCH(DATE(YEAR($A17),MONTH($A17),15),CONFAZ!$J$2:$J$440,0),44),0)</f>
        <v>16141426000</v>
      </c>
      <c r="AU17" s="3">
        <f>IFERROR(INDEX(CONFAZ!$J$2:$ES$440,MATCH(DATE(YEAR($A17),MONTH($A17),15),CONFAZ!$J$2:$J$440,0),45),0)</f>
        <v>6415281000</v>
      </c>
      <c r="AV17" s="10"/>
      <c r="AW17">
        <v>61635</v>
      </c>
      <c r="AX17">
        <v>122</v>
      </c>
      <c r="AY17">
        <v>145320655</v>
      </c>
      <c r="AZ17">
        <v>92202549</v>
      </c>
      <c r="BA17">
        <v>3514</v>
      </c>
      <c r="BB17" s="10">
        <v>375</v>
      </c>
      <c r="BC17">
        <v>80</v>
      </c>
      <c r="BD17">
        <v>80</v>
      </c>
      <c r="BE17">
        <v>2372</v>
      </c>
      <c r="BF17">
        <v>0</v>
      </c>
      <c r="BG17">
        <v>36</v>
      </c>
      <c r="BH17">
        <v>4251</v>
      </c>
      <c r="BI17">
        <v>906</v>
      </c>
      <c r="BJ17">
        <v>1312</v>
      </c>
      <c r="BK17">
        <v>1407</v>
      </c>
      <c r="BL17">
        <v>0</v>
      </c>
      <c r="BM17">
        <v>47820</v>
      </c>
      <c r="BN17">
        <v>52926186</v>
      </c>
      <c r="BO17">
        <v>60437</v>
      </c>
      <c r="BP17">
        <v>0</v>
      </c>
      <c r="BQ17">
        <v>1855669.45</v>
      </c>
      <c r="BR17">
        <v>702530163.99000001</v>
      </c>
      <c r="BS17">
        <v>21827.61</v>
      </c>
      <c r="BT17">
        <v>33595</v>
      </c>
      <c r="BU17">
        <v>32.8664779</v>
      </c>
      <c r="BV17">
        <v>5.48</v>
      </c>
      <c r="BW17">
        <v>347390</v>
      </c>
      <c r="BX17">
        <v>357476.67</v>
      </c>
      <c r="BY17">
        <v>10090</v>
      </c>
      <c r="BZ17">
        <v>-48176.67</v>
      </c>
      <c r="CA17">
        <v>6979780</v>
      </c>
      <c r="CB17">
        <v>-48216.67</v>
      </c>
      <c r="CC17">
        <v>-238543.33</v>
      </c>
      <c r="CD17">
        <v>0</v>
      </c>
      <c r="CE17">
        <v>0</v>
      </c>
      <c r="CF17">
        <v>0</v>
      </c>
      <c r="CG17">
        <v>0</v>
      </c>
      <c r="CH17">
        <v>19190067.75</v>
      </c>
      <c r="CI17" s="7">
        <v>1004659.51</v>
      </c>
      <c r="CJ17" s="10">
        <f t="shared" si="2"/>
        <v>-15715060.999999998</v>
      </c>
      <c r="CK17" s="10">
        <f>IFERROR(INDEX(CONFAZ!$BW$2:$ES$440,MATCH(DATE(YEAR($A17),MONTH($A17),15),CONFAZ!$BW$2:$BW$440,0),2),0)</f>
        <v>16719720.509999998</v>
      </c>
      <c r="CL17"/>
      <c r="CM17"/>
      <c r="CN17"/>
      <c r="CO17"/>
      <c r="CU17"/>
    </row>
    <row r="18" spans="1:99" x14ac:dyDescent="0.25">
      <c r="A18" s="1">
        <v>44704</v>
      </c>
      <c r="B18" s="1" t="str">
        <f t="shared" si="0"/>
        <v>23/05/2022</v>
      </c>
      <c r="C18" t="s">
        <v>61</v>
      </c>
      <c r="D18" t="s">
        <v>67</v>
      </c>
      <c r="E18" s="10">
        <f>IFERROR(INDEX(CONFAZ!$J$2:$ES$440,MATCH(DATE(YEAR($A18),MONTH($A18),15),CONFAZ!$J$2:$J$440,0),2),0)</f>
        <v>4.9550000000000001</v>
      </c>
      <c r="F18">
        <f>IFERROR(INDEX(CONFAZ!$J$2:$ES$440,MATCH(DATE(YEAR($A18),MONTH($A18),15),CONFAZ!$J$2:$J$440,0),3),0)</f>
        <v>85197751</v>
      </c>
      <c r="G18">
        <f>IFERROR(INDEX(CONFAZ!$J$2:$ES$440,MATCH(DATE(YEAR($A18),MONTH($A18),15),CONFAZ!$J$2:$J$440,0),4),0)</f>
        <v>630785737.47000003</v>
      </c>
      <c r="H18">
        <f>IFERROR(INDEX(CONFAZ!$J$2:$ES$440,MATCH(DATE(YEAR($A18),MONTH($A18),15),CONFAZ!$J$2:$J$440,0),5),0)</f>
        <v>8546803.1700000018</v>
      </c>
      <c r="I18">
        <f>IFERROR(INDEX(CONFAZ!$J$2:$ES$440,MATCH(DATE(YEAR($A18),MONTH($A18),15),CONFAZ!$J$2:$J$440,0),6),0)</f>
        <v>872504938</v>
      </c>
      <c r="J18">
        <f>IFERROR(INDEX(CONFAZ!$J$2:$ES$440,MATCH(DATE(YEAR($A18),MONTH($A18),15),CONFAZ!$J$2:$J$440,0),7),0)</f>
        <v>124911320.02</v>
      </c>
      <c r="K18">
        <f>IFERROR(INDEX(CONFAZ!$J$2:$ES$440,MATCH(DATE(YEAR($A18),MONTH($A18),15),CONFAZ!$J$2:$J$440,0),8),0)</f>
        <v>10997787.309999999</v>
      </c>
      <c r="L18">
        <f>IFERROR(INDEX(CONFAZ!$J$2:$ES$440,MATCH(DATE(YEAR($A18),MONTH($A18),15),CONFAZ!$J$2:$J$440,0),9),0)</f>
        <v>26137430.720000003</v>
      </c>
      <c r="M18">
        <f>IFERROR(INDEX(CONFAZ!$J$2:$ES$440,MATCH(DATE(YEAR($A18),MONTH($A18),15),CONFAZ!$J$2:$J$440,0),10),0)</f>
        <v>2495687.4500000002</v>
      </c>
      <c r="N18">
        <f>IFERROR(INDEX(CONFAZ!$J$2:$ES$440,MATCH(DATE(YEAR($A18),MONTH($A18),15),CONFAZ!$J$2:$J$440,0),11),0)</f>
        <v>424126705.19</v>
      </c>
      <c r="O18">
        <f>IFERROR(INDEX(CONFAZ!$J$2:$ES$440,MATCH(DATE(YEAR($A18),MONTH($A18),15),CONFAZ!$J$2:$J$440,0),12),0)</f>
        <v>4512084.96</v>
      </c>
      <c r="P18">
        <f>IFERROR(INDEX(CONFAZ!$J$2:$ES$440,MATCH(DATE(YEAR($A18),MONTH($A18),15),CONFAZ!$J$2:$J$440,0),13),0)</f>
        <v>431134477.59999996</v>
      </c>
      <c r="Q18" s="2">
        <f>IFERROR(INDEX(CONFAZ!$J$2:$ES$440,MATCH(DATE(YEAR($A18),MONTH($A18),15),CONFAZ!$J$2:$J$440,0),14),0)</f>
        <v>29641748838</v>
      </c>
      <c r="R18" s="2">
        <f>IFERROR(INDEX(CONFAZ!$J$2:$ES$440,MATCH(DATE(YEAR($A18),MONTH($A18),15),CONFAZ!$J$2:$J$440,0),15),0)</f>
        <v>24684032424</v>
      </c>
      <c r="S18">
        <f>IFERROR(INDEX(CONFAZ!$J$2:$ES$440,MATCH(DATE(YEAR($A18),MONTH($A18),15),CONFAZ!$J$2:$J$440,0),16),0)</f>
        <v>142.69</v>
      </c>
      <c r="T18" s="10">
        <f>IFERROR(INDEX(CONFAZ!$J$2:$ES$440,MATCH(DATE(YEAR($A18),MONTH($A18),15),CONFAZ!$J$2:$J$440,0),17),0)</f>
        <v>0.52164654880000005</v>
      </c>
      <c r="U18">
        <f>IFERROR(INDEX(CONFAZ!$J$2:$ES$440,MATCH(DATE(YEAR($A18),MONTH($A18),15),CONFAZ!$J$2:$J$440,0),18),0)</f>
        <v>12.51</v>
      </c>
      <c r="V18">
        <f>IFERROR(INDEX(CONFAZ!$J$2:$ES$440,MATCH(DATE(YEAR($A18),MONTH($A18),15),CONFAZ!$J$2:$J$440,0),19),0)</f>
        <v>1212</v>
      </c>
      <c r="W18">
        <f>IFERROR(INDEX(CONFAZ!$J$2:$ES$440,MATCH(DATE(YEAR($A18),MONTH($A18),15),CONFAZ!$J$2:$J$440,0),20),0)</f>
        <v>1716486325000</v>
      </c>
      <c r="X18">
        <f>IFERROR(INDEX(CONFAZ!$J$2:$ES$440,MATCH(DATE(YEAR($A18),MONTH($A18),15),CONFAZ!$J$2:$J$440,0),21),0)</f>
        <v>0.45</v>
      </c>
      <c r="Y18">
        <f>IFERROR(INDEX(CONFAZ!$J$2:$ES$440,MATCH(DATE(YEAR($A18),MONTH($A18),15),CONFAZ!$J$2:$J$440,0),22),0)</f>
        <v>1627.78722222222</v>
      </c>
      <c r="Z18">
        <f>IFERROR(INDEX(CONFAZ!$J$2:$ES$440,MATCH(DATE(YEAR($A18),MONTH($A18),15),CONFAZ!$J$2:$J$440,0),23),0)</f>
        <v>1280.05</v>
      </c>
      <c r="AA18">
        <f>IFERROR(INDEX(CONFAZ!$J$2:$ES$440,MATCH(DATE(YEAR($A18),MONTH($A18),15),CONFAZ!$J$2:$J$440,0),24),0)</f>
        <v>1168.9342857142799</v>
      </c>
      <c r="AB18">
        <f>IFERROR(INDEX(CONFAZ!$J$2:$ES$440,MATCH(DATE(YEAR($A18),MONTH($A18),15),CONFAZ!$J$2:$J$440,0),25),0)</f>
        <v>1448.2248</v>
      </c>
      <c r="AC18">
        <f>IFERROR(INDEX(CONFAZ!$J$2:$ES$440,MATCH(DATE(YEAR($A18),MONTH($A18),15),CONFAZ!$J$2:$J$440,0),26),0)</f>
        <v>9.8301386076359005</v>
      </c>
      <c r="AD18">
        <f>IFERROR(INDEX(CONFAZ!$J$2:$ES$440,MATCH(DATE(YEAR($A18),MONTH($A18),15),CONFAZ!$J$2:$J$440,0),27),0)</f>
        <v>1.47</v>
      </c>
      <c r="AE18">
        <f>IFERROR(INDEX(CONFAZ!$J$2:$ES$440,MATCH(DATE(YEAR($A18),MONTH($A18),15),CONFAZ!$J$2:$J$440,0),28),0)</f>
        <v>557.62</v>
      </c>
      <c r="AF18">
        <f>IFERROR(INDEX(CONFAZ!$J$2:$ES$440,MATCH(DATE(YEAR($A18),MONTH($A18),15),CONFAZ!$J$2:$J$440,0),29),0)</f>
        <v>7.28</v>
      </c>
      <c r="AG18">
        <f>IFERROR(INDEX(CONFAZ!$J$2:$ES$440,MATCH(DATE(YEAR($A18),MONTH($A18),15),CONFAZ!$J$2:$J$440,0),30),0)</f>
        <v>33.33</v>
      </c>
      <c r="AH18" s="10">
        <f>IFERROR(INDEX(CONFAZ!$J$2:$ES$440,MATCH(DATE(YEAR($A18),MONTH($A18),15),CONFAZ!$J$2:$J$440,0),32),0)</f>
        <v>827514900000</v>
      </c>
      <c r="AI18" s="32">
        <f>IFERROR(INDEX(CONFAZ!$J$2:$ES$440,MATCH(DATE(YEAR($A18),MONTH($A18),15),CONFAZ!$J$2:$J$440,0),33),0)</f>
        <v>0.53949069999999999</v>
      </c>
      <c r="AJ18">
        <f>IFERROR(INDEX(CONFAZ!$J$2:$ES$440,MATCH(DATE(YEAR($A18),MONTH($A18),15),CONFAZ!$J$2:$J$440,0),34),0)</f>
        <v>10.5</v>
      </c>
      <c r="AK18">
        <f>IFERROR(INDEX(CONFAZ!$J$2:$ES$440,MATCH(DATE(YEAR($A18),MONTH($A18),15),CONFAZ!$J$2:$J$440,0),35),0)</f>
        <v>4.9800000000000004</v>
      </c>
      <c r="AL18">
        <f>IFERROR(INDEX(CONFAZ!$J$2:$ES$440,MATCH(DATE(YEAR($A18),MONTH($A18),15),CONFAZ!$J$2:$J$440,0),36),0)</f>
        <v>44331</v>
      </c>
      <c r="AM18" s="3">
        <f>IFERROR(INDEX(CONFAZ!$J$2:$ES$440,MATCH(DATE(YEAR($A18),MONTH($A18),15),CONFAZ!$J$2:$J$440,0),37),0)</f>
        <v>33605801000</v>
      </c>
      <c r="AN18" s="3">
        <f>IFERROR(INDEX(CONFAZ!$J$2:$ES$440,MATCH(DATE(YEAR($A18),MONTH($A18),15),CONFAZ!$J$2:$J$440,0),38),0)</f>
        <v>0.4</v>
      </c>
      <c r="AO18">
        <f>IFERROR(INDEX(CONFAZ!$J$2:$ES$440,MATCH(DATE(YEAR($A18),MONTH($A18),15),CONFAZ!$J$2:$J$440,0),39),0)</f>
        <v>3704</v>
      </c>
      <c r="AP18" s="3">
        <f>IFERROR(INDEX(CONFAZ!$J$2:$ES$440,MATCH(DATE(YEAR($A18),MONTH($A18),15),CONFAZ!$J$2:$J$440,0),40),0)</f>
        <v>30699.57</v>
      </c>
      <c r="AQ18" s="3">
        <f>IFERROR(INDEX(CONFAZ!$J$2:$ES$440,MATCH(DATE(YEAR($A18),MONTH($A18),15),CONFAZ!$J$2:$J$440,0),41),0)</f>
        <v>3568480000</v>
      </c>
      <c r="AR18" s="3">
        <f>IFERROR(INDEX(CONFAZ!$J$2:$ES$440,MATCH(DATE(YEAR($A18),MONTH($A18),15),CONFAZ!$J$2:$J$440,0),42),0)</f>
        <v>20396000</v>
      </c>
      <c r="AS18" s="3">
        <f>IFERROR(INDEX(CONFAZ!$J$2:$ES$440,MATCH(DATE(YEAR($A18),MONTH($A18),15),CONFAZ!$J$2:$J$440,0),43),0)</f>
        <v>7460218000</v>
      </c>
      <c r="AT18" s="3">
        <f>IFERROR(INDEX(CONFAZ!$J$2:$ES$440,MATCH(DATE(YEAR($A18),MONTH($A18),15),CONFAZ!$J$2:$J$440,0),44),0)</f>
        <v>16141426000</v>
      </c>
      <c r="AU18" s="3">
        <f>IFERROR(INDEX(CONFAZ!$J$2:$ES$440,MATCH(DATE(YEAR($A18),MONTH($A18),15),CONFAZ!$J$2:$J$440,0),45),0)</f>
        <v>6415281000</v>
      </c>
      <c r="AV18" s="10"/>
      <c r="AW18">
        <v>61635</v>
      </c>
      <c r="AX18">
        <v>122</v>
      </c>
      <c r="AY18">
        <v>145320655</v>
      </c>
      <c r="AZ18">
        <v>92202549</v>
      </c>
      <c r="BA18">
        <v>3514</v>
      </c>
      <c r="BB18" s="10">
        <v>375</v>
      </c>
      <c r="BC18">
        <v>80</v>
      </c>
      <c r="BD18">
        <v>80</v>
      </c>
      <c r="BE18">
        <v>2372</v>
      </c>
      <c r="BF18">
        <v>0</v>
      </c>
      <c r="BG18">
        <v>36</v>
      </c>
      <c r="BH18">
        <v>4251</v>
      </c>
      <c r="BI18">
        <v>906</v>
      </c>
      <c r="BJ18">
        <v>1312</v>
      </c>
      <c r="BK18">
        <v>1407</v>
      </c>
      <c r="BL18">
        <v>0</v>
      </c>
      <c r="BM18">
        <v>47820</v>
      </c>
      <c r="BN18">
        <v>52926186</v>
      </c>
      <c r="BO18">
        <v>60437</v>
      </c>
      <c r="BP18">
        <v>0</v>
      </c>
      <c r="BQ18">
        <v>1855669.45</v>
      </c>
      <c r="BR18">
        <v>702530163.99000001</v>
      </c>
      <c r="BS18">
        <v>21827.61</v>
      </c>
      <c r="BT18">
        <v>33595</v>
      </c>
      <c r="BU18">
        <v>32.8664779</v>
      </c>
      <c r="BV18">
        <v>5.48</v>
      </c>
      <c r="BW18">
        <v>347390</v>
      </c>
      <c r="BX18">
        <v>357476.67</v>
      </c>
      <c r="BY18">
        <v>10090</v>
      </c>
      <c r="BZ18">
        <v>-48176.67</v>
      </c>
      <c r="CA18">
        <v>6979780</v>
      </c>
      <c r="CB18">
        <v>-48216.67</v>
      </c>
      <c r="CC18">
        <v>-238543.33</v>
      </c>
      <c r="CD18">
        <v>0</v>
      </c>
      <c r="CE18">
        <v>0</v>
      </c>
      <c r="CF18">
        <v>0</v>
      </c>
      <c r="CG18">
        <v>0</v>
      </c>
      <c r="CH18">
        <v>1141346702</v>
      </c>
      <c r="CI18" s="7">
        <v>49978396.840000004</v>
      </c>
      <c r="CJ18" s="10">
        <f t="shared" si="2"/>
        <v>32849000.020000007</v>
      </c>
      <c r="CK18" s="10">
        <f>IFERROR(INDEX(CONFAZ!$BW$2:$ES$440,MATCH(DATE(YEAR($A18),MONTH($A18),15),CONFAZ!$BW$2:$BW$440,0),2),0)</f>
        <v>17129396.819999997</v>
      </c>
      <c r="CL18"/>
      <c r="CM18"/>
      <c r="CN18"/>
      <c r="CO18"/>
      <c r="CU18"/>
    </row>
    <row r="19" spans="1:99" x14ac:dyDescent="0.25">
      <c r="A19" s="1">
        <v>44735</v>
      </c>
      <c r="B19" s="1" t="str">
        <f t="shared" si="0"/>
        <v>23/06/2022</v>
      </c>
      <c r="C19" t="s">
        <v>61</v>
      </c>
      <c r="D19" t="s">
        <v>67</v>
      </c>
      <c r="E19" s="10">
        <f>IFERROR(INDEX(CONFAZ!$J$2:$ES$440,MATCH(DATE(YEAR($A19),MONTH($A19),15),CONFAZ!$J$2:$J$440,0),2),0)</f>
        <v>5.492</v>
      </c>
      <c r="F19">
        <f>IFERROR(INDEX(CONFAZ!$J$2:$ES$440,MATCH(DATE(YEAR($A19),MONTH($A19),15),CONFAZ!$J$2:$J$440,0),3),0)</f>
        <v>62597309</v>
      </c>
      <c r="G19">
        <f>IFERROR(INDEX(CONFAZ!$J$2:$ES$440,MATCH(DATE(YEAR($A19),MONTH($A19),15),CONFAZ!$J$2:$J$440,0),4),0)</f>
        <v>893094577.89999998</v>
      </c>
      <c r="H19">
        <f>IFERROR(INDEX(CONFAZ!$J$2:$ES$440,MATCH(DATE(YEAR($A19),MONTH($A19),15),CONFAZ!$J$2:$J$440,0),5),0)</f>
        <v>6228991.0099999998</v>
      </c>
      <c r="I19">
        <f>IFERROR(INDEX(CONFAZ!$J$2:$ES$440,MATCH(DATE(YEAR($A19),MONTH($A19),15),CONFAZ!$J$2:$J$440,0),6),0)</f>
        <v>1207647460</v>
      </c>
      <c r="J19">
        <f>IFERROR(INDEX(CONFAZ!$J$2:$ES$440,MATCH(DATE(YEAR($A19),MONTH($A19),15),CONFAZ!$J$2:$J$440,0),7),0)</f>
        <v>199091697.14999998</v>
      </c>
      <c r="K19">
        <f>IFERROR(INDEX(CONFAZ!$J$2:$ES$440,MATCH(DATE(YEAR($A19),MONTH($A19),15),CONFAZ!$J$2:$J$440,0),8),0)</f>
        <v>13312235.209999999</v>
      </c>
      <c r="L19">
        <f>IFERROR(INDEX(CONFAZ!$J$2:$ES$440,MATCH(DATE(YEAR($A19),MONTH($A19),15),CONFAZ!$J$2:$J$440,0),9),0)</f>
        <v>27958199.550000001</v>
      </c>
      <c r="M19">
        <f>IFERROR(INDEX(CONFAZ!$J$2:$ES$440,MATCH(DATE(YEAR($A19),MONTH($A19),15),CONFAZ!$J$2:$J$440,0),10),0)</f>
        <v>2000995.11</v>
      </c>
      <c r="N19">
        <f>IFERROR(INDEX(CONFAZ!$J$2:$ES$440,MATCH(DATE(YEAR($A19),MONTH($A19),15),CONFAZ!$J$2:$J$440,0),11),0)</f>
        <v>685404847.36000001</v>
      </c>
      <c r="O19">
        <f>IFERROR(INDEX(CONFAZ!$J$2:$ES$440,MATCH(DATE(YEAR($A19),MONTH($A19),15),CONFAZ!$J$2:$J$440,0),12),0)</f>
        <v>2577937.5699999998</v>
      </c>
      <c r="P19">
        <f>IFERROR(INDEX(CONFAZ!$J$2:$ES$440,MATCH(DATE(YEAR($A19),MONTH($A19),15),CONFAZ!$J$2:$J$440,0),13),0)</f>
        <v>689983780.04000008</v>
      </c>
      <c r="Q19" s="2">
        <f>IFERROR(INDEX(CONFAZ!$J$2:$ES$440,MATCH(DATE(YEAR($A19),MONTH($A19),15),CONFAZ!$J$2:$J$440,0),14),0)</f>
        <v>32734865006</v>
      </c>
      <c r="R19" s="2">
        <f>IFERROR(INDEX(CONFAZ!$J$2:$ES$440,MATCH(DATE(YEAR($A19),MONTH($A19),15),CONFAZ!$J$2:$J$440,0),15),0)</f>
        <v>23851356788</v>
      </c>
      <c r="S19">
        <f>IFERROR(INDEX(CONFAZ!$J$2:$ES$440,MATCH(DATE(YEAR($A19),MONTH($A19),15),CONFAZ!$J$2:$J$440,0),16),0)</f>
        <v>142.13999999999999</v>
      </c>
      <c r="T19" s="10">
        <f>IFERROR(INDEX(CONFAZ!$J$2:$ES$440,MATCH(DATE(YEAR($A19),MONTH($A19),15),CONFAZ!$J$2:$J$440,0),17),0)</f>
        <v>0.58524282640000003</v>
      </c>
      <c r="U19">
        <f>IFERROR(INDEX(CONFAZ!$J$2:$ES$440,MATCH(DATE(YEAR($A19),MONTH($A19),15),CONFAZ!$J$2:$J$440,0),18),0)</f>
        <v>12.89</v>
      </c>
      <c r="V19">
        <f>IFERROR(INDEX(CONFAZ!$J$2:$ES$440,MATCH(DATE(YEAR($A19),MONTH($A19),15),CONFAZ!$J$2:$J$440,0),19),0)</f>
        <v>1212</v>
      </c>
      <c r="W19">
        <f>IFERROR(INDEX(CONFAZ!$J$2:$ES$440,MATCH(DATE(YEAR($A19),MONTH($A19),15),CONFAZ!$J$2:$J$440,0),20),0)</f>
        <v>1726614333600</v>
      </c>
      <c r="X19">
        <f>IFERROR(INDEX(CONFAZ!$J$2:$ES$440,MATCH(DATE(YEAR($A19),MONTH($A19),15),CONFAZ!$J$2:$J$440,0),21),0)</f>
        <v>0.62</v>
      </c>
      <c r="Y19">
        <f>IFERROR(INDEX(CONFAZ!$J$2:$ES$440,MATCH(DATE(YEAR($A19),MONTH($A19),15),CONFAZ!$J$2:$J$440,0),22),0)</f>
        <v>1652.5972222222199</v>
      </c>
      <c r="Z19">
        <f>IFERROR(INDEX(CONFAZ!$J$2:$ES$440,MATCH(DATE(YEAR($A19),MONTH($A19),15),CONFAZ!$J$2:$J$440,0),23),0)</f>
        <v>1297.1469999999999</v>
      </c>
      <c r="AA19">
        <f>IFERROR(INDEX(CONFAZ!$J$2:$ES$440,MATCH(DATE(YEAR($A19),MONTH($A19),15),CONFAZ!$J$2:$J$440,0),24),0)</f>
        <v>1186.1099999999999</v>
      </c>
      <c r="AB19">
        <f>IFERROR(INDEX(CONFAZ!$J$2:$ES$440,MATCH(DATE(YEAR($A19),MONTH($A19),15),CONFAZ!$J$2:$J$440,0),25),0)</f>
        <v>1469.4372000000001</v>
      </c>
      <c r="AC19">
        <f>IFERROR(INDEX(CONFAZ!$J$2:$ES$440,MATCH(DATE(YEAR($A19),MONTH($A19),15),CONFAZ!$J$2:$J$440,0),26),0)</f>
        <v>9.3032699886477896</v>
      </c>
      <c r="AD19">
        <f>IFERROR(INDEX(CONFAZ!$J$2:$ES$440,MATCH(DATE(YEAR($A19),MONTH($A19),15),CONFAZ!$J$2:$J$440,0),27),0)</f>
        <v>1.67</v>
      </c>
      <c r="AE19">
        <f>IFERROR(INDEX(CONFAZ!$J$2:$ES$440,MATCH(DATE(YEAR($A19),MONTH($A19),15),CONFAZ!$J$2:$J$440,0),28),0)</f>
        <v>583.85</v>
      </c>
      <c r="AF19">
        <f>IFERROR(INDEX(CONFAZ!$J$2:$ES$440,MATCH(DATE(YEAR($A19),MONTH($A19),15),CONFAZ!$J$2:$J$440,0),29),0)</f>
        <v>7.25</v>
      </c>
      <c r="AG19">
        <f>IFERROR(INDEX(CONFAZ!$J$2:$ES$440,MATCH(DATE(YEAR($A19),MONTH($A19),15),CONFAZ!$J$2:$J$440,0),30),0)</f>
        <v>53.27</v>
      </c>
      <c r="AH19" s="10">
        <f>IFERROR(INDEX(CONFAZ!$J$2:$ES$440,MATCH(DATE(YEAR($A19),MONTH($A19),15),CONFAZ!$J$2:$J$440,0),32),0)</f>
        <v>828392600000</v>
      </c>
      <c r="AI19" s="32">
        <f>IFERROR(INDEX(CONFAZ!$J$2:$ES$440,MATCH(DATE(YEAR($A19),MONTH($A19),15),CONFAZ!$J$2:$J$440,0),33),0)</f>
        <v>0.53949069999999999</v>
      </c>
      <c r="AJ19">
        <f>IFERROR(INDEX(CONFAZ!$J$2:$ES$440,MATCH(DATE(YEAR($A19),MONTH($A19),15),CONFAZ!$J$2:$J$440,0),34),0)</f>
        <v>3.67</v>
      </c>
      <c r="AK19">
        <f>IFERROR(INDEX(CONFAZ!$J$2:$ES$440,MATCH(DATE(YEAR($A19),MONTH($A19),15),CONFAZ!$J$2:$J$440,0),35),0)</f>
        <v>-1.7</v>
      </c>
      <c r="AL19">
        <f>IFERROR(INDEX(CONFAZ!$J$2:$ES$440,MATCH(DATE(YEAR($A19),MONTH($A19),15),CONFAZ!$J$2:$J$440,0),36),0)</f>
        <v>44362</v>
      </c>
      <c r="AM19" s="3">
        <f>IFERROR(INDEX(CONFAZ!$J$2:$ES$440,MATCH(DATE(YEAR($A19),MONTH($A19),15),CONFAZ!$J$2:$J$440,0),37),0)</f>
        <v>33605801000</v>
      </c>
      <c r="AN19" s="3">
        <f>IFERROR(INDEX(CONFAZ!$J$2:$ES$440,MATCH(DATE(YEAR($A19),MONTH($A19),15),CONFAZ!$J$2:$J$440,0),38),0)</f>
        <v>0.4</v>
      </c>
      <c r="AO19">
        <f>IFERROR(INDEX(CONFAZ!$J$2:$ES$440,MATCH(DATE(YEAR($A19),MONTH($A19),15),CONFAZ!$J$2:$J$440,0),39),0)</f>
        <v>3704</v>
      </c>
      <c r="AP19" s="3">
        <f>IFERROR(INDEX(CONFAZ!$J$2:$ES$440,MATCH(DATE(YEAR($A19),MONTH($A19),15),CONFAZ!$J$2:$J$440,0),40),0)</f>
        <v>30699.57</v>
      </c>
      <c r="AQ19" s="3">
        <f>IFERROR(INDEX(CONFAZ!$J$2:$ES$440,MATCH(DATE(YEAR($A19),MONTH($A19),15),CONFAZ!$J$2:$J$440,0),41),0)</f>
        <v>3568480000</v>
      </c>
      <c r="AR19" s="3">
        <f>IFERROR(INDEX(CONFAZ!$J$2:$ES$440,MATCH(DATE(YEAR($A19),MONTH($A19),15),CONFAZ!$J$2:$J$440,0),42),0)</f>
        <v>20396000</v>
      </c>
      <c r="AS19" s="3">
        <f>IFERROR(INDEX(CONFAZ!$J$2:$ES$440,MATCH(DATE(YEAR($A19),MONTH($A19),15),CONFAZ!$J$2:$J$440,0),43),0)</f>
        <v>7460218000</v>
      </c>
      <c r="AT19" s="3">
        <f>IFERROR(INDEX(CONFAZ!$J$2:$ES$440,MATCH(DATE(YEAR($A19),MONTH($A19),15),CONFAZ!$J$2:$J$440,0),44),0)</f>
        <v>16141426000</v>
      </c>
      <c r="AU19" s="3">
        <f>IFERROR(INDEX(CONFAZ!$J$2:$ES$440,MATCH(DATE(YEAR($A19),MONTH($A19),15),CONFAZ!$J$2:$J$440,0),45),0)</f>
        <v>6415281000</v>
      </c>
      <c r="AV19" s="10"/>
      <c r="AW19">
        <v>61635</v>
      </c>
      <c r="AX19">
        <v>122</v>
      </c>
      <c r="AY19">
        <v>145320655</v>
      </c>
      <c r="AZ19">
        <v>92202549</v>
      </c>
      <c r="BA19">
        <v>3514</v>
      </c>
      <c r="BB19" s="10">
        <v>375</v>
      </c>
      <c r="BC19">
        <v>80</v>
      </c>
      <c r="BD19">
        <v>80</v>
      </c>
      <c r="BE19">
        <v>2372</v>
      </c>
      <c r="BF19">
        <v>0</v>
      </c>
      <c r="BG19">
        <v>36</v>
      </c>
      <c r="BH19">
        <v>4251</v>
      </c>
      <c r="BI19">
        <v>906</v>
      </c>
      <c r="BJ19">
        <v>1312</v>
      </c>
      <c r="BK19">
        <v>1407</v>
      </c>
      <c r="BL19">
        <v>0</v>
      </c>
      <c r="BM19">
        <v>47820</v>
      </c>
      <c r="BN19">
        <v>52926186</v>
      </c>
      <c r="BO19">
        <v>60437</v>
      </c>
      <c r="BP19">
        <v>0</v>
      </c>
      <c r="BQ19">
        <v>1855669.45</v>
      </c>
      <c r="BR19">
        <v>702530163.99000001</v>
      </c>
      <c r="BS19">
        <v>21827.61</v>
      </c>
      <c r="BT19">
        <v>33595</v>
      </c>
      <c r="BU19">
        <v>32.8664779</v>
      </c>
      <c r="BV19">
        <v>5.48</v>
      </c>
      <c r="BW19">
        <v>347390</v>
      </c>
      <c r="BX19">
        <v>357476.67</v>
      </c>
      <c r="BY19">
        <v>10090</v>
      </c>
      <c r="BZ19">
        <v>-48176.67</v>
      </c>
      <c r="CA19">
        <v>6979780</v>
      </c>
      <c r="CB19">
        <v>-48216.67</v>
      </c>
      <c r="CC19">
        <v>-238543.33</v>
      </c>
      <c r="CD19">
        <v>0</v>
      </c>
      <c r="CE19">
        <v>0</v>
      </c>
      <c r="CF19">
        <v>0</v>
      </c>
      <c r="CG19">
        <v>0</v>
      </c>
      <c r="CH19">
        <v>1423982923</v>
      </c>
      <c r="CI19" s="7">
        <v>54307377.960000001</v>
      </c>
      <c r="CJ19" s="10">
        <f t="shared" si="2"/>
        <v>41520749.200000003</v>
      </c>
      <c r="CK19" s="10">
        <f>IFERROR(INDEX(CONFAZ!$BW$2:$ES$440,MATCH(DATE(YEAR($A19),MONTH($A19),15),CONFAZ!$BW$2:$BW$440,0),2),0)</f>
        <v>12786628.760000002</v>
      </c>
      <c r="CL19"/>
      <c r="CM19"/>
      <c r="CN19"/>
      <c r="CO19"/>
      <c r="CU19"/>
    </row>
    <row r="20" spans="1:99" x14ac:dyDescent="0.25">
      <c r="A20" s="1">
        <v>44765</v>
      </c>
      <c r="B20" s="1" t="str">
        <f t="shared" si="0"/>
        <v>23/07/2022</v>
      </c>
      <c r="C20" t="s">
        <v>61</v>
      </c>
      <c r="D20" t="s">
        <v>67</v>
      </c>
      <c r="E20" s="10">
        <f>IFERROR(INDEX(CONFAZ!$J$2:$ES$440,MATCH(DATE(YEAR($A20),MONTH($A20),15),CONFAZ!$J$2:$J$440,0),2),0)</f>
        <v>5.3681000000000001</v>
      </c>
      <c r="F20">
        <f>IFERROR(INDEX(CONFAZ!$J$2:$ES$440,MATCH(DATE(YEAR($A20),MONTH($A20),15),CONFAZ!$J$2:$J$440,0),3),0)</f>
        <v>48189439</v>
      </c>
      <c r="G20">
        <f>IFERROR(INDEX(CONFAZ!$J$2:$ES$440,MATCH(DATE(YEAR($A20),MONTH($A20),15),CONFAZ!$J$2:$J$440,0),4),0)</f>
        <v>517367806.92000002</v>
      </c>
      <c r="H20">
        <f>IFERROR(INDEX(CONFAZ!$J$2:$ES$440,MATCH(DATE(YEAR($A20),MONTH($A20),15),CONFAZ!$J$2:$J$440,0),5),0)</f>
        <v>7164697.8400000008</v>
      </c>
      <c r="I20">
        <f>IFERROR(INDEX(CONFAZ!$J$2:$ES$440,MATCH(DATE(YEAR($A20),MONTH($A20),15),CONFAZ!$J$2:$J$440,0),6),0)</f>
        <v>868886180</v>
      </c>
      <c r="J20">
        <f>IFERROR(INDEX(CONFAZ!$J$2:$ES$440,MATCH(DATE(YEAR($A20),MONTH($A20),15),CONFAZ!$J$2:$J$440,0),7),0)</f>
        <v>230212185.80999997</v>
      </c>
      <c r="K20">
        <f>IFERROR(INDEX(CONFAZ!$J$2:$ES$440,MATCH(DATE(YEAR($A20),MONTH($A20),15),CONFAZ!$J$2:$J$440,0),8),0)</f>
        <v>16019085.380000001</v>
      </c>
      <c r="L20">
        <f>IFERROR(INDEX(CONFAZ!$J$2:$ES$440,MATCH(DATE(YEAR($A20),MONTH($A20),15),CONFAZ!$J$2:$J$440,0),9),0)</f>
        <v>26686028.330000006</v>
      </c>
      <c r="M20">
        <f>IFERROR(INDEX(CONFAZ!$J$2:$ES$440,MATCH(DATE(YEAR($A20),MONTH($A20),15),CONFAZ!$J$2:$J$440,0),10),0)</f>
        <v>2710602.52</v>
      </c>
      <c r="N20">
        <f>IFERROR(INDEX(CONFAZ!$J$2:$ES$440,MATCH(DATE(YEAR($A20),MONTH($A20),15),CONFAZ!$J$2:$J$440,0),11),0)</f>
        <v>298480617.74000001</v>
      </c>
      <c r="O20">
        <f>IFERROR(INDEX(CONFAZ!$J$2:$ES$440,MATCH(DATE(YEAR($A20),MONTH($A20),15),CONFAZ!$J$2:$J$440,0),12),0)</f>
        <v>1904306.83</v>
      </c>
      <c r="P20">
        <f>IFERROR(INDEX(CONFAZ!$J$2:$ES$440,MATCH(DATE(YEAR($A20),MONTH($A20),15),CONFAZ!$J$2:$J$440,0),13),0)</f>
        <v>303095527.08999997</v>
      </c>
      <c r="Q20" s="2">
        <f>IFERROR(INDEX(CONFAZ!$J$2:$ES$440,MATCH(DATE(YEAR($A20),MONTH($A20),15),CONFAZ!$J$2:$J$440,0),14),0)</f>
        <v>29848660624</v>
      </c>
      <c r="R20" s="2">
        <f>IFERROR(INDEX(CONFAZ!$J$2:$ES$440,MATCH(DATE(YEAR($A20),MONTH($A20),15),CONFAZ!$J$2:$J$440,0),15),0)</f>
        <v>24486094504</v>
      </c>
      <c r="S20">
        <f>IFERROR(INDEX(CONFAZ!$J$2:$ES$440,MATCH(DATE(YEAR($A20),MONTH($A20),15),CONFAZ!$J$2:$J$440,0),16),0)</f>
        <v>149.63</v>
      </c>
      <c r="T20" s="10">
        <f>IFERROR(INDEX(CONFAZ!$J$2:$ES$440,MATCH(DATE(YEAR($A20),MONTH($A20),15),CONFAZ!$J$2:$J$440,0),17),0)</f>
        <v>0.20614972770000001</v>
      </c>
      <c r="U20">
        <f>IFERROR(INDEX(CONFAZ!$J$2:$ES$440,MATCH(DATE(YEAR($A20),MONTH($A20),15),CONFAZ!$J$2:$J$440,0),18),0)</f>
        <v>13.15</v>
      </c>
      <c r="V20">
        <f>IFERROR(INDEX(CONFAZ!$J$2:$ES$440,MATCH(DATE(YEAR($A20),MONTH($A20),15),CONFAZ!$J$2:$J$440,0),19),0)</f>
        <v>1212</v>
      </c>
      <c r="W20">
        <f>IFERROR(INDEX(CONFAZ!$J$2:$ES$440,MATCH(DATE(YEAR($A20),MONTH($A20),15),CONFAZ!$J$2:$J$440,0),20),0)</f>
        <v>1859525944300</v>
      </c>
      <c r="X20">
        <f>IFERROR(INDEX(CONFAZ!$J$2:$ES$440,MATCH(DATE(YEAR($A20),MONTH($A20),15),CONFAZ!$J$2:$J$440,0),21),0)</f>
        <v>-0.6</v>
      </c>
      <c r="Y20">
        <f>IFERROR(INDEX(CONFAZ!$J$2:$ES$440,MATCH(DATE(YEAR($A20),MONTH($A20),15),CONFAZ!$J$2:$J$440,0),22),0)</f>
        <v>1684.5888888888801</v>
      </c>
      <c r="Z20">
        <f>IFERROR(INDEX(CONFAZ!$J$2:$ES$440,MATCH(DATE(YEAR($A20),MONTH($A20),15),CONFAZ!$J$2:$J$440,0),23),0)</f>
        <v>1317.6155000000001</v>
      </c>
      <c r="AA20">
        <f>IFERROR(INDEX(CONFAZ!$J$2:$ES$440,MATCH(DATE(YEAR($A20),MONTH($A20),15),CONFAZ!$J$2:$J$440,0),24),0)</f>
        <v>1207.2580952380899</v>
      </c>
      <c r="AB20">
        <f>IFERROR(INDEX(CONFAZ!$J$2:$ES$440,MATCH(DATE(YEAR($A20),MONTH($A20),15),CONFAZ!$J$2:$J$440,0),25),0)</f>
        <v>1486.9595999999999</v>
      </c>
      <c r="AC20">
        <f>IFERROR(INDEX(CONFAZ!$J$2:$ES$440,MATCH(DATE(YEAR($A20),MONTH($A20),15),CONFAZ!$J$2:$J$440,0),26),0)</f>
        <v>9.1038066109002393</v>
      </c>
      <c r="AD20">
        <f>IFERROR(INDEX(CONFAZ!$J$2:$ES$440,MATCH(DATE(YEAR($A20),MONTH($A20),15),CONFAZ!$J$2:$J$440,0),27),0)</f>
        <v>0.31990000000000002</v>
      </c>
      <c r="AE20">
        <f>IFERROR(INDEX(CONFAZ!$J$2:$ES$440,MATCH(DATE(YEAR($A20),MONTH($A20),15),CONFAZ!$J$2:$J$440,0),28),0)</f>
        <v>567.64</v>
      </c>
      <c r="AF20">
        <f>IFERROR(INDEX(CONFAZ!$J$2:$ES$440,MATCH(DATE(YEAR($A20),MONTH($A20),15),CONFAZ!$J$2:$J$440,0),29),0)</f>
        <v>6.05</v>
      </c>
      <c r="AG20">
        <f>IFERROR(INDEX(CONFAZ!$J$2:$ES$440,MATCH(DATE(YEAR($A20),MONTH($A20),15),CONFAZ!$J$2:$J$440,0),30),0)</f>
        <v>17.2</v>
      </c>
      <c r="AH20" s="10">
        <f>IFERROR(INDEX(CONFAZ!$J$2:$ES$440,MATCH(DATE(YEAR($A20),MONTH($A20),15),CONFAZ!$J$2:$J$440,0),32),0)</f>
        <v>860076000000</v>
      </c>
      <c r="AI20" s="32">
        <f>IFERROR(INDEX(CONFAZ!$J$2:$ES$440,MATCH(DATE(YEAR($A20),MONTH($A20),15),CONFAZ!$J$2:$J$440,0),33),0)</f>
        <v>0.53949069999999999</v>
      </c>
      <c r="AJ20">
        <f>IFERROR(INDEX(CONFAZ!$J$2:$ES$440,MATCH(DATE(YEAR($A20),MONTH($A20),15),CONFAZ!$J$2:$J$440,0),34),0)</f>
        <v>0</v>
      </c>
      <c r="AK20">
        <f>IFERROR(INDEX(CONFAZ!$J$2:$ES$440,MATCH(DATE(YEAR($A20),MONTH($A20),15),CONFAZ!$J$2:$J$440,0),35),0)</f>
        <v>0</v>
      </c>
      <c r="AL20">
        <f>IFERROR(INDEX(CONFAZ!$J$2:$ES$440,MATCH(DATE(YEAR($A20),MONTH($A20),15),CONFAZ!$J$2:$J$440,0),36),0)</f>
        <v>44392</v>
      </c>
      <c r="AM20" s="3">
        <f>IFERROR(INDEX(CONFAZ!$J$2:$ES$440,MATCH(DATE(YEAR($A20),MONTH($A20),15),CONFAZ!$J$2:$J$440,0),37),0)</f>
        <v>33605801000</v>
      </c>
      <c r="AN20" s="3">
        <f>IFERROR(INDEX(CONFAZ!$J$2:$ES$440,MATCH(DATE(YEAR($A20),MONTH($A20),15),CONFAZ!$J$2:$J$440,0),38),0)</f>
        <v>0.4</v>
      </c>
      <c r="AO20">
        <f>IFERROR(INDEX(CONFAZ!$J$2:$ES$440,MATCH(DATE(YEAR($A20),MONTH($A20),15),CONFAZ!$J$2:$J$440,0),39),0)</f>
        <v>3704</v>
      </c>
      <c r="AP20" s="3">
        <f>IFERROR(INDEX(CONFAZ!$J$2:$ES$440,MATCH(DATE(YEAR($A20),MONTH($A20),15),CONFAZ!$J$2:$J$440,0),40),0)</f>
        <v>30699.57</v>
      </c>
      <c r="AQ20" s="3">
        <f>IFERROR(INDEX(CONFAZ!$J$2:$ES$440,MATCH(DATE(YEAR($A20),MONTH($A20),15),CONFAZ!$J$2:$J$440,0),41),0)</f>
        <v>3568480000</v>
      </c>
      <c r="AR20" s="3">
        <f>IFERROR(INDEX(CONFAZ!$J$2:$ES$440,MATCH(DATE(YEAR($A20),MONTH($A20),15),CONFAZ!$J$2:$J$440,0),42),0)</f>
        <v>20396000</v>
      </c>
      <c r="AS20" s="3">
        <f>IFERROR(INDEX(CONFAZ!$J$2:$ES$440,MATCH(DATE(YEAR($A20),MONTH($A20),15),CONFAZ!$J$2:$J$440,0),43),0)</f>
        <v>7460218000</v>
      </c>
      <c r="AT20" s="3">
        <f>IFERROR(INDEX(CONFAZ!$J$2:$ES$440,MATCH(DATE(YEAR($A20),MONTH($A20),15),CONFAZ!$J$2:$J$440,0),44),0)</f>
        <v>16141426000</v>
      </c>
      <c r="AU20" s="3">
        <f>IFERROR(INDEX(CONFAZ!$J$2:$ES$440,MATCH(DATE(YEAR($A20),MONTH($A20),15),CONFAZ!$J$2:$J$440,0),45),0)</f>
        <v>6415281000</v>
      </c>
      <c r="AV20" s="10"/>
      <c r="AW20">
        <v>61635</v>
      </c>
      <c r="AX20">
        <v>122</v>
      </c>
      <c r="AY20">
        <v>145320655</v>
      </c>
      <c r="AZ20">
        <v>92202549</v>
      </c>
      <c r="BA20">
        <v>3514</v>
      </c>
      <c r="BB20" s="10">
        <v>375</v>
      </c>
      <c r="BC20">
        <v>80</v>
      </c>
      <c r="BD20">
        <v>80</v>
      </c>
      <c r="BE20">
        <v>2372</v>
      </c>
      <c r="BF20">
        <v>0</v>
      </c>
      <c r="BG20">
        <v>36</v>
      </c>
      <c r="BH20">
        <v>4251</v>
      </c>
      <c r="BI20">
        <v>906</v>
      </c>
      <c r="BJ20">
        <v>1312</v>
      </c>
      <c r="BK20">
        <v>1407</v>
      </c>
      <c r="BL20">
        <v>0</v>
      </c>
      <c r="BM20">
        <v>47820</v>
      </c>
      <c r="BN20">
        <v>52926186</v>
      </c>
      <c r="BO20">
        <v>60437</v>
      </c>
      <c r="BP20">
        <v>0</v>
      </c>
      <c r="BQ20">
        <v>1855669.45</v>
      </c>
      <c r="BR20">
        <v>702530163.99000001</v>
      </c>
      <c r="BS20">
        <v>21827.61</v>
      </c>
      <c r="BT20">
        <v>33595</v>
      </c>
      <c r="BU20">
        <v>32.8664779</v>
      </c>
      <c r="BV20">
        <v>5.48</v>
      </c>
      <c r="BW20">
        <v>347390</v>
      </c>
      <c r="BX20">
        <v>357476.67</v>
      </c>
      <c r="BY20">
        <v>10090</v>
      </c>
      <c r="BZ20">
        <v>-48176.67</v>
      </c>
      <c r="CA20">
        <v>6979780</v>
      </c>
      <c r="CB20">
        <v>-48216.67</v>
      </c>
      <c r="CC20">
        <v>-238543.33</v>
      </c>
      <c r="CD20">
        <v>0</v>
      </c>
      <c r="CE20">
        <v>0</v>
      </c>
      <c r="CF20">
        <v>0</v>
      </c>
      <c r="CG20">
        <v>0</v>
      </c>
      <c r="CH20">
        <v>13200232.5</v>
      </c>
      <c r="CI20" s="10">
        <v>663711.26</v>
      </c>
      <c r="CJ20" s="10">
        <f t="shared" si="2"/>
        <v>-10309772.879999999</v>
      </c>
      <c r="CK20" s="10">
        <f>IFERROR(INDEX(CONFAZ!$BW$2:$ES$440,MATCH(DATE(YEAR($A20),MONTH($A20),15),CONFAZ!$BW$2:$BW$440,0),2),0)</f>
        <v>10973484.139999999</v>
      </c>
      <c r="CL20"/>
      <c r="CM20" s="4"/>
      <c r="CN20" s="4"/>
      <c r="CO20"/>
    </row>
    <row r="21" spans="1:99" x14ac:dyDescent="0.25">
      <c r="A21" s="1">
        <v>44796</v>
      </c>
      <c r="B21" s="1" t="str">
        <f t="shared" si="0"/>
        <v>23/08/2022</v>
      </c>
      <c r="C21" t="s">
        <v>61</v>
      </c>
      <c r="D21" t="s">
        <v>67</v>
      </c>
      <c r="E21" s="10">
        <f>IFERROR(INDEX(CONFAZ!$J$2:$ES$440,MATCH(DATE(YEAR($A21),MONTH($A21),15),CONFAZ!$J$2:$J$440,0),2),0)</f>
        <v>5.1433</v>
      </c>
      <c r="F21">
        <f>IFERROR(INDEX(CONFAZ!$J$2:$ES$440,MATCH(DATE(YEAR($A21),MONTH($A21),15),CONFAZ!$J$2:$J$440,0),3),0)</f>
        <v>41639422</v>
      </c>
      <c r="G21">
        <f>IFERROR(INDEX(CONFAZ!$J$2:$ES$440,MATCH(DATE(YEAR($A21),MONTH($A21),15),CONFAZ!$J$2:$J$440,0),4),0)</f>
        <v>574973229.5</v>
      </c>
      <c r="H21">
        <f>IFERROR(INDEX(CONFAZ!$J$2:$ES$440,MATCH(DATE(YEAR($A21),MONTH($A21),15),CONFAZ!$J$2:$J$440,0),5),0)</f>
        <v>6853785.0499999998</v>
      </c>
      <c r="I21">
        <f>IFERROR(INDEX(CONFAZ!$J$2:$ES$440,MATCH(DATE(YEAR($A21),MONTH($A21),15),CONFAZ!$J$2:$J$440,0),6),0)</f>
        <v>1026340839</v>
      </c>
      <c r="J21">
        <f>IFERROR(INDEX(CONFAZ!$J$2:$ES$440,MATCH(DATE(YEAR($A21),MONTH($A21),15),CONFAZ!$J$2:$J$440,0),7),0)</f>
        <v>227840448.78999999</v>
      </c>
      <c r="K21">
        <f>IFERROR(INDEX(CONFAZ!$J$2:$ES$440,MATCH(DATE(YEAR($A21),MONTH($A21),15),CONFAZ!$J$2:$J$440,0),8),0)</f>
        <v>161776154.55000001</v>
      </c>
      <c r="L21">
        <f>IFERROR(INDEX(CONFAZ!$J$2:$ES$440,MATCH(DATE(YEAR($A21),MONTH($A21),15),CONFAZ!$J$2:$J$440,0),9),0)</f>
        <v>27916491.870000001</v>
      </c>
      <c r="M21">
        <f>IFERROR(INDEX(CONFAZ!$J$2:$ES$440,MATCH(DATE(YEAR($A21),MONTH($A21),15),CONFAZ!$J$2:$J$440,0),10),0)</f>
        <v>2783852.22</v>
      </c>
      <c r="N21">
        <f>IFERROR(INDEX(CONFAZ!$J$2:$ES$440,MATCH(DATE(YEAR($A21),MONTH($A21),15),CONFAZ!$J$2:$J$440,0),11),0)</f>
        <v>371288995.51999998</v>
      </c>
      <c r="O21">
        <f>IFERROR(INDEX(CONFAZ!$J$2:$ES$440,MATCH(DATE(YEAR($A21),MONTH($A21),15),CONFAZ!$J$2:$J$440,0),12),0)</f>
        <v>1556464.98</v>
      </c>
      <c r="P21">
        <f>IFERROR(INDEX(CONFAZ!$J$2:$ES$440,MATCH(DATE(YEAR($A21),MONTH($A21),15),CONFAZ!$J$2:$J$440,0),13),0)</f>
        <v>375629312.72000003</v>
      </c>
      <c r="Q21" s="2">
        <f>IFERROR(INDEX(CONFAZ!$J$2:$ES$440,MATCH(DATE(YEAR($A21),MONTH($A21),15),CONFAZ!$J$2:$J$440,0),14),0)</f>
        <v>30770081998</v>
      </c>
      <c r="R21" s="2">
        <f>IFERROR(INDEX(CONFAZ!$J$2:$ES$440,MATCH(DATE(YEAR($A21),MONTH($A21),15),CONFAZ!$J$2:$J$440,0),15),0)</f>
        <v>26668439655</v>
      </c>
      <c r="S21">
        <f>IFERROR(INDEX(CONFAZ!$J$2:$ES$440,MATCH(DATE(YEAR($A21),MONTH($A21),15),CONFAZ!$J$2:$J$440,0),16),0)</f>
        <v>150.1</v>
      </c>
      <c r="T21" s="10">
        <f>IFERROR(INDEX(CONFAZ!$J$2:$ES$440,MATCH(DATE(YEAR($A21),MONTH($A21),15),CONFAZ!$J$2:$J$440,0),17),0)</f>
        <v>-0.69829394379999998</v>
      </c>
      <c r="U21">
        <f>IFERROR(INDEX(CONFAZ!$J$2:$ES$440,MATCH(DATE(YEAR($A21),MONTH($A21),15),CONFAZ!$J$2:$J$440,0),18),0)</f>
        <v>13.58</v>
      </c>
      <c r="V21">
        <f>IFERROR(INDEX(CONFAZ!$J$2:$ES$440,MATCH(DATE(YEAR($A21),MONTH($A21),15),CONFAZ!$J$2:$J$440,0),19),0)</f>
        <v>1212</v>
      </c>
      <c r="W21">
        <f>IFERROR(INDEX(CONFAZ!$J$2:$ES$440,MATCH(DATE(YEAR($A21),MONTH($A21),15),CONFAZ!$J$2:$J$440,0),20),0)</f>
        <v>1746993851200</v>
      </c>
      <c r="X21">
        <f>IFERROR(INDEX(CONFAZ!$J$2:$ES$440,MATCH(DATE(YEAR($A21),MONTH($A21),15),CONFAZ!$J$2:$J$440,0),21),0)</f>
        <v>-0.31</v>
      </c>
      <c r="Y21">
        <f>IFERROR(INDEX(CONFAZ!$J$2:$ES$440,MATCH(DATE(YEAR($A21),MONTH($A21),15),CONFAZ!$J$2:$J$440,0),22),0)</f>
        <v>1684.63222222222</v>
      </c>
      <c r="Z21">
        <f>IFERROR(INDEX(CONFAZ!$J$2:$ES$440,MATCH(DATE(YEAR($A21),MONTH($A21),15),CONFAZ!$J$2:$J$440,0),23),0)</f>
        <v>1318.4590000000001</v>
      </c>
      <c r="AA21">
        <f>IFERROR(INDEX(CONFAZ!$J$2:$ES$440,MATCH(DATE(YEAR($A21),MONTH($A21),15),CONFAZ!$J$2:$J$440,0),24),0)</f>
        <v>1209.3947619047599</v>
      </c>
      <c r="AB21">
        <f>IFERROR(INDEX(CONFAZ!$J$2:$ES$440,MATCH(DATE(YEAR($A21),MONTH($A21),15),CONFAZ!$J$2:$J$440,0),25),0)</f>
        <v>1486.0255999999999</v>
      </c>
      <c r="AC21">
        <f>IFERROR(INDEX(CONFAZ!$J$2:$ES$440,MATCH(DATE(YEAR($A21),MONTH($A21),15),CONFAZ!$J$2:$J$440,0),26),0)</f>
        <v>8.9175490078835704</v>
      </c>
      <c r="AD21">
        <f>IFERROR(INDEX(CONFAZ!$J$2:$ES$440,MATCH(DATE(YEAR($A21),MONTH($A21),15),CONFAZ!$J$2:$J$440,0),27),0)</f>
        <v>0.64</v>
      </c>
      <c r="AE21">
        <f>IFERROR(INDEX(CONFAZ!$J$2:$ES$440,MATCH(DATE(YEAR($A21),MONTH($A21),15),CONFAZ!$J$2:$J$440,0),28),0)</f>
        <v>502.82</v>
      </c>
      <c r="AF21">
        <f>IFERROR(INDEX(CONFAZ!$J$2:$ES$440,MATCH(DATE(YEAR($A21),MONTH($A21),15),CONFAZ!$J$2:$J$440,0),29),0)</f>
        <v>5.4</v>
      </c>
      <c r="AG21">
        <f>IFERROR(INDEX(CONFAZ!$J$2:$ES$440,MATCH(DATE(YEAR($A21),MONTH($A21),15),CONFAZ!$J$2:$J$440,0),30),0)</f>
        <v>29.94</v>
      </c>
      <c r="AH21" s="10">
        <f>IFERROR(INDEX(CONFAZ!$J$2:$ES$440,MATCH(DATE(YEAR($A21),MONTH($A21),15),CONFAZ!$J$2:$J$440,0),32),0)</f>
        <v>856919300000</v>
      </c>
      <c r="AI21" s="32">
        <f>IFERROR(INDEX(CONFAZ!$J$2:$ES$440,MATCH(DATE(YEAR($A21),MONTH($A21),15),CONFAZ!$J$2:$J$440,0),33),0)</f>
        <v>0.53949069999999999</v>
      </c>
      <c r="AJ21">
        <f>IFERROR(INDEX(CONFAZ!$J$2:$ES$440,MATCH(DATE(YEAR($A21),MONTH($A21),15),CONFAZ!$J$2:$J$440,0),34),0)</f>
        <v>0</v>
      </c>
      <c r="AK21">
        <f>IFERROR(INDEX(CONFAZ!$J$2:$ES$440,MATCH(DATE(YEAR($A21),MONTH($A21),15),CONFAZ!$J$2:$J$440,0),35),0)</f>
        <v>0</v>
      </c>
      <c r="AL21">
        <f>IFERROR(INDEX(CONFAZ!$J$2:$ES$440,MATCH(DATE(YEAR($A21),MONTH($A21),15),CONFAZ!$J$2:$J$440,0),36),0)</f>
        <v>44423</v>
      </c>
      <c r="AM21" s="3">
        <f>IFERROR(INDEX(CONFAZ!$J$2:$ES$440,MATCH(DATE(YEAR($A21),MONTH($A21),15),CONFAZ!$J$2:$J$440,0),37),0)</f>
        <v>33605801000</v>
      </c>
      <c r="AN21" s="3">
        <f>IFERROR(INDEX(CONFAZ!$J$2:$ES$440,MATCH(DATE(YEAR($A21),MONTH($A21),15),CONFAZ!$J$2:$J$440,0),38),0)</f>
        <v>0.4</v>
      </c>
      <c r="AO21">
        <f>IFERROR(INDEX(CONFAZ!$J$2:$ES$440,MATCH(DATE(YEAR($A21),MONTH($A21),15),CONFAZ!$J$2:$J$440,0),39),0)</f>
        <v>3704</v>
      </c>
      <c r="AP21" s="3">
        <f>IFERROR(INDEX(CONFAZ!$J$2:$ES$440,MATCH(DATE(YEAR($A21),MONTH($A21),15),CONFAZ!$J$2:$J$440,0),40),0)</f>
        <v>30699.57</v>
      </c>
      <c r="AQ21" s="3">
        <f>IFERROR(INDEX(CONFAZ!$J$2:$ES$440,MATCH(DATE(YEAR($A21),MONTH($A21),15),CONFAZ!$J$2:$J$440,0),41),0)</f>
        <v>3568480000</v>
      </c>
      <c r="AR21" s="3">
        <f>IFERROR(INDEX(CONFAZ!$J$2:$ES$440,MATCH(DATE(YEAR($A21),MONTH($A21),15),CONFAZ!$J$2:$J$440,0),42),0)</f>
        <v>20396000</v>
      </c>
      <c r="AS21" s="3">
        <f>IFERROR(INDEX(CONFAZ!$J$2:$ES$440,MATCH(DATE(YEAR($A21),MONTH($A21),15),CONFAZ!$J$2:$J$440,0),43),0)</f>
        <v>7460218000</v>
      </c>
      <c r="AT21" s="3">
        <f>IFERROR(INDEX(CONFAZ!$J$2:$ES$440,MATCH(DATE(YEAR($A21),MONTH($A21),15),CONFAZ!$J$2:$J$440,0),44),0)</f>
        <v>16141426000</v>
      </c>
      <c r="AU21" s="3">
        <f>IFERROR(INDEX(CONFAZ!$J$2:$ES$440,MATCH(DATE(YEAR($A21),MONTH($A21),15),CONFAZ!$J$2:$J$440,0),45),0)</f>
        <v>6415281000</v>
      </c>
      <c r="AV21" s="10"/>
      <c r="AW21">
        <v>61635</v>
      </c>
      <c r="AX21">
        <v>122</v>
      </c>
      <c r="AY21">
        <v>145320655</v>
      </c>
      <c r="AZ21">
        <v>92202549</v>
      </c>
      <c r="BA21">
        <v>3514</v>
      </c>
      <c r="BB21" s="10">
        <v>375</v>
      </c>
      <c r="BC21">
        <v>80</v>
      </c>
      <c r="BD21">
        <v>80</v>
      </c>
      <c r="BE21">
        <v>2372</v>
      </c>
      <c r="BF21">
        <v>0</v>
      </c>
      <c r="BG21">
        <v>36</v>
      </c>
      <c r="BH21">
        <v>4251</v>
      </c>
      <c r="BI21">
        <v>906</v>
      </c>
      <c r="BJ21">
        <v>1312</v>
      </c>
      <c r="BK21">
        <v>1407</v>
      </c>
      <c r="BL21">
        <v>0</v>
      </c>
      <c r="BM21">
        <v>47820</v>
      </c>
      <c r="BN21">
        <v>52926186</v>
      </c>
      <c r="BO21">
        <v>60437</v>
      </c>
      <c r="BP21">
        <v>0</v>
      </c>
      <c r="BQ21">
        <v>1855669.45</v>
      </c>
      <c r="BR21">
        <v>702530163.99000001</v>
      </c>
      <c r="BS21">
        <v>21827.61</v>
      </c>
      <c r="BT21">
        <v>33595</v>
      </c>
      <c r="BU21">
        <v>32.8664779</v>
      </c>
      <c r="BV21">
        <v>5.48</v>
      </c>
      <c r="BW21">
        <v>347390</v>
      </c>
      <c r="BX21">
        <v>357476.67</v>
      </c>
      <c r="BY21">
        <v>10090</v>
      </c>
      <c r="BZ21">
        <v>-48176.67</v>
      </c>
      <c r="CA21">
        <v>6979780</v>
      </c>
      <c r="CB21">
        <v>-48216.67</v>
      </c>
      <c r="CC21">
        <v>-238543.33</v>
      </c>
      <c r="CD21">
        <v>0</v>
      </c>
      <c r="CE21">
        <v>0</v>
      </c>
      <c r="CF21">
        <v>0</v>
      </c>
      <c r="CG21">
        <v>0</v>
      </c>
      <c r="CH21">
        <v>184882882.5</v>
      </c>
      <c r="CI21" s="7">
        <v>20235774.170000002</v>
      </c>
      <c r="CJ21" s="10">
        <f t="shared" si="2"/>
        <v>13265649.460000003</v>
      </c>
      <c r="CK21" s="10">
        <f>IFERROR(INDEX(CONFAZ!$BW$2:$ES$440,MATCH(DATE(YEAR($A21),MONTH($A21),15),CONFAZ!$BW$2:$BW$440,0),2),0)</f>
        <v>6970124.709999999</v>
      </c>
      <c r="CL21"/>
      <c r="CM21" s="4"/>
      <c r="CN21" s="4"/>
      <c r="CO21"/>
    </row>
    <row r="22" spans="1:99" x14ac:dyDescent="0.25">
      <c r="A22" s="1">
        <v>44827</v>
      </c>
      <c r="B22" s="1" t="str">
        <f t="shared" si="0"/>
        <v>23/09/2022</v>
      </c>
      <c r="C22" t="s">
        <v>61</v>
      </c>
      <c r="D22" t="s">
        <v>67</v>
      </c>
      <c r="E22" s="10">
        <f>IFERROR(INDEX(CONFAZ!$J$2:$ES$440,MATCH(DATE(YEAR($A22),MONTH($A22),15),CONFAZ!$J$2:$J$440,0),2),0)</f>
        <v>5.2370000000000001</v>
      </c>
      <c r="F22">
        <f>IFERROR(INDEX(CONFAZ!$J$2:$ES$440,MATCH(DATE(YEAR($A22),MONTH($A22),15),CONFAZ!$J$2:$J$440,0),3),0)</f>
        <v>31205805</v>
      </c>
      <c r="G22">
        <f>IFERROR(INDEX(CONFAZ!$J$2:$ES$440,MATCH(DATE(YEAR($A22),MONTH($A22),15),CONFAZ!$J$2:$J$440,0),4),0)</f>
        <v>953713746.2299999</v>
      </c>
      <c r="H22">
        <f>IFERROR(INDEX(CONFAZ!$J$2:$ES$440,MATCH(DATE(YEAR($A22),MONTH($A22),15),CONFAZ!$J$2:$J$440,0),5),0)</f>
        <v>5909996.6099999994</v>
      </c>
      <c r="I22">
        <f>IFERROR(INDEX(CONFAZ!$J$2:$ES$440,MATCH(DATE(YEAR($A22),MONTH($A22),15),CONFAZ!$J$2:$J$440,0),6),0)</f>
        <v>1272818453</v>
      </c>
      <c r="J22">
        <f>IFERROR(INDEX(CONFAZ!$J$2:$ES$440,MATCH(DATE(YEAR($A22),MONTH($A22),15),CONFAZ!$J$2:$J$440,0),7),0)</f>
        <v>208680858.64000002</v>
      </c>
      <c r="K22">
        <f>IFERROR(INDEX(CONFAZ!$J$2:$ES$440,MATCH(DATE(YEAR($A22),MONTH($A22),15),CONFAZ!$J$2:$J$440,0),8),0)</f>
        <v>61211639.889999993</v>
      </c>
      <c r="L22">
        <f>IFERROR(INDEX(CONFAZ!$J$2:$ES$440,MATCH(DATE(YEAR($A22),MONTH($A22),15),CONFAZ!$J$2:$J$440,0),9),0)</f>
        <v>27487494.540000007</v>
      </c>
      <c r="M22">
        <f>IFERROR(INDEX(CONFAZ!$J$2:$ES$440,MATCH(DATE(YEAR($A22),MONTH($A22),15),CONFAZ!$J$2:$J$440,0),10),0)</f>
        <v>1941731.04</v>
      </c>
      <c r="N22">
        <f>IFERROR(INDEX(CONFAZ!$J$2:$ES$440,MATCH(DATE(YEAR($A22),MONTH($A22),15),CONFAZ!$J$2:$J$440,0),11),0)</f>
        <v>748425548.63</v>
      </c>
      <c r="O22">
        <f>IFERROR(INDEX(CONFAZ!$J$2:$ES$440,MATCH(DATE(YEAR($A22),MONTH($A22),15),CONFAZ!$J$2:$J$440,0),12),0)</f>
        <v>999475.81</v>
      </c>
      <c r="P22">
        <f>IFERROR(INDEX(CONFAZ!$J$2:$ES$440,MATCH(DATE(YEAR($A22),MONTH($A22),15),CONFAZ!$J$2:$J$440,0),13),0)</f>
        <v>751366755.4799999</v>
      </c>
      <c r="Q22" s="2">
        <f>IFERROR(INDEX(CONFAZ!$J$2:$ES$440,MATCH(DATE(YEAR($A22),MONTH($A22),15),CONFAZ!$J$2:$J$440,0),14),0)</f>
        <v>28619876875</v>
      </c>
      <c r="R22" s="2">
        <f>IFERROR(INDEX(CONFAZ!$J$2:$ES$440,MATCH(DATE(YEAR($A22),MONTH($A22),15),CONFAZ!$J$2:$J$440,0),15),0)</f>
        <v>24931768372</v>
      </c>
      <c r="S22">
        <f>IFERROR(INDEX(CONFAZ!$J$2:$ES$440,MATCH(DATE(YEAR($A22),MONTH($A22),15),CONFAZ!$J$2:$J$440,0),16),0)</f>
        <v>145.31</v>
      </c>
      <c r="T22" s="10">
        <f>IFERROR(INDEX(CONFAZ!$J$2:$ES$440,MATCH(DATE(YEAR($A22),MONTH($A22),15),CONFAZ!$J$2:$J$440,0),17),0)</f>
        <v>-0.94607275589999995</v>
      </c>
      <c r="U22">
        <f>IFERROR(INDEX(CONFAZ!$J$2:$ES$440,MATCH(DATE(YEAR($A22),MONTH($A22),15),CONFAZ!$J$2:$J$440,0),18),0)</f>
        <v>13.65</v>
      </c>
      <c r="V22">
        <f>IFERROR(INDEX(CONFAZ!$J$2:$ES$440,MATCH(DATE(YEAR($A22),MONTH($A22),15),CONFAZ!$J$2:$J$440,0),19),0)</f>
        <v>1212</v>
      </c>
      <c r="W22">
        <f>IFERROR(INDEX(CONFAZ!$J$2:$ES$440,MATCH(DATE(YEAR($A22),MONTH($A22),15),CONFAZ!$J$2:$J$440,0),20),0)</f>
        <v>1715536460000</v>
      </c>
      <c r="X22">
        <f>IFERROR(INDEX(CONFAZ!$J$2:$ES$440,MATCH(DATE(YEAR($A22),MONTH($A22),15),CONFAZ!$J$2:$J$440,0),21),0)</f>
        <v>-0.32</v>
      </c>
      <c r="Y22">
        <f>IFERROR(INDEX(CONFAZ!$J$2:$ES$440,MATCH(DATE(YEAR($A22),MONTH($A22),15),CONFAZ!$J$2:$J$440,0),22),0)</f>
        <v>1701.30388888888</v>
      </c>
      <c r="Z22">
        <f>IFERROR(INDEX(CONFAZ!$J$2:$ES$440,MATCH(DATE(YEAR($A22),MONTH($A22),15),CONFAZ!$J$2:$J$440,0),23),0)</f>
        <v>1324.3689999999999</v>
      </c>
      <c r="AA22">
        <f>IFERROR(INDEX(CONFAZ!$J$2:$ES$440,MATCH(DATE(YEAR($A22),MONTH($A22),15),CONFAZ!$J$2:$J$440,0),24),0)</f>
        <v>1213.1861904761899</v>
      </c>
      <c r="AB22">
        <f>IFERROR(INDEX(CONFAZ!$J$2:$ES$440,MATCH(DATE(YEAR($A22),MONTH($A22),15),CONFAZ!$J$2:$J$440,0),25),0)</f>
        <v>1495.0408</v>
      </c>
      <c r="AC22">
        <f>IFERROR(INDEX(CONFAZ!$J$2:$ES$440,MATCH(DATE(YEAR($A22),MONTH($A22),15),CONFAZ!$J$2:$J$440,0),26),0)</f>
        <v>8.7005306771882296</v>
      </c>
      <c r="AD22">
        <f>IFERROR(INDEX(CONFAZ!$J$2:$ES$440,MATCH(DATE(YEAR($A22),MONTH($A22),15),CONFAZ!$J$2:$J$440,0),27),0)</f>
        <v>0.71</v>
      </c>
      <c r="AE22">
        <f>IFERROR(INDEX(CONFAZ!$J$2:$ES$440,MATCH(DATE(YEAR($A22),MONTH($A22),15),CONFAZ!$J$2:$J$440,0),28),0)</f>
        <v>468.83</v>
      </c>
      <c r="AF22">
        <f>IFERROR(INDEX(CONFAZ!$J$2:$ES$440,MATCH(DATE(YEAR($A22),MONTH($A22),15),CONFAZ!$J$2:$J$440,0),29),0)</f>
        <v>5</v>
      </c>
      <c r="AG22">
        <f>IFERROR(INDEX(CONFAZ!$J$2:$ES$440,MATCH(DATE(YEAR($A22),MONTH($A22),15),CONFAZ!$J$2:$J$440,0),30),0)</f>
        <v>-43.91</v>
      </c>
      <c r="AH22" s="10">
        <f>IFERROR(INDEX(CONFAZ!$J$2:$ES$440,MATCH(DATE(YEAR($A22),MONTH($A22),15),CONFAZ!$J$2:$J$440,0),32),0)</f>
        <v>826649400000</v>
      </c>
      <c r="AI22" s="32">
        <f>IFERROR(INDEX(CONFAZ!$J$2:$ES$440,MATCH(DATE(YEAR($A22),MONTH($A22),15),CONFAZ!$J$2:$J$440,0),33),0)</f>
        <v>0.53949069999999999</v>
      </c>
      <c r="AJ22">
        <f>IFERROR(INDEX(CONFAZ!$J$2:$ES$440,MATCH(DATE(YEAR($A22),MONTH($A22),15),CONFAZ!$J$2:$J$440,0),34),0)</f>
        <v>0</v>
      </c>
      <c r="AK22">
        <f>IFERROR(INDEX(CONFAZ!$J$2:$ES$440,MATCH(DATE(YEAR($A22),MONTH($A22),15),CONFAZ!$J$2:$J$440,0),35),0)</f>
        <v>0</v>
      </c>
      <c r="AL22">
        <f>IFERROR(INDEX(CONFAZ!$J$2:$ES$440,MATCH(DATE(YEAR($A22),MONTH($A22),15),CONFAZ!$J$2:$J$440,0),36),0)</f>
        <v>44454</v>
      </c>
      <c r="AM22" s="3">
        <f>IFERROR(INDEX(CONFAZ!$J$2:$ES$440,MATCH(DATE(YEAR($A22),MONTH($A22),15),CONFAZ!$J$2:$J$440,0),37),0)</f>
        <v>33605801000</v>
      </c>
      <c r="AN22" s="3">
        <f>IFERROR(INDEX(CONFAZ!$J$2:$ES$440,MATCH(DATE(YEAR($A22),MONTH($A22),15),CONFAZ!$J$2:$J$440,0),38),0)</f>
        <v>0.4</v>
      </c>
      <c r="AO22">
        <f>IFERROR(INDEX(CONFAZ!$J$2:$ES$440,MATCH(DATE(YEAR($A22),MONTH($A22),15),CONFAZ!$J$2:$J$440,0),39),0)</f>
        <v>3704</v>
      </c>
      <c r="AP22" s="3">
        <f>IFERROR(INDEX(CONFAZ!$J$2:$ES$440,MATCH(DATE(YEAR($A22),MONTH($A22),15),CONFAZ!$J$2:$J$440,0),40),0)</f>
        <v>30699.57</v>
      </c>
      <c r="AQ22" s="3">
        <f>IFERROR(INDEX(CONFAZ!$J$2:$ES$440,MATCH(DATE(YEAR($A22),MONTH($A22),15),CONFAZ!$J$2:$J$440,0),41),0)</f>
        <v>3568480000</v>
      </c>
      <c r="AR22" s="3">
        <f>IFERROR(INDEX(CONFAZ!$J$2:$ES$440,MATCH(DATE(YEAR($A22),MONTH($A22),15),CONFAZ!$J$2:$J$440,0),42),0)</f>
        <v>20396000</v>
      </c>
      <c r="AS22" s="3">
        <f>IFERROR(INDEX(CONFAZ!$J$2:$ES$440,MATCH(DATE(YEAR($A22),MONTH($A22),15),CONFAZ!$J$2:$J$440,0),43),0)</f>
        <v>7460218000</v>
      </c>
      <c r="AT22" s="3">
        <f>IFERROR(INDEX(CONFAZ!$J$2:$ES$440,MATCH(DATE(YEAR($A22),MONTH($A22),15),CONFAZ!$J$2:$J$440,0),44),0)</f>
        <v>16141426000</v>
      </c>
      <c r="AU22" s="3">
        <f>IFERROR(INDEX(CONFAZ!$J$2:$ES$440,MATCH(DATE(YEAR($A22),MONTH($A22),15),CONFAZ!$J$2:$J$440,0),45),0)</f>
        <v>6415281000</v>
      </c>
      <c r="AV22" s="10"/>
      <c r="AW22">
        <v>61635</v>
      </c>
      <c r="AX22">
        <v>122</v>
      </c>
      <c r="AY22">
        <v>145320655</v>
      </c>
      <c r="AZ22">
        <v>92202549</v>
      </c>
      <c r="BA22">
        <v>3514</v>
      </c>
      <c r="BB22" s="10">
        <v>375</v>
      </c>
      <c r="BC22">
        <v>80</v>
      </c>
      <c r="BD22">
        <v>80</v>
      </c>
      <c r="BE22">
        <v>2372</v>
      </c>
      <c r="BF22">
        <v>0</v>
      </c>
      <c r="BG22">
        <v>36</v>
      </c>
      <c r="BH22">
        <v>4251</v>
      </c>
      <c r="BI22">
        <v>906</v>
      </c>
      <c r="BJ22">
        <v>1312</v>
      </c>
      <c r="BK22">
        <v>1407</v>
      </c>
      <c r="BL22">
        <v>0</v>
      </c>
      <c r="BM22">
        <v>47820</v>
      </c>
      <c r="BN22">
        <v>52926186</v>
      </c>
      <c r="BO22">
        <v>60437</v>
      </c>
      <c r="BP22">
        <v>0</v>
      </c>
      <c r="BQ22">
        <v>1855669.45</v>
      </c>
      <c r="BR22">
        <v>702530163.99000001</v>
      </c>
      <c r="BS22">
        <v>21827.61</v>
      </c>
      <c r="BT22">
        <v>33595</v>
      </c>
      <c r="BU22">
        <v>32.8664779</v>
      </c>
      <c r="BV22">
        <v>5.48</v>
      </c>
      <c r="BW22">
        <v>347390</v>
      </c>
      <c r="BX22">
        <v>357476.67</v>
      </c>
      <c r="BY22">
        <v>10090</v>
      </c>
      <c r="BZ22">
        <v>-48176.67</v>
      </c>
      <c r="CA22">
        <v>6979780</v>
      </c>
      <c r="CB22">
        <v>-48216.67</v>
      </c>
      <c r="CC22">
        <v>-238543.33</v>
      </c>
      <c r="CD22">
        <v>0</v>
      </c>
      <c r="CE22">
        <v>0</v>
      </c>
      <c r="CF22">
        <v>0</v>
      </c>
      <c r="CG22">
        <v>0</v>
      </c>
      <c r="CH22">
        <v>119668603.5</v>
      </c>
      <c r="CI22" s="7">
        <v>8039157.71</v>
      </c>
      <c r="CJ22" s="10">
        <f t="shared" si="2"/>
        <v>794087.06999999937</v>
      </c>
      <c r="CK22" s="10">
        <f>IFERROR(INDEX(CONFAZ!$BW$2:$ES$440,MATCH(DATE(YEAR($A22),MONTH($A22),15),CONFAZ!$BW$2:$BW$440,0),2),0)</f>
        <v>7245070.6400000006</v>
      </c>
      <c r="CL22" s="10"/>
      <c r="CM22" s="10"/>
      <c r="CN22"/>
      <c r="CO22"/>
      <c r="CU22"/>
    </row>
    <row r="23" spans="1:99" x14ac:dyDescent="0.25">
      <c r="A23" s="1">
        <v>44857</v>
      </c>
      <c r="B23" s="1" t="str">
        <f t="shared" si="0"/>
        <v>23/10/2022</v>
      </c>
      <c r="C23" t="s">
        <v>61</v>
      </c>
      <c r="D23" t="s">
        <v>67</v>
      </c>
      <c r="E23" s="10">
        <f>IFERROR(INDEX(CONFAZ!$J$2:$ES$440,MATCH(DATE(YEAR($A23),MONTH($A23),15),CONFAZ!$J$2:$J$440,0),2),0)</f>
        <v>5.2503000000000002</v>
      </c>
      <c r="F23">
        <f>IFERROR(INDEX(CONFAZ!$J$2:$ES$440,MATCH(DATE(YEAR($A23),MONTH($A23),15),CONFAZ!$J$2:$J$440,0),3),0)</f>
        <v>23091326</v>
      </c>
      <c r="G23">
        <f>IFERROR(INDEX(CONFAZ!$J$2:$ES$440,MATCH(DATE(YEAR($A23),MONTH($A23),15),CONFAZ!$J$2:$J$440,0),4),0)</f>
        <v>728882005.66000009</v>
      </c>
      <c r="H23">
        <f>IFERROR(INDEX(CONFAZ!$J$2:$ES$440,MATCH(DATE(YEAR($A23),MONTH($A23),15),CONFAZ!$J$2:$J$440,0),5),0)</f>
        <v>6230535.6500000004</v>
      </c>
      <c r="I23">
        <f>IFERROR(INDEX(CONFAZ!$J$2:$ES$440,MATCH(DATE(YEAR($A23),MONTH($A23),15),CONFAZ!$J$2:$J$440,0),6),0)</f>
        <v>952995769</v>
      </c>
      <c r="J23">
        <f>IFERROR(INDEX(CONFAZ!$J$2:$ES$440,MATCH(DATE(YEAR($A23),MONTH($A23),15),CONFAZ!$J$2:$J$440,0),7),0)</f>
        <v>140804144.71999997</v>
      </c>
      <c r="K23">
        <f>IFERROR(INDEX(CONFAZ!$J$2:$ES$440,MATCH(DATE(YEAR($A23),MONTH($A23),15),CONFAZ!$J$2:$J$440,0),8),0)</f>
        <v>34687511.389999993</v>
      </c>
      <c r="L23">
        <f>IFERROR(INDEX(CONFAZ!$J$2:$ES$440,MATCH(DATE(YEAR($A23),MONTH($A23),15),CONFAZ!$J$2:$J$440,0),9),0)</f>
        <v>29671342.130000006</v>
      </c>
      <c r="M23">
        <f>IFERROR(INDEX(CONFAZ!$J$2:$ES$440,MATCH(DATE(YEAR($A23),MONTH($A23),15),CONFAZ!$J$2:$J$440,0),10),0)</f>
        <v>2393829.7799999998</v>
      </c>
      <c r="N23">
        <f>IFERROR(INDEX(CONFAZ!$J$2:$ES$440,MATCH(DATE(YEAR($A23),MONTH($A23),15),CONFAZ!$J$2:$J$440,0),11),0)</f>
        <v>491858702.02999997</v>
      </c>
      <c r="O23">
        <f>IFERROR(INDEX(CONFAZ!$J$2:$ES$440,MATCH(DATE(YEAR($A23),MONTH($A23),15),CONFAZ!$J$2:$J$440,0),12),0)</f>
        <v>784697.21</v>
      </c>
      <c r="P23">
        <f>IFERROR(INDEX(CONFAZ!$J$2:$ES$440,MATCH(DATE(YEAR($A23),MONTH($A23),15),CONFAZ!$J$2:$J$440,0),13),0)</f>
        <v>495037229.01999992</v>
      </c>
      <c r="Q23" s="2">
        <f>IFERROR(INDEX(CONFAZ!$J$2:$ES$440,MATCH(DATE(YEAR($A23),MONTH($A23),15),CONFAZ!$J$2:$J$440,0),14),0)</f>
        <v>26937581448</v>
      </c>
      <c r="R23" s="2">
        <f>IFERROR(INDEX(CONFAZ!$J$2:$ES$440,MATCH(DATE(YEAR($A23),MONTH($A23),15),CONFAZ!$J$2:$J$440,0),15),0)</f>
        <v>23440971719</v>
      </c>
      <c r="S23">
        <f>IFERROR(INDEX(CONFAZ!$J$2:$ES$440,MATCH(DATE(YEAR($A23),MONTH($A23),15),CONFAZ!$J$2:$J$440,0),16),0)</f>
        <v>143.65</v>
      </c>
      <c r="T23" s="10">
        <f>IFERROR(INDEX(CONFAZ!$J$2:$ES$440,MATCH(DATE(YEAR($A23),MONTH($A23),15),CONFAZ!$J$2:$J$440,0),17),0)</f>
        <v>-0.9713808142</v>
      </c>
      <c r="U23">
        <f>IFERROR(INDEX(CONFAZ!$J$2:$ES$440,MATCH(DATE(YEAR($A23),MONTH($A23),15),CONFAZ!$J$2:$J$440,0),18),0)</f>
        <v>13.65</v>
      </c>
      <c r="V23">
        <f>IFERROR(INDEX(CONFAZ!$J$2:$ES$440,MATCH(DATE(YEAR($A23),MONTH($A23),15),CONFAZ!$J$2:$J$440,0),19),0)</f>
        <v>1212</v>
      </c>
      <c r="W23">
        <f>IFERROR(INDEX(CONFAZ!$J$2:$ES$440,MATCH(DATE(YEAR($A23),MONTH($A23),15),CONFAZ!$J$2:$J$440,0),20),0)</f>
        <v>1709214163800</v>
      </c>
      <c r="X23">
        <f>IFERROR(INDEX(CONFAZ!$J$2:$ES$440,MATCH(DATE(YEAR($A23),MONTH($A23),15),CONFAZ!$J$2:$J$440,0),21),0)</f>
        <v>0.47</v>
      </c>
      <c r="Y23">
        <f>IFERROR(INDEX(CONFAZ!$J$2:$ES$440,MATCH(DATE(YEAR($A23),MONTH($A23),15),CONFAZ!$J$2:$J$440,0),22),0)</f>
        <v>1705.5677777777701</v>
      </c>
      <c r="Z23">
        <f>IFERROR(INDEX(CONFAZ!$J$2:$ES$440,MATCH(DATE(YEAR($A23),MONTH($A23),15),CONFAZ!$J$2:$J$440,0),23),0)</f>
        <v>1322.3244999999999</v>
      </c>
      <c r="AA23">
        <f>IFERROR(INDEX(CONFAZ!$J$2:$ES$440,MATCH(DATE(YEAR($A23),MONTH($A23),15),CONFAZ!$J$2:$J$440,0),24),0)</f>
        <v>1211.0428571428499</v>
      </c>
      <c r="AB23">
        <f>IFERROR(INDEX(CONFAZ!$J$2:$ES$440,MATCH(DATE(YEAR($A23),MONTH($A23),15),CONFAZ!$J$2:$J$440,0),25),0)</f>
        <v>1492.8483999999901</v>
      </c>
      <c r="AC23">
        <f>IFERROR(INDEX(CONFAZ!$J$2:$ES$440,MATCH(DATE(YEAR($A23),MONTH($A23),15),CONFAZ!$J$2:$J$440,0),26),0)</f>
        <v>8.3012062604087102</v>
      </c>
      <c r="AD23">
        <f>IFERROR(INDEX(CONFAZ!$J$2:$ES$440,MATCH(DATE(YEAR($A23),MONTH($A23),15),CONFAZ!$J$2:$J$440,0),27),0)</f>
        <v>1.59</v>
      </c>
      <c r="AE23">
        <f>IFERROR(INDEX(CONFAZ!$J$2:$ES$440,MATCH(DATE(YEAR($A23),MONTH($A23),15),CONFAZ!$J$2:$J$440,0),28),0)</f>
        <v>491.48</v>
      </c>
      <c r="AF23">
        <f>IFERROR(INDEX(CONFAZ!$J$2:$ES$440,MATCH(DATE(YEAR($A23),MONTH($A23),15),CONFAZ!$J$2:$J$440,0),29),0)</f>
        <v>4.8899999999999997</v>
      </c>
      <c r="AG23">
        <f>IFERROR(INDEX(CONFAZ!$J$2:$ES$440,MATCH(DATE(YEAR($A23),MONTH($A23),15),CONFAZ!$J$2:$J$440,0),30),0)</f>
        <v>-9.0500000000000007</v>
      </c>
      <c r="AH23" s="10">
        <f>IFERROR(INDEX(CONFAZ!$J$2:$ES$440,MATCH(DATE(YEAR($A23),MONTH($A23),15),CONFAZ!$J$2:$J$440,0),32),0)</f>
        <v>836439700000</v>
      </c>
      <c r="AI23" s="32">
        <f>IFERROR(INDEX(CONFAZ!$J$2:$ES$440,MATCH(DATE(YEAR($A23),MONTH($A23),15),CONFAZ!$J$2:$J$440,0),33),0)</f>
        <v>0.53949069999999999</v>
      </c>
      <c r="AJ23">
        <f>IFERROR(INDEX(CONFAZ!$J$2:$ES$440,MATCH(DATE(YEAR($A23),MONTH($A23),15),CONFAZ!$J$2:$J$440,0),34),0)</f>
        <v>0</v>
      </c>
      <c r="AK23">
        <f>IFERROR(INDEX(CONFAZ!$J$2:$ES$440,MATCH(DATE(YEAR($A23),MONTH($A23),15),CONFAZ!$J$2:$J$440,0),35),0)</f>
        <v>0</v>
      </c>
      <c r="AL23">
        <f>IFERROR(INDEX(CONFAZ!$J$2:$ES$440,MATCH(DATE(YEAR($A23),MONTH($A23),15),CONFAZ!$J$2:$J$440,0),36),0)</f>
        <v>44484</v>
      </c>
      <c r="AM23" s="3">
        <f>IFERROR(INDEX(CONFAZ!$J$2:$ES$440,MATCH(DATE(YEAR($A23),MONTH($A23),15),CONFAZ!$J$2:$J$440,0),37),0)</f>
        <v>33605801000</v>
      </c>
      <c r="AN23" s="3">
        <f>IFERROR(INDEX(CONFAZ!$J$2:$ES$440,MATCH(DATE(YEAR($A23),MONTH($A23),15),CONFAZ!$J$2:$J$440,0),38),0)</f>
        <v>0.4</v>
      </c>
      <c r="AO23">
        <f>IFERROR(INDEX(CONFAZ!$J$2:$ES$440,MATCH(DATE(YEAR($A23),MONTH($A23),15),CONFAZ!$J$2:$J$440,0),39),0)</f>
        <v>3704</v>
      </c>
      <c r="AP23" s="3">
        <f>IFERROR(INDEX(CONFAZ!$J$2:$ES$440,MATCH(DATE(YEAR($A23),MONTH($A23),15),CONFAZ!$J$2:$J$440,0),40),0)</f>
        <v>30699.57</v>
      </c>
      <c r="AQ23" s="3">
        <f>IFERROR(INDEX(CONFAZ!$J$2:$ES$440,MATCH(DATE(YEAR($A23),MONTH($A23),15),CONFAZ!$J$2:$J$440,0),41),0)</f>
        <v>3568480000</v>
      </c>
      <c r="AR23" s="3">
        <f>IFERROR(INDEX(CONFAZ!$J$2:$ES$440,MATCH(DATE(YEAR($A23),MONTH($A23),15),CONFAZ!$J$2:$J$440,0),42),0)</f>
        <v>20396000</v>
      </c>
      <c r="AS23" s="3">
        <f>IFERROR(INDEX(CONFAZ!$J$2:$ES$440,MATCH(DATE(YEAR($A23),MONTH($A23),15),CONFAZ!$J$2:$J$440,0),43),0)</f>
        <v>7460218000</v>
      </c>
      <c r="AT23" s="3">
        <f>IFERROR(INDEX(CONFAZ!$J$2:$ES$440,MATCH(DATE(YEAR($A23),MONTH($A23),15),CONFAZ!$J$2:$J$440,0),44),0)</f>
        <v>16141426000</v>
      </c>
      <c r="AU23" s="3">
        <f>IFERROR(INDEX(CONFAZ!$J$2:$ES$440,MATCH(DATE(YEAR($A23),MONTH($A23),15),CONFAZ!$J$2:$J$440,0),45),0)</f>
        <v>6415281000</v>
      </c>
      <c r="AV23" s="10"/>
      <c r="AW23">
        <v>100446</v>
      </c>
      <c r="AX23">
        <v>378</v>
      </c>
      <c r="AY23">
        <v>156032453</v>
      </c>
      <c r="AZ23">
        <v>125268816</v>
      </c>
      <c r="BA23">
        <v>5050</v>
      </c>
      <c r="BB23" s="10">
        <v>430</v>
      </c>
      <c r="BC23">
        <v>252</v>
      </c>
      <c r="BD23">
        <v>252</v>
      </c>
      <c r="BE23">
        <v>6089</v>
      </c>
      <c r="BF23">
        <v>0</v>
      </c>
      <c r="BG23">
        <v>337</v>
      </c>
      <c r="BH23">
        <v>4409</v>
      </c>
      <c r="BI23">
        <v>55</v>
      </c>
      <c r="BJ23">
        <v>1098</v>
      </c>
      <c r="BK23">
        <v>2217</v>
      </c>
      <c r="BL23">
        <v>168</v>
      </c>
      <c r="BM23">
        <v>72837</v>
      </c>
      <c r="BN23">
        <v>28820952</v>
      </c>
      <c r="BO23">
        <v>1727547</v>
      </c>
      <c r="BP23">
        <v>0</v>
      </c>
      <c r="BQ23">
        <v>1799672.99</v>
      </c>
      <c r="BR23">
        <v>754561499.23000002</v>
      </c>
      <c r="BS23">
        <v>16745.05</v>
      </c>
      <c r="BT23">
        <v>34056</v>
      </c>
      <c r="BU23">
        <v>32.8664779</v>
      </c>
      <c r="BV23">
        <v>5.45</v>
      </c>
      <c r="BW23">
        <v>-78316.67</v>
      </c>
      <c r="BX23">
        <v>-75960</v>
      </c>
      <c r="BY23">
        <v>2356.67</v>
      </c>
      <c r="BZ23">
        <v>43406.67</v>
      </c>
      <c r="CA23">
        <v>6697126.6699999999</v>
      </c>
      <c r="CB23">
        <v>-56583.33</v>
      </c>
      <c r="CC23">
        <v>-268523.33</v>
      </c>
      <c r="CD23">
        <v>0</v>
      </c>
      <c r="CE23">
        <v>0</v>
      </c>
      <c r="CF23">
        <v>0</v>
      </c>
      <c r="CG23">
        <v>0</v>
      </c>
      <c r="CH23">
        <v>379476</v>
      </c>
      <c r="CI23" s="7">
        <v>13080.4</v>
      </c>
      <c r="CJ23" s="10">
        <f t="shared" si="2"/>
        <v>13080.4</v>
      </c>
      <c r="CK23" s="10">
        <f>IFERROR(INDEX(CONFAZ!$BT$2:$ES$440,MATCH(DATE(YEAR($A23),MONTH($A23),16),CONFAZ!$BT$2:$BT$440,0),2),0)</f>
        <v>0</v>
      </c>
      <c r="CL23"/>
      <c r="CM23"/>
      <c r="CN23"/>
      <c r="CO23"/>
      <c r="CU23"/>
    </row>
    <row r="24" spans="1:99" x14ac:dyDescent="0.25">
      <c r="A24" s="1">
        <v>44888</v>
      </c>
      <c r="B24" s="1" t="str">
        <f t="shared" si="0"/>
        <v>23/11/2022</v>
      </c>
      <c r="C24" t="s">
        <v>61</v>
      </c>
      <c r="D24" t="s">
        <v>67</v>
      </c>
      <c r="E24" s="10">
        <f>IFERROR(INDEX(CONFAZ!$J$2:$ES$440,MATCH(DATE(YEAR($A24),MONTH($A24),15),CONFAZ!$J$2:$J$440,0),2),0)</f>
        <v>5.2746000000000004</v>
      </c>
      <c r="F24">
        <f>IFERROR(INDEX(CONFAZ!$J$2:$ES$440,MATCH(DATE(YEAR($A24),MONTH($A24),15),CONFAZ!$J$2:$J$440,0),3),0)</f>
        <v>20158994</v>
      </c>
      <c r="G24">
        <f>IFERROR(INDEX(CONFAZ!$J$2:$ES$440,MATCH(DATE(YEAR($A24),MONTH($A24),15),CONFAZ!$J$2:$J$440,0),4),0)</f>
        <v>623135742.92000008</v>
      </c>
      <c r="H24">
        <f>IFERROR(INDEX(CONFAZ!$J$2:$ES$440,MATCH(DATE(YEAR($A24),MONTH($A24),15),CONFAZ!$J$2:$J$440,0),5),0)</f>
        <v>7452507.8399999989</v>
      </c>
      <c r="I24">
        <f>IFERROR(INDEX(CONFAZ!$J$2:$ES$440,MATCH(DATE(YEAR($A24),MONTH($A24),15),CONFAZ!$J$2:$J$440,0),6),0)</f>
        <v>841736002</v>
      </c>
      <c r="J24">
        <f>IFERROR(INDEX(CONFAZ!$J$2:$ES$440,MATCH(DATE(YEAR($A24),MONTH($A24),15),CONFAZ!$J$2:$J$440,0),7),0)</f>
        <v>146256675.34999999</v>
      </c>
      <c r="K24">
        <f>IFERROR(INDEX(CONFAZ!$J$2:$ES$440,MATCH(DATE(YEAR($A24),MONTH($A24),15),CONFAZ!$J$2:$J$440,0),8),0)</f>
        <v>20841476.650000002</v>
      </c>
      <c r="L24">
        <f>IFERROR(INDEX(CONFAZ!$J$2:$ES$440,MATCH(DATE(YEAR($A24),MONTH($A24),15),CONFAZ!$J$2:$J$440,0),9),0)</f>
        <v>30263643.329999998</v>
      </c>
      <c r="M24">
        <f>IFERROR(INDEX(CONFAZ!$J$2:$ES$440,MATCH(DATE(YEAR($A24),MONTH($A24),15),CONFAZ!$J$2:$J$440,0),10),0)</f>
        <v>3327117.37</v>
      </c>
      <c r="N24">
        <f>IFERROR(INDEX(CONFAZ!$J$2:$ES$440,MATCH(DATE(YEAR($A24),MONTH($A24),15),CONFAZ!$J$2:$J$440,0),11),0)</f>
        <v>383301333.85000002</v>
      </c>
      <c r="O24">
        <f>IFERROR(INDEX(CONFAZ!$J$2:$ES$440,MATCH(DATE(YEAR($A24),MONTH($A24),15),CONFAZ!$J$2:$J$440,0),12),0)</f>
        <v>695352.11</v>
      </c>
      <c r="P24">
        <f>IFERROR(INDEX(CONFAZ!$J$2:$ES$440,MATCH(DATE(YEAR($A24),MONTH($A24),15),CONFAZ!$J$2:$J$440,0),13),0)</f>
        <v>387323803.33000004</v>
      </c>
      <c r="Q24" s="2">
        <f>IFERROR(INDEX(CONFAZ!$J$2:$ES$440,MATCH(DATE(YEAR($A24),MONTH($A24),15),CONFAZ!$J$2:$J$440,0),14),0)</f>
        <v>27636417588</v>
      </c>
      <c r="R24" s="2">
        <f>IFERROR(INDEX(CONFAZ!$J$2:$ES$440,MATCH(DATE(YEAR($A24),MONTH($A24),15),CONFAZ!$J$2:$J$440,0),15),0)</f>
        <v>21474728433</v>
      </c>
      <c r="S24">
        <f>IFERROR(INDEX(CONFAZ!$J$2:$ES$440,MATCH(DATE(YEAR($A24),MONTH($A24),15),CONFAZ!$J$2:$J$440,0),16),0)</f>
        <v>142.53</v>
      </c>
      <c r="T24" s="10">
        <f>IFERROR(INDEX(CONFAZ!$J$2:$ES$440,MATCH(DATE(YEAR($A24),MONTH($A24),15),CONFAZ!$J$2:$J$440,0),17),0)</f>
        <v>-0.56452605020000002</v>
      </c>
      <c r="U24">
        <f>IFERROR(INDEX(CONFAZ!$J$2:$ES$440,MATCH(DATE(YEAR($A24),MONTH($A24),15),CONFAZ!$J$2:$J$440,0),18),0)</f>
        <v>13.65</v>
      </c>
      <c r="V24">
        <f>IFERROR(INDEX(CONFAZ!$J$2:$ES$440,MATCH(DATE(YEAR($A24),MONTH($A24),15),CONFAZ!$J$2:$J$440,0),19),0)</f>
        <v>1212</v>
      </c>
      <c r="W24">
        <f>IFERROR(INDEX(CONFAZ!$J$2:$ES$440,MATCH(DATE(YEAR($A24),MONTH($A24),15),CONFAZ!$J$2:$J$440,0),20),0)</f>
        <v>0</v>
      </c>
      <c r="X24">
        <f>IFERROR(INDEX(CONFAZ!$J$2:$ES$440,MATCH(DATE(YEAR($A24),MONTH($A24),15),CONFAZ!$J$2:$J$440,0),21),0)</f>
        <v>0.38</v>
      </c>
      <c r="Y24">
        <f>IFERROR(INDEX(CONFAZ!$J$2:$ES$440,MATCH(DATE(YEAR($A24),MONTH($A24),15),CONFAZ!$J$2:$J$440,0),22),0)</f>
        <v>0</v>
      </c>
      <c r="Z24">
        <f>IFERROR(INDEX(CONFAZ!$J$2:$ES$440,MATCH(DATE(YEAR($A24),MONTH($A24),15),CONFAZ!$J$2:$J$440,0),23),0)</f>
        <v>0</v>
      </c>
      <c r="AA24">
        <f>IFERROR(INDEX(CONFAZ!$J$2:$ES$440,MATCH(DATE(YEAR($A24),MONTH($A24),15),CONFAZ!$J$2:$J$440,0),24),0)</f>
        <v>0</v>
      </c>
      <c r="AB24">
        <f>IFERROR(INDEX(CONFAZ!$J$2:$ES$440,MATCH(DATE(YEAR($A24),MONTH($A24),15),CONFAZ!$J$2:$J$440,0),25),0)</f>
        <v>0</v>
      </c>
      <c r="AC24">
        <f>IFERROR(INDEX(CONFAZ!$J$2:$ES$440,MATCH(DATE(YEAR($A24),MONTH($A24),15),CONFAZ!$J$2:$J$440,0),26),0)</f>
        <v>0</v>
      </c>
      <c r="AD24">
        <f>IFERROR(INDEX(CONFAZ!$J$2:$ES$440,MATCH(DATE(YEAR($A24),MONTH($A24),15),CONFAZ!$J$2:$J$440,0),27),0)</f>
        <v>1.41</v>
      </c>
      <c r="AE24">
        <f>IFERROR(INDEX(CONFAZ!$J$2:$ES$440,MATCH(DATE(YEAR($A24),MONTH($A24),15),CONFAZ!$J$2:$J$440,0),28),0)</f>
        <v>475.79</v>
      </c>
      <c r="AF24">
        <f>IFERROR(INDEX(CONFAZ!$J$2:$ES$440,MATCH(DATE(YEAR($A24),MONTH($A24),15),CONFAZ!$J$2:$J$440,0),29),0)</f>
        <v>5.04</v>
      </c>
      <c r="AG24">
        <f>IFERROR(INDEX(CONFAZ!$J$2:$ES$440,MATCH(DATE(YEAR($A24),MONTH($A24),15),CONFAZ!$J$2:$J$440,0),30),0)</f>
        <v>-11.37</v>
      </c>
      <c r="AH24" s="10">
        <f>IFERROR(INDEX(CONFAZ!$J$2:$ES$440,MATCH(DATE(YEAR($A24),MONTH($A24),15),CONFAZ!$J$2:$J$440,0),32),0)</f>
        <v>832859300000</v>
      </c>
      <c r="AI24" s="32">
        <f>IFERROR(INDEX(CONFAZ!$J$2:$ES$440,MATCH(DATE(YEAR($A24),MONTH($A24),15),CONFAZ!$J$2:$J$440,0),33),0)</f>
        <v>0.53949069999999999</v>
      </c>
      <c r="AJ24">
        <f>IFERROR(INDEX(CONFAZ!$J$2:$ES$440,MATCH(DATE(YEAR($A24),MONTH($A24),15),CONFAZ!$J$2:$J$440,0),34),0)</f>
        <v>0</v>
      </c>
      <c r="AK24">
        <f>IFERROR(INDEX(CONFAZ!$J$2:$ES$440,MATCH(DATE(YEAR($A24),MONTH($A24),15),CONFAZ!$J$2:$J$440,0),35),0)</f>
        <v>0</v>
      </c>
      <c r="AL24">
        <f>IFERROR(INDEX(CONFAZ!$J$2:$ES$440,MATCH(DATE(YEAR($A24),MONTH($A24),15),CONFAZ!$J$2:$J$440,0),36),0)</f>
        <v>44515</v>
      </c>
      <c r="AM24" s="3">
        <f>IFERROR(INDEX(CONFAZ!$J$2:$ES$440,MATCH(DATE(YEAR($A24),MONTH($A24),15),CONFAZ!$J$2:$J$440,0),37),0)</f>
        <v>33605801000</v>
      </c>
      <c r="AN24" s="3">
        <f>IFERROR(INDEX(CONFAZ!$J$2:$ES$440,MATCH(DATE(YEAR($A24),MONTH($A24),15),CONFAZ!$J$2:$J$440,0),38),0)</f>
        <v>0.4</v>
      </c>
      <c r="AO24">
        <f>IFERROR(INDEX(CONFAZ!$J$2:$ES$440,MATCH(DATE(YEAR($A24),MONTH($A24),15),CONFAZ!$J$2:$J$440,0),39),0)</f>
        <v>3704</v>
      </c>
      <c r="AP24" s="3">
        <f>IFERROR(INDEX(CONFAZ!$J$2:$ES$440,MATCH(DATE(YEAR($A24),MONTH($A24),15),CONFAZ!$J$2:$J$440,0),40),0)</f>
        <v>30699.57</v>
      </c>
      <c r="AQ24" s="3">
        <f>IFERROR(INDEX(CONFAZ!$J$2:$ES$440,MATCH(DATE(YEAR($A24),MONTH($A24),15),CONFAZ!$J$2:$J$440,0),41),0)</f>
        <v>3568480000</v>
      </c>
      <c r="AR24" s="3">
        <f>IFERROR(INDEX(CONFAZ!$J$2:$ES$440,MATCH(DATE(YEAR($A24),MONTH($A24),15),CONFAZ!$J$2:$J$440,0),42),0)</f>
        <v>20396000</v>
      </c>
      <c r="AS24" s="3">
        <f>IFERROR(INDEX(CONFAZ!$J$2:$ES$440,MATCH(DATE(YEAR($A24),MONTH($A24),15),CONFAZ!$J$2:$J$440,0),43),0)</f>
        <v>7460218000</v>
      </c>
      <c r="AT24" s="3">
        <f>IFERROR(INDEX(CONFAZ!$J$2:$ES$440,MATCH(DATE(YEAR($A24),MONTH($A24),15),CONFAZ!$J$2:$J$440,0),44),0)</f>
        <v>16141426000</v>
      </c>
      <c r="AU24" s="3">
        <f>IFERROR(INDEX(CONFAZ!$J$2:$ES$440,MATCH(DATE(YEAR($A24),MONTH($A24),15),CONFAZ!$J$2:$J$440,0),45),0)</f>
        <v>6415281000</v>
      </c>
      <c r="AV24" s="10"/>
      <c r="AW24">
        <v>100446</v>
      </c>
      <c r="AX24">
        <v>378</v>
      </c>
      <c r="AY24">
        <v>156032453</v>
      </c>
      <c r="AZ24">
        <v>125268816</v>
      </c>
      <c r="BA24">
        <v>5050</v>
      </c>
      <c r="BB24" s="10">
        <v>430</v>
      </c>
      <c r="BC24">
        <v>252</v>
      </c>
      <c r="BD24">
        <v>252</v>
      </c>
      <c r="BE24">
        <v>6089</v>
      </c>
      <c r="BF24">
        <v>0</v>
      </c>
      <c r="BG24">
        <v>337</v>
      </c>
      <c r="BH24">
        <v>4409</v>
      </c>
      <c r="BI24">
        <v>55</v>
      </c>
      <c r="BJ24">
        <v>1098</v>
      </c>
      <c r="BK24">
        <v>2217</v>
      </c>
      <c r="BL24">
        <v>168</v>
      </c>
      <c r="BM24">
        <v>72837</v>
      </c>
      <c r="BN24">
        <v>28820952</v>
      </c>
      <c r="BO24">
        <v>1727547</v>
      </c>
      <c r="BP24">
        <v>0</v>
      </c>
      <c r="BQ24">
        <v>1799672.99</v>
      </c>
      <c r="BR24">
        <v>754561499.23000002</v>
      </c>
      <c r="BS24">
        <v>16745.05</v>
      </c>
      <c r="BT24">
        <v>34056</v>
      </c>
      <c r="BU24">
        <v>32.8664779</v>
      </c>
      <c r="BV24">
        <v>5.45</v>
      </c>
      <c r="BW24">
        <v>-78316.67</v>
      </c>
      <c r="BX24">
        <v>-75960</v>
      </c>
      <c r="BY24">
        <v>2356.67</v>
      </c>
      <c r="BZ24">
        <v>43406.67</v>
      </c>
      <c r="CA24">
        <v>6697126.6699999999</v>
      </c>
      <c r="CB24">
        <v>-56583.33</v>
      </c>
      <c r="CC24">
        <v>-268523.33</v>
      </c>
      <c r="CD24">
        <v>0</v>
      </c>
      <c r="CE24">
        <v>0</v>
      </c>
      <c r="CF24">
        <v>0</v>
      </c>
      <c r="CG24">
        <v>0</v>
      </c>
      <c r="CH24">
        <v>19190067.75</v>
      </c>
      <c r="CI24" s="7">
        <v>1013364.85</v>
      </c>
      <c r="CJ24" s="10">
        <f t="shared" si="2"/>
        <v>-2478751.67</v>
      </c>
      <c r="CK24" s="10">
        <f>IFERROR(INDEX(CONFAZ!$BW$2:$ES$440,MATCH(DATE(YEAR($A24),MONTH($A24),15),CONFAZ!$BW$2:$BW$440,0),2),0)</f>
        <v>3492116.52</v>
      </c>
      <c r="CL24"/>
      <c r="CM24"/>
      <c r="CN24"/>
      <c r="CO24"/>
      <c r="CU24"/>
    </row>
    <row r="25" spans="1:99" x14ac:dyDescent="0.25">
      <c r="A25" s="1">
        <v>44918</v>
      </c>
      <c r="B25" s="1" t="str">
        <f t="shared" si="0"/>
        <v>23/12/2022</v>
      </c>
      <c r="C25" t="s">
        <v>61</v>
      </c>
      <c r="D25" t="s">
        <v>67</v>
      </c>
      <c r="E25" s="10">
        <f>IFERROR(INDEX(CONFAZ!$J$2:$ES$440,MATCH(DATE(YEAR($A25),MONTH($A25),15),CONFAZ!$J$2:$J$440,0),2),0)</f>
        <v>5.2423999999999999</v>
      </c>
      <c r="F25">
        <f>IFERROR(INDEX(CONFAZ!$J$2:$ES$440,MATCH(DATE(YEAR($A25),MONTH($A25),15),CONFAZ!$J$2:$J$440,0),3),0)</f>
        <v>26308380</v>
      </c>
      <c r="G25">
        <f>IFERROR(INDEX(CONFAZ!$J$2:$ES$440,MATCH(DATE(YEAR($A25),MONTH($A25),15),CONFAZ!$J$2:$J$440,0),4),0)</f>
        <v>711631808</v>
      </c>
      <c r="H25">
        <f>IFERROR(INDEX(CONFAZ!$J$2:$ES$440,MATCH(DATE(YEAR($A25),MONTH($A25),15),CONFAZ!$J$2:$J$440,0),5),0)</f>
        <v>5648917.5399999991</v>
      </c>
      <c r="I25">
        <f>IFERROR(INDEX(CONFAZ!$J$2:$ES$440,MATCH(DATE(YEAR($A25),MONTH($A25),15),CONFAZ!$J$2:$J$440,0),6),0)</f>
        <v>932350050</v>
      </c>
      <c r="J25">
        <f>IFERROR(INDEX(CONFAZ!$J$2:$ES$440,MATCH(DATE(YEAR($A25),MONTH($A25),15),CONFAZ!$J$2:$J$440,0),7),0)</f>
        <v>154843718.45000005</v>
      </c>
      <c r="K25">
        <f>IFERROR(INDEX(CONFAZ!$J$2:$ES$440,MATCH(DATE(YEAR($A25),MONTH($A25),15),CONFAZ!$J$2:$J$440,0),8),0)</f>
        <v>14474913.390000001</v>
      </c>
      <c r="L25">
        <f>IFERROR(INDEX(CONFAZ!$J$2:$ES$440,MATCH(DATE(YEAR($A25),MONTH($A25),15),CONFAZ!$J$2:$J$440,0),9),0)</f>
        <v>31895685.070000004</v>
      </c>
      <c r="M25">
        <f>IFERROR(INDEX(CONFAZ!$J$2:$ES$440,MATCH(DATE(YEAR($A25),MONTH($A25),15),CONFAZ!$J$2:$J$440,0),10),0)</f>
        <v>1968750.44</v>
      </c>
      <c r="N25">
        <f>IFERROR(INDEX(CONFAZ!$J$2:$ES$440,MATCH(DATE(YEAR($A25),MONTH($A25),15),CONFAZ!$J$2:$J$440,0),11),0)</f>
        <v>466751647.38999999</v>
      </c>
      <c r="O25">
        <f>IFERROR(INDEX(CONFAZ!$J$2:$ES$440,MATCH(DATE(YEAR($A25),MONTH($A25),15),CONFAZ!$J$2:$J$440,0),12),0)</f>
        <v>907086.88</v>
      </c>
      <c r="P25">
        <f>IFERROR(INDEX(CONFAZ!$J$2:$ES$440,MATCH(DATE(YEAR($A25),MONTH($A25),15),CONFAZ!$J$2:$J$440,0),13),0)</f>
        <v>469627484.70999998</v>
      </c>
      <c r="Q25" s="2">
        <f>IFERROR(INDEX(CONFAZ!$J$2:$ES$440,MATCH(DATE(YEAR($A25),MONTH($A25),15),CONFAZ!$J$2:$J$440,0),14),0)</f>
        <v>26645287802</v>
      </c>
      <c r="R25" s="2">
        <f>IFERROR(INDEX(CONFAZ!$J$2:$ES$440,MATCH(DATE(YEAR($A25),MONTH($A25),15),CONFAZ!$J$2:$J$440,0),15),0)</f>
        <v>21869290354</v>
      </c>
      <c r="S25">
        <f>IFERROR(INDEX(CONFAZ!$J$2:$ES$440,MATCH(DATE(YEAR($A25),MONTH($A25),15),CONFAZ!$J$2:$J$440,0),16),0)</f>
        <v>0</v>
      </c>
      <c r="T25" s="10">
        <f>IFERROR(INDEX(CONFAZ!$J$2:$ES$440,MATCH(DATE(YEAR($A25),MONTH($A25),15),CONFAZ!$J$2:$J$440,0),17),0)</f>
        <v>0.45</v>
      </c>
      <c r="U25">
        <f>IFERROR(INDEX(CONFAZ!$J$2:$ES$440,MATCH(DATE(YEAR($A25),MONTH($A25),15),CONFAZ!$J$2:$J$440,0),18),0)</f>
        <v>13.65</v>
      </c>
      <c r="V25">
        <f>IFERROR(INDEX(CONFAZ!$J$2:$ES$440,MATCH(DATE(YEAR($A25),MONTH($A25),15),CONFAZ!$J$2:$J$440,0),19),0)</f>
        <v>1212</v>
      </c>
      <c r="W25">
        <f>IFERROR(INDEX(CONFAZ!$J$2:$ES$440,MATCH(DATE(YEAR($A25),MONTH($A25),15),CONFAZ!$J$2:$J$440,0),20),0)</f>
        <v>0</v>
      </c>
      <c r="X25">
        <f>IFERROR(INDEX(CONFAZ!$J$2:$ES$440,MATCH(DATE(YEAR($A25),MONTH($A25),15),CONFAZ!$J$2:$J$440,0),21),0)</f>
        <v>0.69</v>
      </c>
      <c r="Y25">
        <f>IFERROR(INDEX(CONFAZ!$J$2:$ES$440,MATCH(DATE(YEAR($A25),MONTH($A25),15),CONFAZ!$J$2:$J$440,0),22),0)</f>
        <v>0</v>
      </c>
      <c r="Z25">
        <f>IFERROR(INDEX(CONFAZ!$J$2:$ES$440,MATCH(DATE(YEAR($A25),MONTH($A25),15),CONFAZ!$J$2:$J$440,0),23),0)</f>
        <v>0</v>
      </c>
      <c r="AA25">
        <f>IFERROR(INDEX(CONFAZ!$J$2:$ES$440,MATCH(DATE(YEAR($A25),MONTH($A25),15),CONFAZ!$J$2:$J$440,0),24),0)</f>
        <v>0</v>
      </c>
      <c r="AB25">
        <f>IFERROR(INDEX(CONFAZ!$J$2:$ES$440,MATCH(DATE(YEAR($A25),MONTH($A25),15),CONFAZ!$J$2:$J$440,0),25),0)</f>
        <v>0</v>
      </c>
      <c r="AC25">
        <f>IFERROR(INDEX(CONFAZ!$J$2:$ES$440,MATCH(DATE(YEAR($A25),MONTH($A25),15),CONFAZ!$J$2:$J$440,0),26),0)</f>
        <v>0</v>
      </c>
      <c r="AD25">
        <f>IFERROR(INDEX(CONFAZ!$J$2:$ES$440,MATCH(DATE(YEAR($A25),MONTH($A25),15),CONFAZ!$J$2:$J$440,0),27),0)</f>
        <v>0</v>
      </c>
      <c r="AE25">
        <f>IFERROR(INDEX(CONFAZ!$J$2:$ES$440,MATCH(DATE(YEAR($A25),MONTH($A25),15),CONFAZ!$J$2:$J$440,0),28),0)</f>
        <v>428.29</v>
      </c>
      <c r="AF25">
        <f>IFERROR(INDEX(CONFAZ!$J$2:$ES$440,MATCH(DATE(YEAR($A25),MONTH($A25),15),CONFAZ!$J$2:$J$440,0),29),0)</f>
        <v>4.97</v>
      </c>
      <c r="AG25">
        <f>IFERROR(INDEX(CONFAZ!$J$2:$ES$440,MATCH(DATE(YEAR($A25),MONTH($A25),15),CONFAZ!$J$2:$J$440,0),30),0)</f>
        <v>-4.16</v>
      </c>
      <c r="AH25" s="10">
        <f>IFERROR(INDEX(CONFAZ!$J$2:$ES$440,MATCH(DATE(YEAR($A25),MONTH($A25),15),CONFAZ!$J$2:$J$440,0),32),0)</f>
        <v>0</v>
      </c>
      <c r="AI25" s="32">
        <f>IFERROR(INDEX(CONFAZ!$J$2:$ES$440,MATCH(DATE(YEAR($A25),MONTH($A25),15),CONFAZ!$J$2:$J$440,0),33),0)</f>
        <v>0.53949069999999999</v>
      </c>
      <c r="AJ25">
        <f>IFERROR(INDEX(CONFAZ!$J$2:$ES$440,MATCH(DATE(YEAR($A25),MONTH($A25),15),CONFAZ!$J$2:$J$440,0),34),0)</f>
        <v>0</v>
      </c>
      <c r="AK25">
        <f>IFERROR(INDEX(CONFAZ!$J$2:$ES$440,MATCH(DATE(YEAR($A25),MONTH($A25),15),CONFAZ!$J$2:$J$440,0),35),0)</f>
        <v>0</v>
      </c>
      <c r="AL25">
        <f>IFERROR(INDEX(CONFAZ!$J$2:$ES$440,MATCH(DATE(YEAR($A25),MONTH($A25),15),CONFAZ!$J$2:$J$440,0),36),0)</f>
        <v>44545</v>
      </c>
      <c r="AM25" s="3">
        <f>IFERROR(INDEX(CONFAZ!$J$2:$ES$440,MATCH(DATE(YEAR($A25),MONTH($A25),15),CONFAZ!$J$2:$J$440,0),37),0)</f>
        <v>33605801000</v>
      </c>
      <c r="AN25" s="3">
        <f>IFERROR(INDEX(CONFAZ!$J$2:$ES$440,MATCH(DATE(YEAR($A25),MONTH($A25),15),CONFAZ!$J$2:$J$440,0),38),0)</f>
        <v>0.4</v>
      </c>
      <c r="AO25">
        <f>IFERROR(INDEX(CONFAZ!$J$2:$ES$440,MATCH(DATE(YEAR($A25),MONTH($A25),15),CONFAZ!$J$2:$J$440,0),39),0)</f>
        <v>3704</v>
      </c>
      <c r="AP25" s="3">
        <f>IFERROR(INDEX(CONFAZ!$J$2:$ES$440,MATCH(DATE(YEAR($A25),MONTH($A25),15),CONFAZ!$J$2:$J$440,0),40),0)</f>
        <v>30699.57</v>
      </c>
      <c r="AQ25" s="3">
        <f>IFERROR(INDEX(CONFAZ!$J$2:$ES$440,MATCH(DATE(YEAR($A25),MONTH($A25),15),CONFAZ!$J$2:$J$440,0),41),0)</f>
        <v>3568480000</v>
      </c>
      <c r="AR25" s="3">
        <f>IFERROR(INDEX(CONFAZ!$J$2:$ES$440,MATCH(DATE(YEAR($A25),MONTH($A25),15),CONFAZ!$J$2:$J$440,0),42),0)</f>
        <v>20396000</v>
      </c>
      <c r="AS25" s="3">
        <f>IFERROR(INDEX(CONFAZ!$J$2:$ES$440,MATCH(DATE(YEAR($A25),MONTH($A25),15),CONFAZ!$J$2:$J$440,0),43),0)</f>
        <v>7460218000</v>
      </c>
      <c r="AT25" s="3">
        <f>IFERROR(INDEX(CONFAZ!$J$2:$ES$440,MATCH(DATE(YEAR($A25),MONTH($A25),15),CONFAZ!$J$2:$J$440,0),44),0)</f>
        <v>16141426000</v>
      </c>
      <c r="AU25" s="3">
        <f>IFERROR(INDEX(CONFAZ!$J$2:$ES$440,MATCH(DATE(YEAR($A25),MONTH($A25),15),CONFAZ!$J$2:$J$440,0),45),0)</f>
        <v>6415281000</v>
      </c>
      <c r="AV25" s="10"/>
      <c r="AW25">
        <v>100446</v>
      </c>
      <c r="AX25">
        <v>378</v>
      </c>
      <c r="AY25">
        <v>156032453</v>
      </c>
      <c r="AZ25">
        <v>125268816</v>
      </c>
      <c r="BA25">
        <v>5050</v>
      </c>
      <c r="BB25" s="10">
        <v>430</v>
      </c>
      <c r="BC25">
        <v>252</v>
      </c>
      <c r="BD25">
        <v>252</v>
      </c>
      <c r="BE25">
        <v>6089</v>
      </c>
      <c r="BF25">
        <v>0</v>
      </c>
      <c r="BG25">
        <v>337</v>
      </c>
      <c r="BH25">
        <v>4409</v>
      </c>
      <c r="BI25">
        <v>55</v>
      </c>
      <c r="BJ25">
        <v>1098</v>
      </c>
      <c r="BK25">
        <v>2217</v>
      </c>
      <c r="BL25">
        <v>168</v>
      </c>
      <c r="BM25">
        <v>72837</v>
      </c>
      <c r="BN25">
        <v>28820952</v>
      </c>
      <c r="BO25">
        <v>1727547</v>
      </c>
      <c r="BP25">
        <v>0</v>
      </c>
      <c r="BQ25">
        <v>1799672.99</v>
      </c>
      <c r="BR25">
        <v>754561499.23000002</v>
      </c>
      <c r="BS25">
        <v>16745.05</v>
      </c>
      <c r="BT25">
        <v>34056</v>
      </c>
      <c r="BU25">
        <v>32.8664779</v>
      </c>
      <c r="BV25">
        <v>5.45</v>
      </c>
      <c r="BW25">
        <v>-78316.67</v>
      </c>
      <c r="BX25">
        <v>-75960</v>
      </c>
      <c r="BY25">
        <v>2356.67</v>
      </c>
      <c r="BZ25">
        <v>43406.67</v>
      </c>
      <c r="CA25">
        <v>6697126.6699999999</v>
      </c>
      <c r="CB25">
        <v>-56583.33</v>
      </c>
      <c r="CC25">
        <v>-268523.33</v>
      </c>
      <c r="CD25">
        <v>0</v>
      </c>
      <c r="CE25">
        <v>0</v>
      </c>
      <c r="CF25">
        <v>0</v>
      </c>
      <c r="CG25">
        <v>0</v>
      </c>
      <c r="CH25">
        <v>1141346702</v>
      </c>
      <c r="CI25" s="7">
        <v>52217882.479999997</v>
      </c>
      <c r="CJ25" s="10">
        <f t="shared" si="2"/>
        <v>47258497.309999995</v>
      </c>
      <c r="CK25" s="10">
        <f>IFERROR(INDEX(CONFAZ!$BW$2:$ES$440,MATCH(DATE(YEAR($A25),MONTH($A25),15),CONFAZ!$BW$2:$BW$440,0),2),0)</f>
        <v>4959385.17</v>
      </c>
      <c r="CL25"/>
      <c r="CM25"/>
      <c r="CN25"/>
      <c r="CO25"/>
      <c r="CU25"/>
    </row>
    <row r="26" spans="1:99" x14ac:dyDescent="0.25">
      <c r="A26" s="1">
        <v>44579</v>
      </c>
      <c r="B26" s="1" t="str">
        <f t="shared" si="0"/>
        <v>18/01/2022</v>
      </c>
      <c r="C26" t="s">
        <v>61</v>
      </c>
      <c r="D26" t="s">
        <v>64</v>
      </c>
      <c r="E26" s="10">
        <f>IFERROR(INDEX(CONFAZ!$J$2:$ES$440,MATCH(DATE(YEAR($A26),MONTH($A26),15),CONFAZ!$J$2:$J$440,0),2),0)</f>
        <v>5.5340999999999996</v>
      </c>
      <c r="F26">
        <f>IFERROR(INDEX(CONFAZ!$J$2:$ES$440,MATCH(DATE(YEAR($A26),MONTH($A26),15),CONFAZ!$J$2:$J$440,0),3),0)</f>
        <v>52170605</v>
      </c>
      <c r="G26">
        <f>IFERROR(INDEX(CONFAZ!$J$2:$ES$440,MATCH(DATE(YEAR($A26),MONTH($A26),15),CONFAZ!$J$2:$J$440,0),4),0)</f>
        <v>610099715.9200002</v>
      </c>
      <c r="H26">
        <f>IFERROR(INDEX(CONFAZ!$J$2:$ES$440,MATCH(DATE(YEAR($A26),MONTH($A26),15),CONFAZ!$J$2:$J$440,0),5),0)</f>
        <v>7042739.0999999996</v>
      </c>
      <c r="I26">
        <f>IFERROR(INDEX(CONFAZ!$J$2:$ES$440,MATCH(DATE(YEAR($A26),MONTH($A26),15),CONFAZ!$J$2:$J$440,0),6),0)</f>
        <v>937527521</v>
      </c>
      <c r="J26">
        <f>IFERROR(INDEX(CONFAZ!$J$2:$ES$440,MATCH(DATE(YEAR($A26),MONTH($A26),15),CONFAZ!$J$2:$J$440,0),7),0)</f>
        <v>128691368.14</v>
      </c>
      <c r="K26">
        <f>IFERROR(INDEX(CONFAZ!$J$2:$ES$440,MATCH(DATE(YEAR($A26),MONTH($A26),15),CONFAZ!$J$2:$J$440,0),8),0)</f>
        <v>75511937.62000002</v>
      </c>
      <c r="L26">
        <f>IFERROR(INDEX(CONFAZ!$J$2:$ES$440,MATCH(DATE(YEAR($A26),MONTH($A26),15),CONFAZ!$J$2:$J$440,0),9),0)</f>
        <v>27782293.180000003</v>
      </c>
      <c r="M26">
        <f>IFERROR(INDEX(CONFAZ!$J$2:$ES$440,MATCH(DATE(YEAR($A26),MONTH($A26),15),CONFAZ!$J$2:$J$440,0),10),0)</f>
        <v>2522549.89</v>
      </c>
      <c r="N26">
        <f>IFERROR(INDEX(CONFAZ!$J$2:$ES$440,MATCH(DATE(YEAR($A26),MONTH($A26),15),CONFAZ!$J$2:$J$440,0),11),0)</f>
        <v>433787678.94</v>
      </c>
      <c r="O26">
        <f>IFERROR(INDEX(CONFAZ!$J$2:$ES$440,MATCH(DATE(YEAR($A26),MONTH($A26),15),CONFAZ!$J$2:$J$440,0),12),0)</f>
        <v>2487431.62</v>
      </c>
      <c r="P26">
        <f>IFERROR(INDEX(CONFAZ!$J$2:$ES$440,MATCH(DATE(YEAR($A26),MONTH($A26),15),CONFAZ!$J$2:$J$440,0),13),0)</f>
        <v>438797660.44999999</v>
      </c>
      <c r="Q26" s="2">
        <f>IFERROR(INDEX(CONFAZ!$J$2:$ES$440,MATCH(DATE(YEAR($A26),MONTH($A26),15),CONFAZ!$J$2:$J$440,0),14),0)</f>
        <v>19781490019</v>
      </c>
      <c r="R26" s="2">
        <f>IFERROR(INDEX(CONFAZ!$J$2:$ES$440,MATCH(DATE(YEAR($A26),MONTH($A26),15),CONFAZ!$J$2:$J$440,0),15),0)</f>
        <v>19838910380</v>
      </c>
      <c r="S26">
        <f>IFERROR(INDEX(CONFAZ!$J$2:$ES$440,MATCH(DATE(YEAR($A26),MONTH($A26),15),CONFAZ!$J$2:$J$440,0),16),0)</f>
        <v>132.4</v>
      </c>
      <c r="T26" s="10">
        <f>IFERROR(INDEX(CONFAZ!$J$2:$ES$440,MATCH(DATE(YEAR($A26),MONTH($A26),15),CONFAZ!$J$2:$J$440,0),17),0)</f>
        <v>1.8175493283999999</v>
      </c>
      <c r="U26">
        <f>IFERROR(INDEX(CONFAZ!$J$2:$ES$440,MATCH(DATE(YEAR($A26),MONTH($A26),15),CONFAZ!$J$2:$J$440,0),18),0)</f>
        <v>9.15</v>
      </c>
      <c r="V26">
        <f>IFERROR(INDEX(CONFAZ!$J$2:$ES$440,MATCH(DATE(YEAR($A26),MONTH($A26),15),CONFAZ!$J$2:$J$440,0),19),0)</f>
        <v>1212</v>
      </c>
      <c r="W26">
        <f>IFERROR(INDEX(CONFAZ!$J$2:$ES$440,MATCH(DATE(YEAR($A26),MONTH($A26),15),CONFAZ!$J$2:$J$440,0),20),0)</f>
        <v>1983410371799.99</v>
      </c>
      <c r="X26">
        <f>IFERROR(INDEX(CONFAZ!$J$2:$ES$440,MATCH(DATE(YEAR($A26),MONTH($A26),15),CONFAZ!$J$2:$J$440,0),21),0)</f>
        <v>0.67</v>
      </c>
      <c r="Y26">
        <f>IFERROR(INDEX(CONFAZ!$J$2:$ES$440,MATCH(DATE(YEAR($A26),MONTH($A26),15),CONFAZ!$J$2:$J$440,0),22),0)</f>
        <v>1552.91333333333</v>
      </c>
      <c r="Z26">
        <f>IFERROR(INDEX(CONFAZ!$J$2:$ES$440,MATCH(DATE(YEAR($A26),MONTH($A26),15),CONFAZ!$J$2:$J$440,0),23),0)</f>
        <v>1194.3844999999999</v>
      </c>
      <c r="AA26">
        <f>IFERROR(INDEX(CONFAZ!$J$2:$ES$440,MATCH(DATE(YEAR($A26),MONTH($A26),15),CONFAZ!$J$2:$J$440,0),24),0)</f>
        <v>1096.54476190476</v>
      </c>
      <c r="AB26">
        <f>IFERROR(INDEX(CONFAZ!$J$2:$ES$440,MATCH(DATE(YEAR($A26),MONTH($A26),15),CONFAZ!$J$2:$J$440,0),25),0)</f>
        <v>1369.0768</v>
      </c>
      <c r="AC26">
        <f>IFERROR(INDEX(CONFAZ!$J$2:$ES$440,MATCH(DATE(YEAR($A26),MONTH($A26),15),CONFAZ!$J$2:$J$440,0),26),0)</f>
        <v>11.209944545759001</v>
      </c>
      <c r="AD26">
        <f>IFERROR(INDEX(CONFAZ!$J$2:$ES$440,MATCH(DATE(YEAR($A26),MONTH($A26),15),CONFAZ!$J$2:$J$440,0),27),0)</f>
        <v>1.54</v>
      </c>
      <c r="AE26">
        <f>IFERROR(INDEX(CONFAZ!$J$2:$ES$440,MATCH(DATE(YEAR($A26),MONTH($A26),15),CONFAZ!$J$2:$J$440,0),28),0)</f>
        <v>463.93</v>
      </c>
      <c r="AF26">
        <f>IFERROR(INDEX(CONFAZ!$J$2:$ES$440,MATCH(DATE(YEAR($A26),MONTH($A26),15),CONFAZ!$J$2:$J$440,0),29),0)</f>
        <v>6.64</v>
      </c>
      <c r="AG26">
        <f>IFERROR(INDEX(CONFAZ!$J$2:$ES$440,MATCH(DATE(YEAR($A26),MONTH($A26),15),CONFAZ!$J$2:$J$440,0),30),0)</f>
        <v>4.4000000000000004</v>
      </c>
      <c r="AH26" s="10">
        <f>IFERROR(INDEX(CONFAZ!$J$2:$ES$440,MATCH(DATE(YEAR($A26),MONTH($A26),15),CONFAZ!$J$2:$J$440,0),32),0)</f>
        <v>728613500000</v>
      </c>
      <c r="AI26" s="32">
        <f>IFERROR(INDEX(CONFAZ!$J$2:$ES$440,MATCH(DATE(YEAR($A26),MONTH($A26),15),CONFAZ!$J$2:$J$440,0),33),0)</f>
        <v>0.53949069999999999</v>
      </c>
      <c r="AJ26">
        <f>IFERROR(INDEX(CONFAZ!$J$2:$ES$440,MATCH(DATE(YEAR($A26),MONTH($A26),15),CONFAZ!$J$2:$J$440,0),34),0)</f>
        <v>-5.81</v>
      </c>
      <c r="AK26">
        <f>IFERROR(INDEX(CONFAZ!$J$2:$ES$440,MATCH(DATE(YEAR($A26),MONTH($A26),15),CONFAZ!$J$2:$J$440,0),35),0)</f>
        <v>-10.94</v>
      </c>
      <c r="AL26">
        <f>IFERROR(INDEX(CONFAZ!$J$2:$ES$440,MATCH(DATE(YEAR($A26),MONTH($A26),15),CONFAZ!$J$2:$J$440,0),36),0)</f>
        <v>44211</v>
      </c>
      <c r="AM26" s="3">
        <f>IFERROR(INDEX(CONFAZ!$J$2:$ES$440,MATCH(DATE(YEAR($A26),MONTH($A26),15),CONFAZ!$J$2:$J$440,0),37),0)</f>
        <v>33605801000</v>
      </c>
      <c r="AN26" s="3">
        <f>IFERROR(INDEX(CONFAZ!$J$2:$ES$440,MATCH(DATE(YEAR($A26),MONTH($A26),15),CONFAZ!$J$2:$J$440,0),38),0)</f>
        <v>0.4</v>
      </c>
      <c r="AO26">
        <f>IFERROR(INDEX(CONFAZ!$J$2:$ES$440,MATCH(DATE(YEAR($A26),MONTH($A26),15),CONFAZ!$J$2:$J$440,0),39),0)</f>
        <v>3704</v>
      </c>
      <c r="AP26" s="3">
        <f>IFERROR(INDEX(CONFAZ!$J$2:$ES$440,MATCH(DATE(YEAR($A26),MONTH($A26),15),CONFAZ!$J$2:$J$440,0),40),0)</f>
        <v>30699.57</v>
      </c>
      <c r="AQ26" s="3">
        <f>IFERROR(INDEX(CONFAZ!$J$2:$ES$440,MATCH(DATE(YEAR($A26),MONTH($A26),15),CONFAZ!$J$2:$J$440,0),41),0)</f>
        <v>3568480000</v>
      </c>
      <c r="AR26" s="3">
        <f>IFERROR(INDEX(CONFAZ!$J$2:$ES$440,MATCH(DATE(YEAR($A26),MONTH($A26),15),CONFAZ!$J$2:$J$440,0),42),0)</f>
        <v>20396000</v>
      </c>
      <c r="AS26" s="3">
        <f>IFERROR(INDEX(CONFAZ!$J$2:$ES$440,MATCH(DATE(YEAR($A26),MONTH($A26),15),CONFAZ!$J$2:$J$440,0),43),0)</f>
        <v>7460218000</v>
      </c>
      <c r="AT26" s="3">
        <f>IFERROR(INDEX(CONFAZ!$J$2:$ES$440,MATCH(DATE(YEAR($A26),MONTH($A26),15),CONFAZ!$J$2:$J$440,0),44),0)</f>
        <v>16141426000</v>
      </c>
      <c r="AU26" s="3">
        <f>IFERROR(INDEX(CONFAZ!$J$2:$ES$440,MATCH(DATE(YEAR($A26),MONTH($A26),15),CONFAZ!$J$2:$J$440,0),45),0)</f>
        <v>6415281000</v>
      </c>
      <c r="AV26" s="10"/>
      <c r="AW26">
        <v>100446</v>
      </c>
      <c r="AX26">
        <v>378</v>
      </c>
      <c r="AY26">
        <v>156032453</v>
      </c>
      <c r="AZ26">
        <v>125268816</v>
      </c>
      <c r="BA26">
        <v>5050</v>
      </c>
      <c r="BB26" s="10">
        <v>430</v>
      </c>
      <c r="BC26">
        <v>252</v>
      </c>
      <c r="BD26">
        <v>252</v>
      </c>
      <c r="BE26">
        <v>6089</v>
      </c>
      <c r="BF26">
        <v>0</v>
      </c>
      <c r="BG26">
        <v>337</v>
      </c>
      <c r="BH26">
        <v>4409</v>
      </c>
      <c r="BI26">
        <v>55</v>
      </c>
      <c r="BJ26">
        <v>1098</v>
      </c>
      <c r="BK26">
        <v>2217</v>
      </c>
      <c r="BL26">
        <v>168</v>
      </c>
      <c r="BM26">
        <v>72837</v>
      </c>
      <c r="BN26">
        <v>28820952</v>
      </c>
      <c r="BO26">
        <v>1727547</v>
      </c>
      <c r="BP26">
        <v>0</v>
      </c>
      <c r="BQ26">
        <v>1799672.99</v>
      </c>
      <c r="BR26">
        <v>754561499.23000002</v>
      </c>
      <c r="BS26">
        <v>16745.05</v>
      </c>
      <c r="BT26">
        <v>34056</v>
      </c>
      <c r="BU26">
        <v>32.8664779</v>
      </c>
      <c r="BV26">
        <v>5.45</v>
      </c>
      <c r="BW26">
        <v>-78316.67</v>
      </c>
      <c r="BX26">
        <v>-75960</v>
      </c>
      <c r="BY26">
        <v>2356.67</v>
      </c>
      <c r="BZ26">
        <v>43406.67</v>
      </c>
      <c r="CA26">
        <v>6697126.6699999999</v>
      </c>
      <c r="CB26">
        <v>-56583.33</v>
      </c>
      <c r="CC26">
        <v>-268523.33</v>
      </c>
      <c r="CD26">
        <v>0</v>
      </c>
      <c r="CE26">
        <v>0</v>
      </c>
      <c r="CF26">
        <v>0</v>
      </c>
      <c r="CG26">
        <v>0</v>
      </c>
      <c r="CH26">
        <v>1423982923</v>
      </c>
      <c r="CI26" s="7">
        <v>53954686.740000002</v>
      </c>
      <c r="CJ26" s="10">
        <f t="shared" si="2"/>
        <v>44666251.090000004</v>
      </c>
      <c r="CK26" s="10">
        <f>IFERROR(INDEX(CONFAZ!$BW$2:$ES$440,MATCH(DATE(YEAR($A26),MONTH($A26),15),CONFAZ!$BW$2:$BW$440,0),2),0)</f>
        <v>9288435.6499999985</v>
      </c>
      <c r="CL26"/>
      <c r="CM26"/>
      <c r="CN26"/>
      <c r="CO26"/>
      <c r="CU26"/>
    </row>
    <row r="27" spans="1:99" x14ac:dyDescent="0.25">
      <c r="A27" s="1">
        <v>44610</v>
      </c>
      <c r="B27" s="1" t="str">
        <f t="shared" si="0"/>
        <v>18/02/2022</v>
      </c>
      <c r="C27" t="s">
        <v>61</v>
      </c>
      <c r="D27" t="s">
        <v>64</v>
      </c>
      <c r="E27" s="10">
        <f>IFERROR(INDEX(CONFAZ!$J$2:$ES$440,MATCH(DATE(YEAR($A27),MONTH($A27),15),CONFAZ!$J$2:$J$440,0),2),0)</f>
        <v>5.1966000000000001</v>
      </c>
      <c r="F27">
        <f>IFERROR(INDEX(CONFAZ!$J$2:$ES$440,MATCH(DATE(YEAR($A27),MONTH($A27),15),CONFAZ!$J$2:$J$440,0),3),0)</f>
        <v>117851146</v>
      </c>
      <c r="G27">
        <f>IFERROR(INDEX(CONFAZ!$J$2:$ES$440,MATCH(DATE(YEAR($A27),MONTH($A27),15),CONFAZ!$J$2:$J$440,0),4),0)</f>
        <v>557960332.47000003</v>
      </c>
      <c r="H27">
        <f>IFERROR(INDEX(CONFAZ!$J$2:$ES$440,MATCH(DATE(YEAR($A27),MONTH($A27),15),CONFAZ!$J$2:$J$440,0),5),0)</f>
        <v>6325314.6200000001</v>
      </c>
      <c r="I27">
        <f>IFERROR(INDEX(CONFAZ!$J$2:$ES$440,MATCH(DATE(YEAR($A27),MONTH($A27),15),CONFAZ!$J$2:$J$440,0),6),0)</f>
        <v>783190636</v>
      </c>
      <c r="J27">
        <f>IFERROR(INDEX(CONFAZ!$J$2:$ES$440,MATCH(DATE(YEAR($A27),MONTH($A27),15),CONFAZ!$J$2:$J$440,0),7),0)</f>
        <v>129200891.64999998</v>
      </c>
      <c r="K27">
        <f>IFERROR(INDEX(CONFAZ!$J$2:$ES$440,MATCH(DATE(YEAR($A27),MONTH($A27),15),CONFAZ!$J$2:$J$440,0),8),0)</f>
        <v>11706203.17</v>
      </c>
      <c r="L27">
        <f>IFERROR(INDEX(CONFAZ!$J$2:$ES$440,MATCH(DATE(YEAR($A27),MONTH($A27),15),CONFAZ!$J$2:$J$440,0),9),0)</f>
        <v>22510705.080000002</v>
      </c>
      <c r="M27">
        <f>IFERROR(INDEX(CONFAZ!$J$2:$ES$440,MATCH(DATE(YEAR($A27),MONTH($A27),15),CONFAZ!$J$2:$J$440,0),10),0)</f>
        <v>2119160.2599999998</v>
      </c>
      <c r="N27">
        <f>IFERROR(INDEX(CONFAZ!$J$2:$ES$440,MATCH(DATE(YEAR($A27),MONTH($A27),15),CONFAZ!$J$2:$J$440,0),11),0)</f>
        <v>387584158.02999997</v>
      </c>
      <c r="O27">
        <f>IFERROR(INDEX(CONFAZ!$J$2:$ES$440,MATCH(DATE(YEAR($A27),MONTH($A27),15),CONFAZ!$J$2:$J$440,0),12),0)</f>
        <v>7100798.4699999997</v>
      </c>
      <c r="P27">
        <f>IFERROR(INDEX(CONFAZ!$J$2:$ES$440,MATCH(DATE(YEAR($A27),MONTH($A27),15),CONFAZ!$J$2:$J$440,0),13),0)</f>
        <v>396804116.75999999</v>
      </c>
      <c r="Q27" s="2">
        <f>IFERROR(INDEX(CONFAZ!$J$2:$ES$440,MATCH(DATE(YEAR($A27),MONTH($A27),15),CONFAZ!$J$2:$J$440,0),14),0)</f>
        <v>23511291422</v>
      </c>
      <c r="R27" s="2">
        <f>IFERROR(INDEX(CONFAZ!$J$2:$ES$440,MATCH(DATE(YEAR($A27),MONTH($A27),15),CONFAZ!$J$2:$J$440,0),15),0)</f>
        <v>18883775321</v>
      </c>
      <c r="S27">
        <f>IFERROR(INDEX(CONFAZ!$J$2:$ES$440,MATCH(DATE(YEAR($A27),MONTH($A27),15),CONFAZ!$J$2:$J$440,0),16),0)</f>
        <v>136.30000000000001</v>
      </c>
      <c r="T27" s="10">
        <f>IFERROR(INDEX(CONFAZ!$J$2:$ES$440,MATCH(DATE(YEAR($A27),MONTH($A27),15),CONFAZ!$J$2:$J$440,0),17),0)</f>
        <v>1.8329186734</v>
      </c>
      <c r="U27">
        <f>IFERROR(INDEX(CONFAZ!$J$2:$ES$440,MATCH(DATE(YEAR($A27),MONTH($A27),15),CONFAZ!$J$2:$J$440,0),18),0)</f>
        <v>10.49</v>
      </c>
      <c r="V27">
        <f>IFERROR(INDEX(CONFAZ!$J$2:$ES$440,MATCH(DATE(YEAR($A27),MONTH($A27),15),CONFAZ!$J$2:$J$440,0),19),0)</f>
        <v>1212</v>
      </c>
      <c r="W27">
        <f>IFERROR(INDEX(CONFAZ!$J$2:$ES$440,MATCH(DATE(YEAR($A27),MONTH($A27),15),CONFAZ!$J$2:$J$440,0),20),0)</f>
        <v>1859031684000</v>
      </c>
      <c r="X27">
        <f>IFERROR(INDEX(CONFAZ!$J$2:$ES$440,MATCH(DATE(YEAR($A27),MONTH($A27),15),CONFAZ!$J$2:$J$440,0),21),0)</f>
        <v>1</v>
      </c>
      <c r="Y27">
        <f>IFERROR(INDEX(CONFAZ!$J$2:$ES$440,MATCH(DATE(YEAR($A27),MONTH($A27),15),CONFAZ!$J$2:$J$440,0),22),0)</f>
        <v>1561.93333333333</v>
      </c>
      <c r="Z27">
        <f>IFERROR(INDEX(CONFAZ!$J$2:$ES$440,MATCH(DATE(YEAR($A27),MONTH($A27),15),CONFAZ!$J$2:$J$440,0),23),0)</f>
        <v>1208.0435</v>
      </c>
      <c r="AA27">
        <f>IFERROR(INDEX(CONFAZ!$J$2:$ES$440,MATCH(DATE(YEAR($A27),MONTH($A27),15),CONFAZ!$J$2:$J$440,0),24),0)</f>
        <v>1106.3838095238</v>
      </c>
      <c r="AB27">
        <f>IFERROR(INDEX(CONFAZ!$J$2:$ES$440,MATCH(DATE(YEAR($A27),MONTH($A27),15),CONFAZ!$J$2:$J$440,0),25),0)</f>
        <v>1382.1579999999999</v>
      </c>
      <c r="AC27">
        <f>IFERROR(INDEX(CONFAZ!$J$2:$ES$440,MATCH(DATE(YEAR($A27),MONTH($A27),15),CONFAZ!$J$2:$J$440,0),26),0)</f>
        <v>11.203729603729601</v>
      </c>
      <c r="AD27">
        <f>IFERROR(INDEX(CONFAZ!$J$2:$ES$440,MATCH(DATE(YEAR($A27),MONTH($A27),15),CONFAZ!$J$2:$J$440,0),27),0)</f>
        <v>2.0099999999999998</v>
      </c>
      <c r="AE27">
        <f>IFERROR(INDEX(CONFAZ!$J$2:$ES$440,MATCH(DATE(YEAR($A27),MONTH($A27),15),CONFAZ!$J$2:$J$440,0),28),0)</f>
        <v>491.54</v>
      </c>
      <c r="AF27">
        <f>IFERROR(INDEX(CONFAZ!$J$2:$ES$440,MATCH(DATE(YEAR($A27),MONTH($A27),15),CONFAZ!$J$2:$J$440,0),29),0)</f>
        <v>6.6</v>
      </c>
      <c r="AG27">
        <f>IFERROR(INDEX(CONFAZ!$J$2:$ES$440,MATCH(DATE(YEAR($A27),MONTH($A27),15),CONFAZ!$J$2:$J$440,0),30),0)</f>
        <v>35.79</v>
      </c>
      <c r="AH27" s="10">
        <f>IFERROR(INDEX(CONFAZ!$J$2:$ES$440,MATCH(DATE(YEAR($A27),MONTH($A27),15),CONFAZ!$J$2:$J$440,0),32),0)</f>
        <v>752423700000</v>
      </c>
      <c r="AI27" s="32">
        <f>IFERROR(INDEX(CONFAZ!$J$2:$ES$440,MATCH(DATE(YEAR($A27),MONTH($A27),15),CONFAZ!$J$2:$J$440,0),33),0)</f>
        <v>0.53949069999999999</v>
      </c>
      <c r="AJ27">
        <f>IFERROR(INDEX(CONFAZ!$J$2:$ES$440,MATCH(DATE(YEAR($A27),MONTH($A27),15),CONFAZ!$J$2:$J$440,0),34),0)</f>
        <v>8.34</v>
      </c>
      <c r="AK27">
        <f>IFERROR(INDEX(CONFAZ!$J$2:$ES$440,MATCH(DATE(YEAR($A27),MONTH($A27),15),CONFAZ!$J$2:$J$440,0),35),0)</f>
        <v>2.64</v>
      </c>
      <c r="AL27">
        <f>IFERROR(INDEX(CONFAZ!$J$2:$ES$440,MATCH(DATE(YEAR($A27),MONTH($A27),15),CONFAZ!$J$2:$J$440,0),36),0)</f>
        <v>44242</v>
      </c>
      <c r="AM27" s="3">
        <f>IFERROR(INDEX(CONFAZ!$J$2:$ES$440,MATCH(DATE(YEAR($A27),MONTH($A27),15),CONFAZ!$J$2:$J$440,0),37),0)</f>
        <v>33605801000</v>
      </c>
      <c r="AN27" s="3">
        <f>IFERROR(INDEX(CONFAZ!$J$2:$ES$440,MATCH(DATE(YEAR($A27),MONTH($A27),15),CONFAZ!$J$2:$J$440,0),38),0)</f>
        <v>0.4</v>
      </c>
      <c r="AO27">
        <f>IFERROR(INDEX(CONFAZ!$J$2:$ES$440,MATCH(DATE(YEAR($A27),MONTH($A27),15),CONFAZ!$J$2:$J$440,0),39),0)</f>
        <v>3704</v>
      </c>
      <c r="AP27" s="3">
        <f>IFERROR(INDEX(CONFAZ!$J$2:$ES$440,MATCH(DATE(YEAR($A27),MONTH($A27),15),CONFAZ!$J$2:$J$440,0),40),0)</f>
        <v>30699.57</v>
      </c>
      <c r="AQ27" s="3">
        <f>IFERROR(INDEX(CONFAZ!$J$2:$ES$440,MATCH(DATE(YEAR($A27),MONTH($A27),15),CONFAZ!$J$2:$J$440,0),41),0)</f>
        <v>3568480000</v>
      </c>
      <c r="AR27" s="3">
        <f>IFERROR(INDEX(CONFAZ!$J$2:$ES$440,MATCH(DATE(YEAR($A27),MONTH($A27),15),CONFAZ!$J$2:$J$440,0),42),0)</f>
        <v>20396000</v>
      </c>
      <c r="AS27" s="3">
        <f>IFERROR(INDEX(CONFAZ!$J$2:$ES$440,MATCH(DATE(YEAR($A27),MONTH($A27),15),CONFAZ!$J$2:$J$440,0),43),0)</f>
        <v>7460218000</v>
      </c>
      <c r="AT27" s="3">
        <f>IFERROR(INDEX(CONFAZ!$J$2:$ES$440,MATCH(DATE(YEAR($A27),MONTH($A27),15),CONFAZ!$J$2:$J$440,0),44),0)</f>
        <v>16141426000</v>
      </c>
      <c r="AU27" s="3">
        <f>IFERROR(INDEX(CONFAZ!$J$2:$ES$440,MATCH(DATE(YEAR($A27),MONTH($A27),15),CONFAZ!$J$2:$J$440,0),45),0)</f>
        <v>6415281000</v>
      </c>
      <c r="AV27" s="10"/>
      <c r="AW27">
        <v>100446</v>
      </c>
      <c r="AX27">
        <v>378</v>
      </c>
      <c r="AY27">
        <v>156032453</v>
      </c>
      <c r="AZ27">
        <v>125268816</v>
      </c>
      <c r="BA27">
        <v>5050</v>
      </c>
      <c r="BB27" s="10">
        <v>430</v>
      </c>
      <c r="BC27">
        <v>252</v>
      </c>
      <c r="BD27">
        <v>252</v>
      </c>
      <c r="BE27">
        <v>6089</v>
      </c>
      <c r="BF27">
        <v>0</v>
      </c>
      <c r="BG27">
        <v>337</v>
      </c>
      <c r="BH27">
        <v>4409</v>
      </c>
      <c r="BI27">
        <v>55</v>
      </c>
      <c r="BJ27">
        <v>1098</v>
      </c>
      <c r="BK27">
        <v>2217</v>
      </c>
      <c r="BL27">
        <v>168</v>
      </c>
      <c r="BM27">
        <v>72837</v>
      </c>
      <c r="BN27">
        <v>28820952</v>
      </c>
      <c r="BO27">
        <v>1727547</v>
      </c>
      <c r="BP27">
        <v>0</v>
      </c>
      <c r="BQ27">
        <v>1799672.99</v>
      </c>
      <c r="BR27">
        <v>754561499.23000002</v>
      </c>
      <c r="BS27">
        <v>16745.05</v>
      </c>
      <c r="BT27">
        <v>34056</v>
      </c>
      <c r="BU27">
        <v>32.8664779</v>
      </c>
      <c r="BV27">
        <v>5.45</v>
      </c>
      <c r="BW27">
        <v>-78316.67</v>
      </c>
      <c r="BX27">
        <v>-75960</v>
      </c>
      <c r="BY27">
        <v>2356.67</v>
      </c>
      <c r="BZ27">
        <v>43406.67</v>
      </c>
      <c r="CA27">
        <v>6697126.6699999999</v>
      </c>
      <c r="CB27">
        <v>-56583.33</v>
      </c>
      <c r="CC27">
        <v>-268523.33</v>
      </c>
      <c r="CD27">
        <v>0</v>
      </c>
      <c r="CE27">
        <v>0</v>
      </c>
      <c r="CF27">
        <v>0</v>
      </c>
      <c r="CG27">
        <v>0</v>
      </c>
      <c r="CH27">
        <v>13200232.5</v>
      </c>
      <c r="CI27" s="10">
        <v>665671.43999999994</v>
      </c>
      <c r="CJ27" s="10">
        <f t="shared" si="2"/>
        <v>-9018703.3399999999</v>
      </c>
      <c r="CK27" s="10">
        <f>IFERROR(INDEX(CONFAZ!$BW$2:$ES$440,MATCH(DATE(YEAR($A27),MONTH($A27),15),CONFAZ!$BW$2:$BW$440,0),2),0)</f>
        <v>9684374.7799999993</v>
      </c>
      <c r="CL27"/>
      <c r="CM27"/>
      <c r="CN27"/>
      <c r="CO27"/>
      <c r="CU27"/>
    </row>
    <row r="28" spans="1:99" x14ac:dyDescent="0.25">
      <c r="A28" s="1">
        <v>44638</v>
      </c>
      <c r="B28" s="1" t="str">
        <f t="shared" si="0"/>
        <v>18/03/2022</v>
      </c>
      <c r="C28" t="s">
        <v>61</v>
      </c>
      <c r="D28" t="s">
        <v>64</v>
      </c>
      <c r="E28" s="10">
        <f>IFERROR(INDEX(CONFAZ!$J$2:$ES$440,MATCH(DATE(YEAR($A28),MONTH($A28),15),CONFAZ!$J$2:$J$440,0),2),0)</f>
        <v>4.9683999999999999</v>
      </c>
      <c r="F28">
        <f>IFERROR(INDEX(CONFAZ!$J$2:$ES$440,MATCH(DATE(YEAR($A28),MONTH($A28),15),CONFAZ!$J$2:$J$440,0),3),0)</f>
        <v>97361402</v>
      </c>
      <c r="G28">
        <f>IFERROR(INDEX(CONFAZ!$J$2:$ES$440,MATCH(DATE(YEAR($A28),MONTH($A28),15),CONFAZ!$J$2:$J$440,0),4),0)</f>
        <v>619842237.55000007</v>
      </c>
      <c r="H28">
        <f>IFERROR(INDEX(CONFAZ!$J$2:$ES$440,MATCH(DATE(YEAR($A28),MONTH($A28),15),CONFAZ!$J$2:$J$440,0),5),0)</f>
        <v>7667526.29</v>
      </c>
      <c r="I28">
        <f>IFERROR(INDEX(CONFAZ!$J$2:$ES$440,MATCH(DATE(YEAR($A28),MONTH($A28),15),CONFAZ!$J$2:$J$440,0),6),0)</f>
        <v>875325775</v>
      </c>
      <c r="J28">
        <f>IFERROR(INDEX(CONFAZ!$J$2:$ES$440,MATCH(DATE(YEAR($A28),MONTH($A28),15),CONFAZ!$J$2:$J$440,0),7),0)</f>
        <v>156222484.31</v>
      </c>
      <c r="K28">
        <f>IFERROR(INDEX(CONFAZ!$J$2:$ES$440,MATCH(DATE(YEAR($A28),MONTH($A28),15),CONFAZ!$J$2:$J$440,0),8),0)</f>
        <v>11003426.41</v>
      </c>
      <c r="L28">
        <f>IFERROR(INDEX(CONFAZ!$J$2:$ES$440,MATCH(DATE(YEAR($A28),MONTH($A28),15),CONFAZ!$J$2:$J$440,0),9),0)</f>
        <v>23337870.550000004</v>
      </c>
      <c r="M28">
        <f>IFERROR(INDEX(CONFAZ!$J$2:$ES$440,MATCH(DATE(YEAR($A28),MONTH($A28),15),CONFAZ!$J$2:$J$440,0),10),0)</f>
        <v>2670669.75</v>
      </c>
      <c r="N28">
        <f>IFERROR(INDEX(CONFAZ!$J$2:$ES$440,MATCH(DATE(YEAR($A28),MONTH($A28),15),CONFAZ!$J$2:$J$440,0),11),0)</f>
        <v>424610871.51999998</v>
      </c>
      <c r="O28">
        <f>IFERROR(INDEX(CONFAZ!$J$2:$ES$440,MATCH(DATE(YEAR($A28),MONTH($A28),15),CONFAZ!$J$2:$J$440,0),12),0)</f>
        <v>5190426.8099999996</v>
      </c>
      <c r="P28">
        <f>IFERROR(INDEX(CONFAZ!$J$2:$ES$440,MATCH(DATE(YEAR($A28),MONTH($A28),15),CONFAZ!$J$2:$J$440,0),13),0)</f>
        <v>432471968.07999998</v>
      </c>
      <c r="Q28" s="2">
        <f>IFERROR(INDEX(CONFAZ!$J$2:$ES$440,MATCH(DATE(YEAR($A28),MONTH($A28),15),CONFAZ!$J$2:$J$440,0),14),0)</f>
        <v>29396415272</v>
      </c>
      <c r="R28" s="2">
        <f>IFERROR(INDEX(CONFAZ!$J$2:$ES$440,MATCH(DATE(YEAR($A28),MONTH($A28),15),CONFAZ!$J$2:$J$440,0),15),0)</f>
        <v>21810855881</v>
      </c>
      <c r="S28">
        <f>IFERROR(INDEX(CONFAZ!$J$2:$ES$440,MATCH(DATE(YEAR($A28),MONTH($A28),15),CONFAZ!$J$2:$J$440,0),16),0)</f>
        <v>148.63999999999999</v>
      </c>
      <c r="T28" s="10">
        <f>IFERROR(INDEX(CONFAZ!$J$2:$ES$440,MATCH(DATE(YEAR($A28),MONTH($A28),15),CONFAZ!$J$2:$J$440,0),17),0)</f>
        <v>1.7407971295</v>
      </c>
      <c r="U28">
        <f>IFERROR(INDEX(CONFAZ!$J$2:$ES$440,MATCH(DATE(YEAR($A28),MONTH($A28),15),CONFAZ!$J$2:$J$440,0),18),0)</f>
        <v>11.15</v>
      </c>
      <c r="V28">
        <f>IFERROR(INDEX(CONFAZ!$J$2:$ES$440,MATCH(DATE(YEAR($A28),MONTH($A28),15),CONFAZ!$J$2:$J$440,0),19),0)</f>
        <v>1212</v>
      </c>
      <c r="W28">
        <f>IFERROR(INDEX(CONFAZ!$J$2:$ES$440,MATCH(DATE(YEAR($A28),MONTH($A28),15),CONFAZ!$J$2:$J$440,0),20),0)</f>
        <v>1754684859600</v>
      </c>
      <c r="X28">
        <f>IFERROR(INDEX(CONFAZ!$J$2:$ES$440,MATCH(DATE(YEAR($A28),MONTH($A28),15),CONFAZ!$J$2:$J$440,0),21),0)</f>
        <v>1.71</v>
      </c>
      <c r="Y28">
        <f>IFERROR(INDEX(CONFAZ!$J$2:$ES$440,MATCH(DATE(YEAR($A28),MONTH($A28),15),CONFAZ!$J$2:$J$440,0),22),0)</f>
        <v>1554.61055555555</v>
      </c>
      <c r="Z28">
        <f>IFERROR(INDEX(CONFAZ!$J$2:$ES$440,MATCH(DATE(YEAR($A28),MONTH($A28),15),CONFAZ!$J$2:$J$440,0),23),0)</f>
        <v>1214.0974999999901</v>
      </c>
      <c r="AA28">
        <f>IFERROR(INDEX(CONFAZ!$J$2:$ES$440,MATCH(DATE(YEAR($A28),MONTH($A28),15),CONFAZ!$J$2:$J$440,0),24),0)</f>
        <v>1112.37619047619</v>
      </c>
      <c r="AB28">
        <f>IFERROR(INDEX(CONFAZ!$J$2:$ES$440,MATCH(DATE(YEAR($A28),MONTH($A28),15),CONFAZ!$J$2:$J$440,0),25),0)</f>
        <v>1378.8788</v>
      </c>
      <c r="AC28">
        <f>IFERROR(INDEX(CONFAZ!$J$2:$ES$440,MATCH(DATE(YEAR($A28),MONTH($A28),15),CONFAZ!$J$2:$J$440,0),26),0)</f>
        <v>11.143960307393799</v>
      </c>
      <c r="AD28">
        <f>IFERROR(INDEX(CONFAZ!$J$2:$ES$440,MATCH(DATE(YEAR($A28),MONTH($A28),15),CONFAZ!$J$2:$J$440,0),27),0)</f>
        <v>2.62</v>
      </c>
      <c r="AE28">
        <f>IFERROR(INDEX(CONFAZ!$J$2:$ES$440,MATCH(DATE(YEAR($A28),MONTH($A28),15),CONFAZ!$J$2:$J$440,0),28),0)</f>
        <v>559.35</v>
      </c>
      <c r="AF28">
        <f>IFERROR(INDEX(CONFAZ!$J$2:$ES$440,MATCH(DATE(YEAR($A28),MONTH($A28),15),CONFAZ!$J$2:$J$440,0),29),0)</f>
        <v>7.01</v>
      </c>
      <c r="AG28">
        <f>IFERROR(INDEX(CONFAZ!$J$2:$ES$440,MATCH(DATE(YEAR($A28),MONTH($A28),15),CONFAZ!$J$2:$J$440,0),30),0)</f>
        <v>6.0698999999999996</v>
      </c>
      <c r="AH28" s="10">
        <f>IFERROR(INDEX(CONFAZ!$J$2:$ES$440,MATCH(DATE(YEAR($A28),MONTH($A28),15),CONFAZ!$J$2:$J$440,0),32),0)</f>
        <v>834671400000</v>
      </c>
      <c r="AI28" s="32">
        <f>IFERROR(INDEX(CONFAZ!$J$2:$ES$440,MATCH(DATE(YEAR($A28),MONTH($A28),15),CONFAZ!$J$2:$J$440,0),33),0)</f>
        <v>0.53949069999999999</v>
      </c>
      <c r="AJ28">
        <f>IFERROR(INDEX(CONFAZ!$J$2:$ES$440,MATCH(DATE(YEAR($A28),MONTH($A28),15),CONFAZ!$J$2:$J$440,0),34),0)</f>
        <v>8.02</v>
      </c>
      <c r="AK28">
        <f>IFERROR(INDEX(CONFAZ!$J$2:$ES$440,MATCH(DATE(YEAR($A28),MONTH($A28),15),CONFAZ!$J$2:$J$440,0),35),0)</f>
        <v>0.96</v>
      </c>
      <c r="AL28">
        <f>IFERROR(INDEX(CONFAZ!$J$2:$ES$440,MATCH(DATE(YEAR($A28),MONTH($A28),15),CONFAZ!$J$2:$J$440,0),36),0)</f>
        <v>44270</v>
      </c>
      <c r="AM28" s="3">
        <f>IFERROR(INDEX(CONFAZ!$J$2:$ES$440,MATCH(DATE(YEAR($A28),MONTH($A28),15),CONFAZ!$J$2:$J$440,0),37),0)</f>
        <v>33605801000</v>
      </c>
      <c r="AN28" s="3">
        <f>IFERROR(INDEX(CONFAZ!$J$2:$ES$440,MATCH(DATE(YEAR($A28),MONTH($A28),15),CONFAZ!$J$2:$J$440,0),38),0)</f>
        <v>0.4</v>
      </c>
      <c r="AO28">
        <f>IFERROR(INDEX(CONFAZ!$J$2:$ES$440,MATCH(DATE(YEAR($A28),MONTH($A28),15),CONFAZ!$J$2:$J$440,0),39),0)</f>
        <v>3704</v>
      </c>
      <c r="AP28" s="3">
        <f>IFERROR(INDEX(CONFAZ!$J$2:$ES$440,MATCH(DATE(YEAR($A28),MONTH($A28),15),CONFAZ!$J$2:$J$440,0),40),0)</f>
        <v>30699.57</v>
      </c>
      <c r="AQ28" s="3">
        <f>IFERROR(INDEX(CONFAZ!$J$2:$ES$440,MATCH(DATE(YEAR($A28),MONTH($A28),15),CONFAZ!$J$2:$J$440,0),41),0)</f>
        <v>3568480000</v>
      </c>
      <c r="AR28" s="3">
        <f>IFERROR(INDEX(CONFAZ!$J$2:$ES$440,MATCH(DATE(YEAR($A28),MONTH($A28),15),CONFAZ!$J$2:$J$440,0),42),0)</f>
        <v>20396000</v>
      </c>
      <c r="AS28" s="3">
        <f>IFERROR(INDEX(CONFAZ!$J$2:$ES$440,MATCH(DATE(YEAR($A28),MONTH($A28),15),CONFAZ!$J$2:$J$440,0),43),0)</f>
        <v>7460218000</v>
      </c>
      <c r="AT28" s="3">
        <f>IFERROR(INDEX(CONFAZ!$J$2:$ES$440,MATCH(DATE(YEAR($A28),MONTH($A28),15),CONFAZ!$J$2:$J$440,0),44),0)</f>
        <v>16141426000</v>
      </c>
      <c r="AU28" s="3">
        <f>IFERROR(INDEX(CONFAZ!$J$2:$ES$440,MATCH(DATE(YEAR($A28),MONTH($A28),15),CONFAZ!$J$2:$J$440,0),45),0)</f>
        <v>6415281000</v>
      </c>
      <c r="AV28" s="10"/>
      <c r="AW28">
        <v>100446</v>
      </c>
      <c r="AX28">
        <v>378</v>
      </c>
      <c r="AY28">
        <v>156032453</v>
      </c>
      <c r="AZ28">
        <v>125268816</v>
      </c>
      <c r="BA28">
        <v>5050</v>
      </c>
      <c r="BB28" s="10">
        <v>430</v>
      </c>
      <c r="BC28">
        <v>252</v>
      </c>
      <c r="BD28">
        <v>252</v>
      </c>
      <c r="BE28">
        <v>6089</v>
      </c>
      <c r="BF28">
        <v>0</v>
      </c>
      <c r="BG28">
        <v>337</v>
      </c>
      <c r="BH28">
        <v>4409</v>
      </c>
      <c r="BI28">
        <v>55</v>
      </c>
      <c r="BJ28">
        <v>1098</v>
      </c>
      <c r="BK28">
        <v>2217</v>
      </c>
      <c r="BL28">
        <v>168</v>
      </c>
      <c r="BM28">
        <v>72837</v>
      </c>
      <c r="BN28">
        <v>28820952</v>
      </c>
      <c r="BO28">
        <v>1727547</v>
      </c>
      <c r="BP28">
        <v>0</v>
      </c>
      <c r="BQ28">
        <v>1799672.99</v>
      </c>
      <c r="BR28">
        <v>754561499.23000002</v>
      </c>
      <c r="BS28">
        <v>16745.05</v>
      </c>
      <c r="BT28">
        <v>34056</v>
      </c>
      <c r="BU28">
        <v>32.8664779</v>
      </c>
      <c r="BV28">
        <v>5.45</v>
      </c>
      <c r="BW28">
        <v>-78316.67</v>
      </c>
      <c r="BX28">
        <v>-75960</v>
      </c>
      <c r="BY28">
        <v>2356.67</v>
      </c>
      <c r="BZ28">
        <v>43406.67</v>
      </c>
      <c r="CA28">
        <v>6697126.6699999999</v>
      </c>
      <c r="CB28">
        <v>-56583.33</v>
      </c>
      <c r="CC28">
        <v>-268523.33</v>
      </c>
      <c r="CD28">
        <v>0</v>
      </c>
      <c r="CE28">
        <v>0</v>
      </c>
      <c r="CF28">
        <v>0</v>
      </c>
      <c r="CG28">
        <v>0</v>
      </c>
      <c r="CH28">
        <v>184882882.5</v>
      </c>
      <c r="CI28" s="7">
        <v>9143861.1199999992</v>
      </c>
      <c r="CJ28" s="10">
        <f t="shared" si="2"/>
        <v>-18051574.640000001</v>
      </c>
      <c r="CK28" s="10">
        <f>IFERROR(INDEX(CONFAZ!$BW$2:$ES$440,MATCH(DATE(YEAR($A28),MONTH($A28),15),CONFAZ!$BW$2:$BW$440,0),2),0)</f>
        <v>27195435.759999998</v>
      </c>
      <c r="CL28"/>
      <c r="CM28" s="4"/>
      <c r="CN28" s="4"/>
      <c r="CO28"/>
    </row>
    <row r="29" spans="1:99" x14ac:dyDescent="0.25">
      <c r="A29" s="1">
        <v>44669</v>
      </c>
      <c r="B29" s="1" t="str">
        <f t="shared" si="0"/>
        <v>18/04/2022</v>
      </c>
      <c r="C29" t="s">
        <v>61</v>
      </c>
      <c r="D29" t="s">
        <v>64</v>
      </c>
      <c r="E29" s="10">
        <f>IFERROR(INDEX(CONFAZ!$J$2:$ES$440,MATCH(DATE(YEAR($A29),MONTH($A29),15),CONFAZ!$J$2:$J$440,0),2),0)</f>
        <v>4.758</v>
      </c>
      <c r="F29">
        <f>IFERROR(INDEX(CONFAZ!$J$2:$ES$440,MATCH(DATE(YEAR($A29),MONTH($A29),15),CONFAZ!$J$2:$J$440,0),3),0)</f>
        <v>75444194</v>
      </c>
      <c r="G29">
        <f>IFERROR(INDEX(CONFAZ!$J$2:$ES$440,MATCH(DATE(YEAR($A29),MONTH($A29),15),CONFAZ!$J$2:$J$440,0),4),0)</f>
        <v>540636773.01999998</v>
      </c>
      <c r="H29">
        <f>IFERROR(INDEX(CONFAZ!$J$2:$ES$440,MATCH(DATE(YEAR($A29),MONTH($A29),15),CONFAZ!$J$2:$J$440,0),5),0)</f>
        <v>6013133.7199999997</v>
      </c>
      <c r="I29">
        <f>IFERROR(INDEX(CONFAZ!$J$2:$ES$440,MATCH(DATE(YEAR($A29),MONTH($A29),15),CONFAZ!$J$2:$J$440,0),6),0)</f>
        <v>923265612</v>
      </c>
      <c r="J29">
        <f>IFERROR(INDEX(CONFAZ!$J$2:$ES$440,MATCH(DATE(YEAR($A29),MONTH($A29),15),CONFAZ!$J$2:$J$440,0),7),0)</f>
        <v>196959651.23000002</v>
      </c>
      <c r="K29">
        <f>IFERROR(INDEX(CONFAZ!$J$2:$ES$440,MATCH(DATE(YEAR($A29),MONTH($A29),15),CONFAZ!$J$2:$J$440,0),8),0)</f>
        <v>63338850.110000007</v>
      </c>
      <c r="L29">
        <f>IFERROR(INDEX(CONFAZ!$J$2:$ES$440,MATCH(DATE(YEAR($A29),MONTH($A29),15),CONFAZ!$J$2:$J$440,0),9),0)</f>
        <v>24727635.07</v>
      </c>
      <c r="M29">
        <f>IFERROR(INDEX(CONFAZ!$J$2:$ES$440,MATCH(DATE(YEAR($A29),MONTH($A29),15),CONFAZ!$J$2:$J$440,0),10),0)</f>
        <v>2083703</v>
      </c>
      <c r="N29">
        <f>IFERROR(INDEX(CONFAZ!$J$2:$ES$440,MATCH(DATE(YEAR($A29),MONTH($A29),15),CONFAZ!$J$2:$J$440,0),11),0)</f>
        <v>386581279.33999997</v>
      </c>
      <c r="O29">
        <f>IFERROR(INDEX(CONFAZ!$J$2:$ES$440,MATCH(DATE(YEAR($A29),MONTH($A29),15),CONFAZ!$J$2:$J$440,0),12),0)</f>
        <v>3922725.46</v>
      </c>
      <c r="P29">
        <f>IFERROR(INDEX(CONFAZ!$J$2:$ES$440,MATCH(DATE(YEAR($A29),MONTH($A29),15),CONFAZ!$J$2:$J$440,0),13),0)</f>
        <v>392587707.79999995</v>
      </c>
      <c r="Q29" s="2">
        <f>IFERROR(INDEX(CONFAZ!$J$2:$ES$440,MATCH(DATE(YEAR($A29),MONTH($A29),15),CONFAZ!$J$2:$J$440,0),14),0)</f>
        <v>28955795241</v>
      </c>
      <c r="R29" s="2">
        <f>IFERROR(INDEX(CONFAZ!$J$2:$ES$440,MATCH(DATE(YEAR($A29),MONTH($A29),15),CONFAZ!$J$2:$J$440,0),15),0)</f>
        <v>20742395003</v>
      </c>
      <c r="S29">
        <f>IFERROR(INDEX(CONFAZ!$J$2:$ES$440,MATCH(DATE(YEAR($A29),MONTH($A29),15),CONFAZ!$J$2:$J$440,0),16),0)</f>
        <v>142.37</v>
      </c>
      <c r="T29" s="10">
        <f>IFERROR(INDEX(CONFAZ!$J$2:$ES$440,MATCH(DATE(YEAR($A29),MONTH($A29),15),CONFAZ!$J$2:$J$440,0),17),0)</f>
        <v>1.4112920584999999</v>
      </c>
      <c r="U29">
        <f>IFERROR(INDEX(CONFAZ!$J$2:$ES$440,MATCH(DATE(YEAR($A29),MONTH($A29),15),CONFAZ!$J$2:$J$440,0),18),0)</f>
        <v>11.65</v>
      </c>
      <c r="V29">
        <f>IFERROR(INDEX(CONFAZ!$J$2:$ES$440,MATCH(DATE(YEAR($A29),MONTH($A29),15),CONFAZ!$J$2:$J$440,0),19),0)</f>
        <v>1212</v>
      </c>
      <c r="W29">
        <f>IFERROR(INDEX(CONFAZ!$J$2:$ES$440,MATCH(DATE(YEAR($A29),MONTH($A29),15),CONFAZ!$J$2:$J$440,0),20),0)</f>
        <v>1641971526000</v>
      </c>
      <c r="X29">
        <f>IFERROR(INDEX(CONFAZ!$J$2:$ES$440,MATCH(DATE(YEAR($A29),MONTH($A29),15),CONFAZ!$J$2:$J$440,0),21),0)</f>
        <v>1.04</v>
      </c>
      <c r="Y29">
        <f>IFERROR(INDEX(CONFAZ!$J$2:$ES$440,MATCH(DATE(YEAR($A29),MONTH($A29),15),CONFAZ!$J$2:$J$440,0),22),0)</f>
        <v>1582.89055555555</v>
      </c>
      <c r="Z29">
        <f>IFERROR(INDEX(CONFAZ!$J$2:$ES$440,MATCH(DATE(YEAR($A29),MONTH($A29),15),CONFAZ!$J$2:$J$440,0),23),0)</f>
        <v>1233.6599999999901</v>
      </c>
      <c r="AA29">
        <f>IFERROR(INDEX(CONFAZ!$J$2:$ES$440,MATCH(DATE(YEAR($A29),MONTH($A29),15),CONFAZ!$J$2:$J$440,0),24),0)</f>
        <v>1125.9895238095201</v>
      </c>
      <c r="AB29">
        <f>IFERROR(INDEX(CONFAZ!$J$2:$ES$440,MATCH(DATE(YEAR($A29),MONTH($A29),15),CONFAZ!$J$2:$J$440,0),25),0)</f>
        <v>1402.6676</v>
      </c>
      <c r="AC29">
        <f>IFERROR(INDEX(CONFAZ!$J$2:$ES$440,MATCH(DATE(YEAR($A29),MONTH($A29),15),CONFAZ!$J$2:$J$440,0),26),0)</f>
        <v>10.5218753766421</v>
      </c>
      <c r="AD29">
        <f>IFERROR(INDEX(CONFAZ!$J$2:$ES$440,MATCH(DATE(YEAR($A29),MONTH($A29),15),CONFAZ!$J$2:$J$440,0),27),0)</f>
        <v>2.06</v>
      </c>
      <c r="AE29">
        <f>IFERROR(INDEX(CONFAZ!$J$2:$ES$440,MATCH(DATE(YEAR($A29),MONTH($A29),15),CONFAZ!$J$2:$J$440,0),28),0)</f>
        <v>507.94</v>
      </c>
      <c r="AF29">
        <f>IFERROR(INDEX(CONFAZ!$J$2:$ES$440,MATCH(DATE(YEAR($A29),MONTH($A29),15),CONFAZ!$J$2:$J$440,0),29),0)</f>
        <v>7.25</v>
      </c>
      <c r="AG29">
        <f>IFERROR(INDEX(CONFAZ!$J$2:$ES$440,MATCH(DATE(YEAR($A29),MONTH($A29),15),CONFAZ!$J$2:$J$440,0),30),0)</f>
        <v>40.909999999999997</v>
      </c>
      <c r="AH29" s="10">
        <f>IFERROR(INDEX(CONFAZ!$J$2:$ES$440,MATCH(DATE(YEAR($A29),MONTH($A29),15),CONFAZ!$J$2:$J$440,0),32),0)</f>
        <v>815929900000</v>
      </c>
      <c r="AI29" s="32">
        <f>IFERROR(INDEX(CONFAZ!$J$2:$ES$440,MATCH(DATE(YEAR($A29),MONTH($A29),15),CONFAZ!$J$2:$J$440,0),33),0)</f>
        <v>0.53949069999999999</v>
      </c>
      <c r="AJ29">
        <f>IFERROR(INDEX(CONFAZ!$J$2:$ES$440,MATCH(DATE(YEAR($A29),MONTH($A29),15),CONFAZ!$J$2:$J$440,0),34),0)</f>
        <v>2.2799999999999998</v>
      </c>
      <c r="AK29">
        <f>IFERROR(INDEX(CONFAZ!$J$2:$ES$440,MATCH(DATE(YEAR($A29),MONTH($A29),15),CONFAZ!$J$2:$J$440,0),35),0)</f>
        <v>-3.75</v>
      </c>
      <c r="AL29">
        <f>IFERROR(INDEX(CONFAZ!$J$2:$ES$440,MATCH(DATE(YEAR($A29),MONTH($A29),15),CONFAZ!$J$2:$J$440,0),36),0)</f>
        <v>44301</v>
      </c>
      <c r="AM29" s="3">
        <f>IFERROR(INDEX(CONFAZ!$J$2:$ES$440,MATCH(DATE(YEAR($A29),MONTH($A29),15),CONFAZ!$J$2:$J$440,0),37),0)</f>
        <v>33605801000</v>
      </c>
      <c r="AN29" s="3">
        <f>IFERROR(INDEX(CONFAZ!$J$2:$ES$440,MATCH(DATE(YEAR($A29),MONTH($A29),15),CONFAZ!$J$2:$J$440,0),38),0)</f>
        <v>0.4</v>
      </c>
      <c r="AO29">
        <f>IFERROR(INDEX(CONFAZ!$J$2:$ES$440,MATCH(DATE(YEAR($A29),MONTH($A29),15),CONFAZ!$J$2:$J$440,0),39),0)</f>
        <v>3704</v>
      </c>
      <c r="AP29" s="3">
        <f>IFERROR(INDEX(CONFAZ!$J$2:$ES$440,MATCH(DATE(YEAR($A29),MONTH($A29),15),CONFAZ!$J$2:$J$440,0),40),0)</f>
        <v>30699.57</v>
      </c>
      <c r="AQ29" s="3">
        <f>IFERROR(INDEX(CONFAZ!$J$2:$ES$440,MATCH(DATE(YEAR($A29),MONTH($A29),15),CONFAZ!$J$2:$J$440,0),41),0)</f>
        <v>3568480000</v>
      </c>
      <c r="AR29" s="3">
        <f>IFERROR(INDEX(CONFAZ!$J$2:$ES$440,MATCH(DATE(YEAR($A29),MONTH($A29),15),CONFAZ!$J$2:$J$440,0),42),0)</f>
        <v>20396000</v>
      </c>
      <c r="AS29" s="3">
        <f>IFERROR(INDEX(CONFAZ!$J$2:$ES$440,MATCH(DATE(YEAR($A29),MONTH($A29),15),CONFAZ!$J$2:$J$440,0),43),0)</f>
        <v>7460218000</v>
      </c>
      <c r="AT29" s="3">
        <f>IFERROR(INDEX(CONFAZ!$J$2:$ES$440,MATCH(DATE(YEAR($A29),MONTH($A29),15),CONFAZ!$J$2:$J$440,0),44),0)</f>
        <v>16141426000</v>
      </c>
      <c r="AU29" s="3">
        <f>IFERROR(INDEX(CONFAZ!$J$2:$ES$440,MATCH(DATE(YEAR($A29),MONTH($A29),15),CONFAZ!$J$2:$J$440,0),45),0)</f>
        <v>6415281000</v>
      </c>
      <c r="AV29" s="10"/>
      <c r="AW29">
        <v>100446</v>
      </c>
      <c r="AX29">
        <v>378</v>
      </c>
      <c r="AY29">
        <v>156032453</v>
      </c>
      <c r="AZ29">
        <v>125268816</v>
      </c>
      <c r="BA29">
        <v>5050</v>
      </c>
      <c r="BB29" s="10">
        <v>430</v>
      </c>
      <c r="BC29">
        <v>252</v>
      </c>
      <c r="BD29">
        <v>252</v>
      </c>
      <c r="BE29">
        <v>6089</v>
      </c>
      <c r="BF29">
        <v>0</v>
      </c>
      <c r="BG29">
        <v>337</v>
      </c>
      <c r="BH29">
        <v>4409</v>
      </c>
      <c r="BI29">
        <v>55</v>
      </c>
      <c r="BJ29">
        <v>1098</v>
      </c>
      <c r="BK29">
        <v>2217</v>
      </c>
      <c r="BL29">
        <v>168</v>
      </c>
      <c r="BM29">
        <v>72837</v>
      </c>
      <c r="BN29">
        <v>28820952</v>
      </c>
      <c r="BO29">
        <v>1727547</v>
      </c>
      <c r="BP29">
        <v>0</v>
      </c>
      <c r="BQ29">
        <v>1799672.99</v>
      </c>
      <c r="BR29">
        <v>754561499.23000002</v>
      </c>
      <c r="BS29">
        <v>16745.05</v>
      </c>
      <c r="BT29">
        <v>34056</v>
      </c>
      <c r="BU29">
        <v>32.8664779</v>
      </c>
      <c r="BV29">
        <v>5.45</v>
      </c>
      <c r="BW29">
        <v>-78316.67</v>
      </c>
      <c r="BX29">
        <v>-75960</v>
      </c>
      <c r="BY29">
        <v>2356.67</v>
      </c>
      <c r="BZ29">
        <v>43406.67</v>
      </c>
      <c r="CA29">
        <v>6697126.6699999999</v>
      </c>
      <c r="CB29">
        <v>-56583.33</v>
      </c>
      <c r="CC29">
        <v>-268523.33</v>
      </c>
      <c r="CD29">
        <v>0</v>
      </c>
      <c r="CE29">
        <v>0</v>
      </c>
      <c r="CF29">
        <v>0</v>
      </c>
      <c r="CG29">
        <v>0</v>
      </c>
      <c r="CH29">
        <v>119668603.5</v>
      </c>
      <c r="CI29" s="7">
        <v>8154040.4900000002</v>
      </c>
      <c r="CJ29" s="10">
        <f t="shared" si="2"/>
        <v>-8565680.0199999977</v>
      </c>
      <c r="CK29" s="10">
        <f>IFERROR(INDEX(CONFAZ!$BW$2:$ES$440,MATCH(DATE(YEAR($A29),MONTH($A29),15),CONFAZ!$BW$2:$BW$440,0),2),0)</f>
        <v>16719720.509999998</v>
      </c>
      <c r="CL29"/>
      <c r="CM29" s="4"/>
      <c r="CN29" s="4"/>
      <c r="CO29"/>
    </row>
    <row r="30" spans="1:99" x14ac:dyDescent="0.25">
      <c r="A30" s="1">
        <v>44699</v>
      </c>
      <c r="B30" s="1" t="str">
        <f t="shared" si="0"/>
        <v>18/05/2022</v>
      </c>
      <c r="C30" t="s">
        <v>61</v>
      </c>
      <c r="D30" t="s">
        <v>64</v>
      </c>
      <c r="E30" s="10">
        <f>IFERROR(INDEX(CONFAZ!$J$2:$ES$440,MATCH(DATE(YEAR($A30),MONTH($A30),15),CONFAZ!$J$2:$J$440,0),2),0)</f>
        <v>4.9550000000000001</v>
      </c>
      <c r="F30">
        <f>IFERROR(INDEX(CONFAZ!$J$2:$ES$440,MATCH(DATE(YEAR($A30),MONTH($A30),15),CONFAZ!$J$2:$J$440,0),3),0)</f>
        <v>85197751</v>
      </c>
      <c r="G30">
        <f>IFERROR(INDEX(CONFAZ!$J$2:$ES$440,MATCH(DATE(YEAR($A30),MONTH($A30),15),CONFAZ!$J$2:$J$440,0),4),0)</f>
        <v>630785737.47000003</v>
      </c>
      <c r="H30">
        <f>IFERROR(INDEX(CONFAZ!$J$2:$ES$440,MATCH(DATE(YEAR($A30),MONTH($A30),15),CONFAZ!$J$2:$J$440,0),5),0)</f>
        <v>8546803.1700000018</v>
      </c>
      <c r="I30">
        <f>IFERROR(INDEX(CONFAZ!$J$2:$ES$440,MATCH(DATE(YEAR($A30),MONTH($A30),15),CONFAZ!$J$2:$J$440,0),6),0)</f>
        <v>872504938</v>
      </c>
      <c r="J30">
        <f>IFERROR(INDEX(CONFAZ!$J$2:$ES$440,MATCH(DATE(YEAR($A30),MONTH($A30),15),CONFAZ!$J$2:$J$440,0),7),0)</f>
        <v>124911320.02</v>
      </c>
      <c r="K30">
        <f>IFERROR(INDEX(CONFAZ!$J$2:$ES$440,MATCH(DATE(YEAR($A30),MONTH($A30),15),CONFAZ!$J$2:$J$440,0),8),0)</f>
        <v>10997787.309999999</v>
      </c>
      <c r="L30">
        <f>IFERROR(INDEX(CONFAZ!$J$2:$ES$440,MATCH(DATE(YEAR($A30),MONTH($A30),15),CONFAZ!$J$2:$J$440,0),9),0)</f>
        <v>26137430.720000003</v>
      </c>
      <c r="M30">
        <f>IFERROR(INDEX(CONFAZ!$J$2:$ES$440,MATCH(DATE(YEAR($A30),MONTH($A30),15),CONFAZ!$J$2:$J$440,0),10),0)</f>
        <v>2495687.4500000002</v>
      </c>
      <c r="N30">
        <f>IFERROR(INDEX(CONFAZ!$J$2:$ES$440,MATCH(DATE(YEAR($A30),MONTH($A30),15),CONFAZ!$J$2:$J$440,0),11),0)</f>
        <v>424126705.19</v>
      </c>
      <c r="O30">
        <f>IFERROR(INDEX(CONFAZ!$J$2:$ES$440,MATCH(DATE(YEAR($A30),MONTH($A30),15),CONFAZ!$J$2:$J$440,0),12),0)</f>
        <v>4512084.96</v>
      </c>
      <c r="P30">
        <f>IFERROR(INDEX(CONFAZ!$J$2:$ES$440,MATCH(DATE(YEAR($A30),MONTH($A30),15),CONFAZ!$J$2:$J$440,0),13),0)</f>
        <v>431134477.59999996</v>
      </c>
      <c r="Q30" s="2">
        <f>IFERROR(INDEX(CONFAZ!$J$2:$ES$440,MATCH(DATE(YEAR($A30),MONTH($A30),15),CONFAZ!$J$2:$J$440,0),14),0)</f>
        <v>29641748838</v>
      </c>
      <c r="R30" s="2">
        <f>IFERROR(INDEX(CONFAZ!$J$2:$ES$440,MATCH(DATE(YEAR($A30),MONTH($A30),15),CONFAZ!$J$2:$J$440,0),15),0)</f>
        <v>24684032424</v>
      </c>
      <c r="S30">
        <f>IFERROR(INDEX(CONFAZ!$J$2:$ES$440,MATCH(DATE(YEAR($A30),MONTH($A30),15),CONFAZ!$J$2:$J$440,0),16),0)</f>
        <v>142.69</v>
      </c>
      <c r="T30" s="10">
        <f>IFERROR(INDEX(CONFAZ!$J$2:$ES$440,MATCH(DATE(YEAR($A30),MONTH($A30),15),CONFAZ!$J$2:$J$440,0),17),0)</f>
        <v>0.52164654880000005</v>
      </c>
      <c r="U30">
        <f>IFERROR(INDEX(CONFAZ!$J$2:$ES$440,MATCH(DATE(YEAR($A30),MONTH($A30),15),CONFAZ!$J$2:$J$440,0),18),0)</f>
        <v>12.51</v>
      </c>
      <c r="V30">
        <f>IFERROR(INDEX(CONFAZ!$J$2:$ES$440,MATCH(DATE(YEAR($A30),MONTH($A30),15),CONFAZ!$J$2:$J$440,0),19),0)</f>
        <v>1212</v>
      </c>
      <c r="W30">
        <f>IFERROR(INDEX(CONFAZ!$J$2:$ES$440,MATCH(DATE(YEAR($A30),MONTH($A30),15),CONFAZ!$J$2:$J$440,0),20),0)</f>
        <v>1716486325000</v>
      </c>
      <c r="X30">
        <f>IFERROR(INDEX(CONFAZ!$J$2:$ES$440,MATCH(DATE(YEAR($A30),MONTH($A30),15),CONFAZ!$J$2:$J$440,0),21),0)</f>
        <v>0.45</v>
      </c>
      <c r="Y30">
        <f>IFERROR(INDEX(CONFAZ!$J$2:$ES$440,MATCH(DATE(YEAR($A30),MONTH($A30),15),CONFAZ!$J$2:$J$440,0),22),0)</f>
        <v>1627.78722222222</v>
      </c>
      <c r="Z30">
        <f>IFERROR(INDEX(CONFAZ!$J$2:$ES$440,MATCH(DATE(YEAR($A30),MONTH($A30),15),CONFAZ!$J$2:$J$440,0),23),0)</f>
        <v>1280.05</v>
      </c>
      <c r="AA30">
        <f>IFERROR(INDEX(CONFAZ!$J$2:$ES$440,MATCH(DATE(YEAR($A30),MONTH($A30),15),CONFAZ!$J$2:$J$440,0),24),0)</f>
        <v>1168.9342857142799</v>
      </c>
      <c r="AB30">
        <f>IFERROR(INDEX(CONFAZ!$J$2:$ES$440,MATCH(DATE(YEAR($A30),MONTH($A30),15),CONFAZ!$J$2:$J$440,0),25),0)</f>
        <v>1448.2248</v>
      </c>
      <c r="AC30">
        <f>IFERROR(INDEX(CONFAZ!$J$2:$ES$440,MATCH(DATE(YEAR($A30),MONTH($A30),15),CONFAZ!$J$2:$J$440,0),26),0)</f>
        <v>9.8301386076359005</v>
      </c>
      <c r="AD30">
        <f>IFERROR(INDEX(CONFAZ!$J$2:$ES$440,MATCH(DATE(YEAR($A30),MONTH($A30),15),CONFAZ!$J$2:$J$440,0),27),0)</f>
        <v>1.47</v>
      </c>
      <c r="AE30">
        <f>IFERROR(INDEX(CONFAZ!$J$2:$ES$440,MATCH(DATE(YEAR($A30),MONTH($A30),15),CONFAZ!$J$2:$J$440,0),28),0)</f>
        <v>557.62</v>
      </c>
      <c r="AF30">
        <f>IFERROR(INDEX(CONFAZ!$J$2:$ES$440,MATCH(DATE(YEAR($A30),MONTH($A30),15),CONFAZ!$J$2:$J$440,0),29),0)</f>
        <v>7.28</v>
      </c>
      <c r="AG30">
        <f>IFERROR(INDEX(CONFAZ!$J$2:$ES$440,MATCH(DATE(YEAR($A30),MONTH($A30),15),CONFAZ!$J$2:$J$440,0),30),0)</f>
        <v>33.33</v>
      </c>
      <c r="AH30" s="10">
        <f>IFERROR(INDEX(CONFAZ!$J$2:$ES$440,MATCH(DATE(YEAR($A30),MONTH($A30),15),CONFAZ!$J$2:$J$440,0),32),0)</f>
        <v>827514900000</v>
      </c>
      <c r="AI30" s="32">
        <f>IFERROR(INDEX(CONFAZ!$J$2:$ES$440,MATCH(DATE(YEAR($A30),MONTH($A30),15),CONFAZ!$J$2:$J$440,0),33),0)</f>
        <v>0.53949069999999999</v>
      </c>
      <c r="AJ30">
        <f>IFERROR(INDEX(CONFAZ!$J$2:$ES$440,MATCH(DATE(YEAR($A30),MONTH($A30),15),CONFAZ!$J$2:$J$440,0),34),0)</f>
        <v>10.5</v>
      </c>
      <c r="AK30">
        <f>IFERROR(INDEX(CONFAZ!$J$2:$ES$440,MATCH(DATE(YEAR($A30),MONTH($A30),15),CONFAZ!$J$2:$J$440,0),35),0)</f>
        <v>4.9800000000000004</v>
      </c>
      <c r="AL30">
        <f>IFERROR(INDEX(CONFAZ!$J$2:$ES$440,MATCH(DATE(YEAR($A30),MONTH($A30),15),CONFAZ!$J$2:$J$440,0),36),0)</f>
        <v>44331</v>
      </c>
      <c r="AM30" s="3">
        <f>IFERROR(INDEX(CONFAZ!$J$2:$ES$440,MATCH(DATE(YEAR($A30),MONTH($A30),15),CONFAZ!$J$2:$J$440,0),37),0)</f>
        <v>33605801000</v>
      </c>
      <c r="AN30" s="3">
        <f>IFERROR(INDEX(CONFAZ!$J$2:$ES$440,MATCH(DATE(YEAR($A30),MONTH($A30),15),CONFAZ!$J$2:$J$440,0),38),0)</f>
        <v>0.4</v>
      </c>
      <c r="AO30">
        <f>IFERROR(INDEX(CONFAZ!$J$2:$ES$440,MATCH(DATE(YEAR($A30),MONTH($A30),15),CONFAZ!$J$2:$J$440,0),39),0)</f>
        <v>3704</v>
      </c>
      <c r="AP30" s="3">
        <f>IFERROR(INDEX(CONFAZ!$J$2:$ES$440,MATCH(DATE(YEAR($A30),MONTH($A30),15),CONFAZ!$J$2:$J$440,0),40),0)</f>
        <v>30699.57</v>
      </c>
      <c r="AQ30" s="3">
        <f>IFERROR(INDEX(CONFAZ!$J$2:$ES$440,MATCH(DATE(YEAR($A30),MONTH($A30),15),CONFAZ!$J$2:$J$440,0),41),0)</f>
        <v>3568480000</v>
      </c>
      <c r="AR30" s="3">
        <f>IFERROR(INDEX(CONFAZ!$J$2:$ES$440,MATCH(DATE(YEAR($A30),MONTH($A30),15),CONFAZ!$J$2:$J$440,0),42),0)</f>
        <v>20396000</v>
      </c>
      <c r="AS30" s="3">
        <f>IFERROR(INDEX(CONFAZ!$J$2:$ES$440,MATCH(DATE(YEAR($A30),MONTH($A30),15),CONFAZ!$J$2:$J$440,0),43),0)</f>
        <v>7460218000</v>
      </c>
      <c r="AT30" s="3">
        <f>IFERROR(INDEX(CONFAZ!$J$2:$ES$440,MATCH(DATE(YEAR($A30),MONTH($A30),15),CONFAZ!$J$2:$J$440,0),44),0)</f>
        <v>16141426000</v>
      </c>
      <c r="AU30" s="3">
        <f>IFERROR(INDEX(CONFAZ!$J$2:$ES$440,MATCH(DATE(YEAR($A30),MONTH($A30),15),CONFAZ!$J$2:$J$440,0),45),0)</f>
        <v>6415281000</v>
      </c>
      <c r="AV30" s="10"/>
      <c r="AW30">
        <v>87418</v>
      </c>
      <c r="AX30">
        <v>964</v>
      </c>
      <c r="AY30">
        <v>131944226</v>
      </c>
      <c r="AZ30">
        <v>75169078</v>
      </c>
      <c r="BA30">
        <v>4346</v>
      </c>
      <c r="BB30" s="10">
        <v>108</v>
      </c>
      <c r="BC30">
        <v>71</v>
      </c>
      <c r="BD30">
        <v>71</v>
      </c>
      <c r="BE30">
        <v>5523</v>
      </c>
      <c r="BF30">
        <v>0</v>
      </c>
      <c r="BG30">
        <v>1255</v>
      </c>
      <c r="BH30">
        <v>4881</v>
      </c>
      <c r="BI30">
        <v>1092</v>
      </c>
      <c r="BJ30">
        <v>6724</v>
      </c>
      <c r="BK30">
        <v>2522</v>
      </c>
      <c r="BL30">
        <v>88</v>
      </c>
      <c r="BM30">
        <v>66852</v>
      </c>
      <c r="BN30">
        <v>56390457</v>
      </c>
      <c r="BO30">
        <v>194331</v>
      </c>
      <c r="BP30">
        <v>0</v>
      </c>
      <c r="BQ30">
        <v>1413150.8</v>
      </c>
      <c r="BR30">
        <v>858976070.66999996</v>
      </c>
      <c r="BS30">
        <v>8838.67</v>
      </c>
      <c r="BT30">
        <v>33907</v>
      </c>
      <c r="BU30">
        <v>32.8664779</v>
      </c>
      <c r="BV30">
        <v>5.6</v>
      </c>
      <c r="BW30">
        <v>-78316.67</v>
      </c>
      <c r="BX30">
        <v>-75960</v>
      </c>
      <c r="BY30">
        <v>2356.67</v>
      </c>
      <c r="BZ30">
        <v>43406.67</v>
      </c>
      <c r="CA30">
        <v>6697126.6699999999</v>
      </c>
      <c r="CB30">
        <v>-56583.33</v>
      </c>
      <c r="CC30">
        <v>-268523.33</v>
      </c>
      <c r="CD30">
        <v>0</v>
      </c>
      <c r="CE30">
        <v>0</v>
      </c>
      <c r="CF30">
        <v>0</v>
      </c>
      <c r="CG30">
        <v>0</v>
      </c>
      <c r="CH30">
        <v>379476</v>
      </c>
      <c r="CI30" s="7">
        <v>10030.86</v>
      </c>
      <c r="CJ30" s="10">
        <f t="shared" si="2"/>
        <v>10030.86</v>
      </c>
      <c r="CK30" s="10">
        <f>IFERROR(INDEX(CONFAZ!$BT$2:$ES$440,MATCH(DATE(YEAR($A30),MONTH($A30),16),CONFAZ!$BT$2:$BT$440,0),2),0)</f>
        <v>0</v>
      </c>
      <c r="CL30" s="10"/>
      <c r="CM30" s="10"/>
      <c r="CN30"/>
      <c r="CO30"/>
      <c r="CU30"/>
    </row>
    <row r="31" spans="1:99" x14ac:dyDescent="0.25">
      <c r="A31" s="1">
        <v>44730</v>
      </c>
      <c r="B31" s="1" t="str">
        <f t="shared" si="0"/>
        <v>18/06/2022</v>
      </c>
      <c r="C31" t="s">
        <v>61</v>
      </c>
      <c r="D31" t="s">
        <v>64</v>
      </c>
      <c r="E31" s="10">
        <f>IFERROR(INDEX(CONFAZ!$J$2:$ES$440,MATCH(DATE(YEAR($A31),MONTH($A31),15),CONFAZ!$J$2:$J$440,0),2),0)</f>
        <v>5.492</v>
      </c>
      <c r="F31">
        <f>IFERROR(INDEX(CONFAZ!$J$2:$ES$440,MATCH(DATE(YEAR($A31),MONTH($A31),15),CONFAZ!$J$2:$J$440,0),3),0)</f>
        <v>62597309</v>
      </c>
      <c r="G31">
        <f>IFERROR(INDEX(CONFAZ!$J$2:$ES$440,MATCH(DATE(YEAR($A31),MONTH($A31),15),CONFAZ!$J$2:$J$440,0),4),0)</f>
        <v>893094577.89999998</v>
      </c>
      <c r="H31">
        <f>IFERROR(INDEX(CONFAZ!$J$2:$ES$440,MATCH(DATE(YEAR($A31),MONTH($A31),15),CONFAZ!$J$2:$J$440,0),5),0)</f>
        <v>6228991.0099999998</v>
      </c>
      <c r="I31">
        <f>IFERROR(INDEX(CONFAZ!$J$2:$ES$440,MATCH(DATE(YEAR($A31),MONTH($A31),15),CONFAZ!$J$2:$J$440,0),6),0)</f>
        <v>1207647460</v>
      </c>
      <c r="J31">
        <f>IFERROR(INDEX(CONFAZ!$J$2:$ES$440,MATCH(DATE(YEAR($A31),MONTH($A31),15),CONFAZ!$J$2:$J$440,0),7),0)</f>
        <v>199091697.14999998</v>
      </c>
      <c r="K31">
        <f>IFERROR(INDEX(CONFAZ!$J$2:$ES$440,MATCH(DATE(YEAR($A31),MONTH($A31),15),CONFAZ!$J$2:$J$440,0),8),0)</f>
        <v>13312235.209999999</v>
      </c>
      <c r="L31">
        <f>IFERROR(INDEX(CONFAZ!$J$2:$ES$440,MATCH(DATE(YEAR($A31),MONTH($A31),15),CONFAZ!$J$2:$J$440,0),9),0)</f>
        <v>27958199.550000001</v>
      </c>
      <c r="M31">
        <f>IFERROR(INDEX(CONFAZ!$J$2:$ES$440,MATCH(DATE(YEAR($A31),MONTH($A31),15),CONFAZ!$J$2:$J$440,0),10),0)</f>
        <v>2000995.11</v>
      </c>
      <c r="N31">
        <f>IFERROR(INDEX(CONFAZ!$J$2:$ES$440,MATCH(DATE(YEAR($A31),MONTH($A31),15),CONFAZ!$J$2:$J$440,0),11),0)</f>
        <v>685404847.36000001</v>
      </c>
      <c r="O31">
        <f>IFERROR(INDEX(CONFAZ!$J$2:$ES$440,MATCH(DATE(YEAR($A31),MONTH($A31),15),CONFAZ!$J$2:$J$440,0),12),0)</f>
        <v>2577937.5699999998</v>
      </c>
      <c r="P31">
        <f>IFERROR(INDEX(CONFAZ!$J$2:$ES$440,MATCH(DATE(YEAR($A31),MONTH($A31),15),CONFAZ!$J$2:$J$440,0),13),0)</f>
        <v>689983780.04000008</v>
      </c>
      <c r="Q31" s="2">
        <f>IFERROR(INDEX(CONFAZ!$J$2:$ES$440,MATCH(DATE(YEAR($A31),MONTH($A31),15),CONFAZ!$J$2:$J$440,0),14),0)</f>
        <v>32734865006</v>
      </c>
      <c r="R31" s="2">
        <f>IFERROR(INDEX(CONFAZ!$J$2:$ES$440,MATCH(DATE(YEAR($A31),MONTH($A31),15),CONFAZ!$J$2:$J$440,0),15),0)</f>
        <v>23851356788</v>
      </c>
      <c r="S31">
        <f>IFERROR(INDEX(CONFAZ!$J$2:$ES$440,MATCH(DATE(YEAR($A31),MONTH($A31),15),CONFAZ!$J$2:$J$440,0),16),0)</f>
        <v>142.13999999999999</v>
      </c>
      <c r="T31" s="10">
        <f>IFERROR(INDEX(CONFAZ!$J$2:$ES$440,MATCH(DATE(YEAR($A31),MONTH($A31),15),CONFAZ!$J$2:$J$440,0),17),0)</f>
        <v>0.58524282640000003</v>
      </c>
      <c r="U31">
        <f>IFERROR(INDEX(CONFAZ!$J$2:$ES$440,MATCH(DATE(YEAR($A31),MONTH($A31),15),CONFAZ!$J$2:$J$440,0),18),0)</f>
        <v>12.89</v>
      </c>
      <c r="V31">
        <f>IFERROR(INDEX(CONFAZ!$J$2:$ES$440,MATCH(DATE(YEAR($A31),MONTH($A31),15),CONFAZ!$J$2:$J$440,0),19),0)</f>
        <v>1212</v>
      </c>
      <c r="W31">
        <f>IFERROR(INDEX(CONFAZ!$J$2:$ES$440,MATCH(DATE(YEAR($A31),MONTH($A31),15),CONFAZ!$J$2:$J$440,0),20),0)</f>
        <v>1726614333600</v>
      </c>
      <c r="X31">
        <f>IFERROR(INDEX(CONFAZ!$J$2:$ES$440,MATCH(DATE(YEAR($A31),MONTH($A31),15),CONFAZ!$J$2:$J$440,0),21),0)</f>
        <v>0.62</v>
      </c>
      <c r="Y31">
        <f>IFERROR(INDEX(CONFAZ!$J$2:$ES$440,MATCH(DATE(YEAR($A31),MONTH($A31),15),CONFAZ!$J$2:$J$440,0),22),0)</f>
        <v>1652.5972222222199</v>
      </c>
      <c r="Z31">
        <f>IFERROR(INDEX(CONFAZ!$J$2:$ES$440,MATCH(DATE(YEAR($A31),MONTH($A31),15),CONFAZ!$J$2:$J$440,0),23),0)</f>
        <v>1297.1469999999999</v>
      </c>
      <c r="AA31">
        <f>IFERROR(INDEX(CONFAZ!$J$2:$ES$440,MATCH(DATE(YEAR($A31),MONTH($A31),15),CONFAZ!$J$2:$J$440,0),24),0)</f>
        <v>1186.1099999999999</v>
      </c>
      <c r="AB31">
        <f>IFERROR(INDEX(CONFAZ!$J$2:$ES$440,MATCH(DATE(YEAR($A31),MONTH($A31),15),CONFAZ!$J$2:$J$440,0),25),0)</f>
        <v>1469.4372000000001</v>
      </c>
      <c r="AC31">
        <f>IFERROR(INDEX(CONFAZ!$J$2:$ES$440,MATCH(DATE(YEAR($A31),MONTH($A31),15),CONFAZ!$J$2:$J$440,0),26),0)</f>
        <v>9.3032699886477896</v>
      </c>
      <c r="AD31">
        <f>IFERROR(INDEX(CONFAZ!$J$2:$ES$440,MATCH(DATE(YEAR($A31),MONTH($A31),15),CONFAZ!$J$2:$J$440,0),27),0)</f>
        <v>1.67</v>
      </c>
      <c r="AE31">
        <f>IFERROR(INDEX(CONFAZ!$J$2:$ES$440,MATCH(DATE(YEAR($A31),MONTH($A31),15),CONFAZ!$J$2:$J$440,0),28),0)</f>
        <v>583.85</v>
      </c>
      <c r="AF31">
        <f>IFERROR(INDEX(CONFAZ!$J$2:$ES$440,MATCH(DATE(YEAR($A31),MONTH($A31),15),CONFAZ!$J$2:$J$440,0),29),0)</f>
        <v>7.25</v>
      </c>
      <c r="AG31">
        <f>IFERROR(INDEX(CONFAZ!$J$2:$ES$440,MATCH(DATE(YEAR($A31),MONTH($A31),15),CONFAZ!$J$2:$J$440,0),30),0)</f>
        <v>53.27</v>
      </c>
      <c r="AH31" s="10">
        <f>IFERROR(INDEX(CONFAZ!$J$2:$ES$440,MATCH(DATE(YEAR($A31),MONTH($A31),15),CONFAZ!$J$2:$J$440,0),32),0)</f>
        <v>828392600000</v>
      </c>
      <c r="AI31" s="32">
        <f>IFERROR(INDEX(CONFAZ!$J$2:$ES$440,MATCH(DATE(YEAR($A31),MONTH($A31),15),CONFAZ!$J$2:$J$440,0),33),0)</f>
        <v>0.53949069999999999</v>
      </c>
      <c r="AJ31">
        <f>IFERROR(INDEX(CONFAZ!$J$2:$ES$440,MATCH(DATE(YEAR($A31),MONTH($A31),15),CONFAZ!$J$2:$J$440,0),34),0)</f>
        <v>3.67</v>
      </c>
      <c r="AK31">
        <f>IFERROR(INDEX(CONFAZ!$J$2:$ES$440,MATCH(DATE(YEAR($A31),MONTH($A31),15),CONFAZ!$J$2:$J$440,0),35),0)</f>
        <v>-1.7</v>
      </c>
      <c r="AL31">
        <f>IFERROR(INDEX(CONFAZ!$J$2:$ES$440,MATCH(DATE(YEAR($A31),MONTH($A31),15),CONFAZ!$J$2:$J$440,0),36),0)</f>
        <v>44362</v>
      </c>
      <c r="AM31" s="3">
        <f>IFERROR(INDEX(CONFAZ!$J$2:$ES$440,MATCH(DATE(YEAR($A31),MONTH($A31),15),CONFAZ!$J$2:$J$440,0),37),0)</f>
        <v>33605801000</v>
      </c>
      <c r="AN31" s="3">
        <f>IFERROR(INDEX(CONFAZ!$J$2:$ES$440,MATCH(DATE(YEAR($A31),MONTH($A31),15),CONFAZ!$J$2:$J$440,0),38),0)</f>
        <v>0.4</v>
      </c>
      <c r="AO31">
        <f>IFERROR(INDEX(CONFAZ!$J$2:$ES$440,MATCH(DATE(YEAR($A31),MONTH($A31),15),CONFAZ!$J$2:$J$440,0),39),0)</f>
        <v>3704</v>
      </c>
      <c r="AP31" s="3">
        <f>IFERROR(INDEX(CONFAZ!$J$2:$ES$440,MATCH(DATE(YEAR($A31),MONTH($A31),15),CONFAZ!$J$2:$J$440,0),40),0)</f>
        <v>30699.57</v>
      </c>
      <c r="AQ31" s="3">
        <f>IFERROR(INDEX(CONFAZ!$J$2:$ES$440,MATCH(DATE(YEAR($A31),MONTH($A31),15),CONFAZ!$J$2:$J$440,0),41),0)</f>
        <v>3568480000</v>
      </c>
      <c r="AR31" s="3">
        <f>IFERROR(INDEX(CONFAZ!$J$2:$ES$440,MATCH(DATE(YEAR($A31),MONTH($A31),15),CONFAZ!$J$2:$J$440,0),42),0)</f>
        <v>20396000</v>
      </c>
      <c r="AS31" s="3">
        <f>IFERROR(INDEX(CONFAZ!$J$2:$ES$440,MATCH(DATE(YEAR($A31),MONTH($A31),15),CONFAZ!$J$2:$J$440,0),43),0)</f>
        <v>7460218000</v>
      </c>
      <c r="AT31" s="3">
        <f>IFERROR(INDEX(CONFAZ!$J$2:$ES$440,MATCH(DATE(YEAR($A31),MONTH($A31),15),CONFAZ!$J$2:$J$440,0),44),0)</f>
        <v>16141426000</v>
      </c>
      <c r="AU31" s="3">
        <f>IFERROR(INDEX(CONFAZ!$J$2:$ES$440,MATCH(DATE(YEAR($A31),MONTH($A31),15),CONFAZ!$J$2:$J$440,0),45),0)</f>
        <v>6415281000</v>
      </c>
      <c r="AV31" s="10"/>
      <c r="AW31">
        <v>87418</v>
      </c>
      <c r="AX31">
        <v>964</v>
      </c>
      <c r="AY31">
        <v>131944226</v>
      </c>
      <c r="AZ31">
        <v>75169078</v>
      </c>
      <c r="BA31">
        <v>4346</v>
      </c>
      <c r="BB31" s="10">
        <v>108</v>
      </c>
      <c r="BC31">
        <v>71</v>
      </c>
      <c r="BD31">
        <v>71</v>
      </c>
      <c r="BE31">
        <v>5523</v>
      </c>
      <c r="BF31">
        <v>0</v>
      </c>
      <c r="BG31">
        <v>1255</v>
      </c>
      <c r="BH31">
        <v>4881</v>
      </c>
      <c r="BI31">
        <v>1092</v>
      </c>
      <c r="BJ31">
        <v>6724</v>
      </c>
      <c r="BK31">
        <v>2522</v>
      </c>
      <c r="BL31">
        <v>88</v>
      </c>
      <c r="BM31">
        <v>66852</v>
      </c>
      <c r="BN31">
        <v>56390457</v>
      </c>
      <c r="BO31">
        <v>194331</v>
      </c>
      <c r="BP31">
        <v>0</v>
      </c>
      <c r="BQ31">
        <v>1413150.8</v>
      </c>
      <c r="BR31">
        <v>858976070.66999996</v>
      </c>
      <c r="BS31">
        <v>8838.67</v>
      </c>
      <c r="BT31">
        <v>33907</v>
      </c>
      <c r="BU31">
        <v>32.8664779</v>
      </c>
      <c r="BV31">
        <v>5.6</v>
      </c>
      <c r="BW31">
        <v>-78316.67</v>
      </c>
      <c r="BX31">
        <v>-75960</v>
      </c>
      <c r="BY31">
        <v>2356.67</v>
      </c>
      <c r="BZ31">
        <v>43406.67</v>
      </c>
      <c r="CA31">
        <v>6697126.6699999999</v>
      </c>
      <c r="CB31">
        <v>-56583.33</v>
      </c>
      <c r="CC31">
        <v>-268523.33</v>
      </c>
      <c r="CD31">
        <v>0</v>
      </c>
      <c r="CE31">
        <v>0</v>
      </c>
      <c r="CF31">
        <v>0</v>
      </c>
      <c r="CG31">
        <v>0</v>
      </c>
      <c r="CH31">
        <v>19190067.75</v>
      </c>
      <c r="CI31" s="7">
        <v>1206578.05</v>
      </c>
      <c r="CJ31" s="10">
        <f t="shared" si="2"/>
        <v>-11580050.710000001</v>
      </c>
      <c r="CK31" s="10">
        <f>IFERROR(INDEX(CONFAZ!$BW$2:$ES$440,MATCH(DATE(YEAR($A31),MONTH($A31),15),CONFAZ!$BW$2:$BW$440,0),2),0)</f>
        <v>12786628.760000002</v>
      </c>
      <c r="CL31"/>
      <c r="CM31"/>
      <c r="CN31"/>
      <c r="CO31"/>
      <c r="CU31"/>
    </row>
    <row r="32" spans="1:99" x14ac:dyDescent="0.25">
      <c r="A32" s="1">
        <v>44760</v>
      </c>
      <c r="B32" s="1" t="str">
        <f t="shared" si="0"/>
        <v>18/07/2022</v>
      </c>
      <c r="C32" t="s">
        <v>61</v>
      </c>
      <c r="D32" t="s">
        <v>64</v>
      </c>
      <c r="E32" s="10">
        <f>IFERROR(INDEX(CONFAZ!$J$2:$ES$440,MATCH(DATE(YEAR($A32),MONTH($A32),15),CONFAZ!$J$2:$J$440,0),2),0)</f>
        <v>5.3681000000000001</v>
      </c>
      <c r="F32">
        <f>IFERROR(INDEX(CONFAZ!$J$2:$ES$440,MATCH(DATE(YEAR($A32),MONTH($A32),15),CONFAZ!$J$2:$J$440,0),3),0)</f>
        <v>48189439</v>
      </c>
      <c r="G32">
        <f>IFERROR(INDEX(CONFAZ!$J$2:$ES$440,MATCH(DATE(YEAR($A32),MONTH($A32),15),CONFAZ!$J$2:$J$440,0),4),0)</f>
        <v>517367806.92000002</v>
      </c>
      <c r="H32">
        <f>IFERROR(INDEX(CONFAZ!$J$2:$ES$440,MATCH(DATE(YEAR($A32),MONTH($A32),15),CONFAZ!$J$2:$J$440,0),5),0)</f>
        <v>7164697.8400000008</v>
      </c>
      <c r="I32">
        <f>IFERROR(INDEX(CONFAZ!$J$2:$ES$440,MATCH(DATE(YEAR($A32),MONTH($A32),15),CONFAZ!$J$2:$J$440,0),6),0)</f>
        <v>868886180</v>
      </c>
      <c r="J32">
        <f>IFERROR(INDEX(CONFAZ!$J$2:$ES$440,MATCH(DATE(YEAR($A32),MONTH($A32),15),CONFAZ!$J$2:$J$440,0),7),0)</f>
        <v>230212185.80999997</v>
      </c>
      <c r="K32">
        <f>IFERROR(INDEX(CONFAZ!$J$2:$ES$440,MATCH(DATE(YEAR($A32),MONTH($A32),15),CONFAZ!$J$2:$J$440,0),8),0)</f>
        <v>16019085.380000001</v>
      </c>
      <c r="L32">
        <f>IFERROR(INDEX(CONFAZ!$J$2:$ES$440,MATCH(DATE(YEAR($A32),MONTH($A32),15),CONFAZ!$J$2:$J$440,0),9),0)</f>
        <v>26686028.330000006</v>
      </c>
      <c r="M32">
        <f>IFERROR(INDEX(CONFAZ!$J$2:$ES$440,MATCH(DATE(YEAR($A32),MONTH($A32),15),CONFAZ!$J$2:$J$440,0),10),0)</f>
        <v>2710602.52</v>
      </c>
      <c r="N32">
        <f>IFERROR(INDEX(CONFAZ!$J$2:$ES$440,MATCH(DATE(YEAR($A32),MONTH($A32),15),CONFAZ!$J$2:$J$440,0),11),0)</f>
        <v>298480617.74000001</v>
      </c>
      <c r="O32">
        <f>IFERROR(INDEX(CONFAZ!$J$2:$ES$440,MATCH(DATE(YEAR($A32),MONTH($A32),15),CONFAZ!$J$2:$J$440,0),12),0)</f>
        <v>1904306.83</v>
      </c>
      <c r="P32">
        <f>IFERROR(INDEX(CONFAZ!$J$2:$ES$440,MATCH(DATE(YEAR($A32),MONTH($A32),15),CONFAZ!$J$2:$J$440,0),13),0)</f>
        <v>303095527.08999997</v>
      </c>
      <c r="Q32" s="2">
        <f>IFERROR(INDEX(CONFAZ!$J$2:$ES$440,MATCH(DATE(YEAR($A32),MONTH($A32),15),CONFAZ!$J$2:$J$440,0),14),0)</f>
        <v>29848660624</v>
      </c>
      <c r="R32" s="2">
        <f>IFERROR(INDEX(CONFAZ!$J$2:$ES$440,MATCH(DATE(YEAR($A32),MONTH($A32),15),CONFAZ!$J$2:$J$440,0),15),0)</f>
        <v>24486094504</v>
      </c>
      <c r="S32">
        <f>IFERROR(INDEX(CONFAZ!$J$2:$ES$440,MATCH(DATE(YEAR($A32),MONTH($A32),15),CONFAZ!$J$2:$J$440,0),16),0)</f>
        <v>149.63</v>
      </c>
      <c r="T32" s="10">
        <f>IFERROR(INDEX(CONFAZ!$J$2:$ES$440,MATCH(DATE(YEAR($A32),MONTH($A32),15),CONFAZ!$J$2:$J$440,0),17),0)</f>
        <v>0.20614972770000001</v>
      </c>
      <c r="U32">
        <f>IFERROR(INDEX(CONFAZ!$J$2:$ES$440,MATCH(DATE(YEAR($A32),MONTH($A32),15),CONFAZ!$J$2:$J$440,0),18),0)</f>
        <v>13.15</v>
      </c>
      <c r="V32">
        <f>IFERROR(INDEX(CONFAZ!$J$2:$ES$440,MATCH(DATE(YEAR($A32),MONTH($A32),15),CONFAZ!$J$2:$J$440,0),19),0)</f>
        <v>1212</v>
      </c>
      <c r="W32">
        <f>IFERROR(INDEX(CONFAZ!$J$2:$ES$440,MATCH(DATE(YEAR($A32),MONTH($A32),15),CONFAZ!$J$2:$J$440,0),20),0)</f>
        <v>1859525944300</v>
      </c>
      <c r="X32">
        <f>IFERROR(INDEX(CONFAZ!$J$2:$ES$440,MATCH(DATE(YEAR($A32),MONTH($A32),15),CONFAZ!$J$2:$J$440,0),21),0)</f>
        <v>-0.6</v>
      </c>
      <c r="Y32">
        <f>IFERROR(INDEX(CONFAZ!$J$2:$ES$440,MATCH(DATE(YEAR($A32),MONTH($A32),15),CONFAZ!$J$2:$J$440,0),22),0)</f>
        <v>1684.5888888888801</v>
      </c>
      <c r="Z32">
        <f>IFERROR(INDEX(CONFAZ!$J$2:$ES$440,MATCH(DATE(YEAR($A32),MONTH($A32),15),CONFAZ!$J$2:$J$440,0),23),0)</f>
        <v>1317.6155000000001</v>
      </c>
      <c r="AA32">
        <f>IFERROR(INDEX(CONFAZ!$J$2:$ES$440,MATCH(DATE(YEAR($A32),MONTH($A32),15),CONFAZ!$J$2:$J$440,0),24),0)</f>
        <v>1207.2580952380899</v>
      </c>
      <c r="AB32">
        <f>IFERROR(INDEX(CONFAZ!$J$2:$ES$440,MATCH(DATE(YEAR($A32),MONTH($A32),15),CONFAZ!$J$2:$J$440,0),25),0)</f>
        <v>1486.9595999999999</v>
      </c>
      <c r="AC32">
        <f>IFERROR(INDEX(CONFAZ!$J$2:$ES$440,MATCH(DATE(YEAR($A32),MONTH($A32),15),CONFAZ!$J$2:$J$440,0),26),0)</f>
        <v>9.1038066109002393</v>
      </c>
      <c r="AD32">
        <f>IFERROR(INDEX(CONFAZ!$J$2:$ES$440,MATCH(DATE(YEAR($A32),MONTH($A32),15),CONFAZ!$J$2:$J$440,0),27),0)</f>
        <v>0.31990000000000002</v>
      </c>
      <c r="AE32">
        <f>IFERROR(INDEX(CONFAZ!$J$2:$ES$440,MATCH(DATE(YEAR($A32),MONTH($A32),15),CONFAZ!$J$2:$J$440,0),28),0)</f>
        <v>567.64</v>
      </c>
      <c r="AF32">
        <f>IFERROR(INDEX(CONFAZ!$J$2:$ES$440,MATCH(DATE(YEAR($A32),MONTH($A32),15),CONFAZ!$J$2:$J$440,0),29),0)</f>
        <v>6.05</v>
      </c>
      <c r="AG32">
        <f>IFERROR(INDEX(CONFAZ!$J$2:$ES$440,MATCH(DATE(YEAR($A32),MONTH($A32),15),CONFAZ!$J$2:$J$440,0),30),0)</f>
        <v>17.2</v>
      </c>
      <c r="AH32" s="10">
        <f>IFERROR(INDEX(CONFAZ!$J$2:$ES$440,MATCH(DATE(YEAR($A32),MONTH($A32),15),CONFAZ!$J$2:$J$440,0),32),0)</f>
        <v>860076000000</v>
      </c>
      <c r="AI32" s="32">
        <f>IFERROR(INDEX(CONFAZ!$J$2:$ES$440,MATCH(DATE(YEAR($A32),MONTH($A32),15),CONFAZ!$J$2:$J$440,0),33),0)</f>
        <v>0.53949069999999999</v>
      </c>
      <c r="AJ32">
        <f>IFERROR(INDEX(CONFAZ!$J$2:$ES$440,MATCH(DATE(YEAR($A32),MONTH($A32),15),CONFAZ!$J$2:$J$440,0),34),0)</f>
        <v>0</v>
      </c>
      <c r="AK32">
        <f>IFERROR(INDEX(CONFAZ!$J$2:$ES$440,MATCH(DATE(YEAR($A32),MONTH($A32),15),CONFAZ!$J$2:$J$440,0),35),0)</f>
        <v>0</v>
      </c>
      <c r="AL32">
        <f>IFERROR(INDEX(CONFAZ!$J$2:$ES$440,MATCH(DATE(YEAR($A32),MONTH($A32),15),CONFAZ!$J$2:$J$440,0),36),0)</f>
        <v>44392</v>
      </c>
      <c r="AM32" s="3">
        <f>IFERROR(INDEX(CONFAZ!$J$2:$ES$440,MATCH(DATE(YEAR($A32),MONTH($A32),15),CONFAZ!$J$2:$J$440,0),37),0)</f>
        <v>33605801000</v>
      </c>
      <c r="AN32" s="3">
        <f>IFERROR(INDEX(CONFAZ!$J$2:$ES$440,MATCH(DATE(YEAR($A32),MONTH($A32),15),CONFAZ!$J$2:$J$440,0),38),0)</f>
        <v>0.4</v>
      </c>
      <c r="AO32">
        <f>IFERROR(INDEX(CONFAZ!$J$2:$ES$440,MATCH(DATE(YEAR($A32),MONTH($A32),15),CONFAZ!$J$2:$J$440,0),39),0)</f>
        <v>3704</v>
      </c>
      <c r="AP32" s="3">
        <f>IFERROR(INDEX(CONFAZ!$J$2:$ES$440,MATCH(DATE(YEAR($A32),MONTH($A32),15),CONFAZ!$J$2:$J$440,0),40),0)</f>
        <v>30699.57</v>
      </c>
      <c r="AQ32" s="3">
        <f>IFERROR(INDEX(CONFAZ!$J$2:$ES$440,MATCH(DATE(YEAR($A32),MONTH($A32),15),CONFAZ!$J$2:$J$440,0),41),0)</f>
        <v>3568480000</v>
      </c>
      <c r="AR32" s="3">
        <f>IFERROR(INDEX(CONFAZ!$J$2:$ES$440,MATCH(DATE(YEAR($A32),MONTH($A32),15),CONFAZ!$J$2:$J$440,0),42),0)</f>
        <v>20396000</v>
      </c>
      <c r="AS32" s="3">
        <f>IFERROR(INDEX(CONFAZ!$J$2:$ES$440,MATCH(DATE(YEAR($A32),MONTH($A32),15),CONFAZ!$J$2:$J$440,0),43),0)</f>
        <v>7460218000</v>
      </c>
      <c r="AT32" s="3">
        <f>IFERROR(INDEX(CONFAZ!$J$2:$ES$440,MATCH(DATE(YEAR($A32),MONTH($A32),15),CONFAZ!$J$2:$J$440,0),44),0)</f>
        <v>16141426000</v>
      </c>
      <c r="AU32" s="3">
        <f>IFERROR(INDEX(CONFAZ!$J$2:$ES$440,MATCH(DATE(YEAR($A32),MONTH($A32),15),CONFAZ!$J$2:$J$440,0),45),0)</f>
        <v>6415281000</v>
      </c>
      <c r="AV32" s="10"/>
      <c r="AW32">
        <v>87418</v>
      </c>
      <c r="AX32">
        <v>964</v>
      </c>
      <c r="AY32">
        <v>131944226</v>
      </c>
      <c r="AZ32">
        <v>75169078</v>
      </c>
      <c r="BA32">
        <v>4346</v>
      </c>
      <c r="BB32" s="10">
        <v>108</v>
      </c>
      <c r="BC32">
        <v>71</v>
      </c>
      <c r="BD32">
        <v>71</v>
      </c>
      <c r="BE32">
        <v>5523</v>
      </c>
      <c r="BF32">
        <v>0</v>
      </c>
      <c r="BG32">
        <v>1255</v>
      </c>
      <c r="BH32">
        <v>4881</v>
      </c>
      <c r="BI32">
        <v>1092</v>
      </c>
      <c r="BJ32">
        <v>6724</v>
      </c>
      <c r="BK32">
        <v>2522</v>
      </c>
      <c r="BL32">
        <v>88</v>
      </c>
      <c r="BM32">
        <v>66852</v>
      </c>
      <c r="BN32">
        <v>56390457</v>
      </c>
      <c r="BO32">
        <v>194331</v>
      </c>
      <c r="BP32">
        <v>0</v>
      </c>
      <c r="BQ32">
        <v>1413150.8</v>
      </c>
      <c r="BR32">
        <v>858976070.66999996</v>
      </c>
      <c r="BS32">
        <v>8838.67</v>
      </c>
      <c r="BT32">
        <v>33907</v>
      </c>
      <c r="BU32">
        <v>32.8664779</v>
      </c>
      <c r="BV32">
        <v>5.6</v>
      </c>
      <c r="BW32">
        <v>-78316.67</v>
      </c>
      <c r="BX32">
        <v>-75960</v>
      </c>
      <c r="BY32">
        <v>2356.67</v>
      </c>
      <c r="BZ32">
        <v>43406.67</v>
      </c>
      <c r="CA32">
        <v>6697126.6699999999</v>
      </c>
      <c r="CB32">
        <v>-56583.33</v>
      </c>
      <c r="CC32">
        <v>-268523.33</v>
      </c>
      <c r="CD32">
        <v>0</v>
      </c>
      <c r="CE32">
        <v>0</v>
      </c>
      <c r="CF32">
        <v>0</v>
      </c>
      <c r="CG32">
        <v>0</v>
      </c>
      <c r="CH32">
        <v>1141346702</v>
      </c>
      <c r="CI32" s="7">
        <v>62896448.630000003</v>
      </c>
      <c r="CJ32" s="10">
        <f t="shared" si="2"/>
        <v>51922964.490000002</v>
      </c>
      <c r="CK32" s="10">
        <f>IFERROR(INDEX(CONFAZ!$BW$2:$ES$440,MATCH(DATE(YEAR($A32),MONTH($A32),15),CONFAZ!$BW$2:$BW$440,0),2),0)</f>
        <v>10973484.139999999</v>
      </c>
      <c r="CL32"/>
      <c r="CM32"/>
      <c r="CN32"/>
      <c r="CO32"/>
      <c r="CU32"/>
    </row>
    <row r="33" spans="1:99" x14ac:dyDescent="0.25">
      <c r="A33" s="1">
        <v>44791</v>
      </c>
      <c r="B33" s="1" t="str">
        <f t="shared" si="0"/>
        <v>18/08/2022</v>
      </c>
      <c r="C33" t="s">
        <v>61</v>
      </c>
      <c r="D33" t="s">
        <v>64</v>
      </c>
      <c r="E33" s="10">
        <f>IFERROR(INDEX(CONFAZ!$J$2:$ES$440,MATCH(DATE(YEAR($A33),MONTH($A33),15),CONFAZ!$J$2:$J$440,0),2),0)</f>
        <v>5.1433</v>
      </c>
      <c r="F33">
        <f>IFERROR(INDEX(CONFAZ!$J$2:$ES$440,MATCH(DATE(YEAR($A33),MONTH($A33),15),CONFAZ!$J$2:$J$440,0),3),0)</f>
        <v>41639422</v>
      </c>
      <c r="G33">
        <f>IFERROR(INDEX(CONFAZ!$J$2:$ES$440,MATCH(DATE(YEAR($A33),MONTH($A33),15),CONFAZ!$J$2:$J$440,0),4),0)</f>
        <v>574973229.5</v>
      </c>
      <c r="H33">
        <f>IFERROR(INDEX(CONFAZ!$J$2:$ES$440,MATCH(DATE(YEAR($A33),MONTH($A33),15),CONFAZ!$J$2:$J$440,0),5),0)</f>
        <v>6853785.0499999998</v>
      </c>
      <c r="I33">
        <f>IFERROR(INDEX(CONFAZ!$J$2:$ES$440,MATCH(DATE(YEAR($A33),MONTH($A33),15),CONFAZ!$J$2:$J$440,0),6),0)</f>
        <v>1026340839</v>
      </c>
      <c r="J33">
        <f>IFERROR(INDEX(CONFAZ!$J$2:$ES$440,MATCH(DATE(YEAR($A33),MONTH($A33),15),CONFAZ!$J$2:$J$440,0),7),0)</f>
        <v>227840448.78999999</v>
      </c>
      <c r="K33">
        <f>IFERROR(INDEX(CONFAZ!$J$2:$ES$440,MATCH(DATE(YEAR($A33),MONTH($A33),15),CONFAZ!$J$2:$J$440,0),8),0)</f>
        <v>161776154.55000001</v>
      </c>
      <c r="L33">
        <f>IFERROR(INDEX(CONFAZ!$J$2:$ES$440,MATCH(DATE(YEAR($A33),MONTH($A33),15),CONFAZ!$J$2:$J$440,0),9),0)</f>
        <v>27916491.870000001</v>
      </c>
      <c r="M33">
        <f>IFERROR(INDEX(CONFAZ!$J$2:$ES$440,MATCH(DATE(YEAR($A33),MONTH($A33),15),CONFAZ!$J$2:$J$440,0),10),0)</f>
        <v>2783852.22</v>
      </c>
      <c r="N33">
        <f>IFERROR(INDEX(CONFAZ!$J$2:$ES$440,MATCH(DATE(YEAR($A33),MONTH($A33),15),CONFAZ!$J$2:$J$440,0),11),0)</f>
        <v>371288995.51999998</v>
      </c>
      <c r="O33">
        <f>IFERROR(INDEX(CONFAZ!$J$2:$ES$440,MATCH(DATE(YEAR($A33),MONTH($A33),15),CONFAZ!$J$2:$J$440,0),12),0)</f>
        <v>1556464.98</v>
      </c>
      <c r="P33">
        <f>IFERROR(INDEX(CONFAZ!$J$2:$ES$440,MATCH(DATE(YEAR($A33),MONTH($A33),15),CONFAZ!$J$2:$J$440,0),13),0)</f>
        <v>375629312.72000003</v>
      </c>
      <c r="Q33" s="2">
        <f>IFERROR(INDEX(CONFAZ!$J$2:$ES$440,MATCH(DATE(YEAR($A33),MONTH($A33),15),CONFAZ!$J$2:$J$440,0),14),0)</f>
        <v>30770081998</v>
      </c>
      <c r="R33" s="2">
        <f>IFERROR(INDEX(CONFAZ!$J$2:$ES$440,MATCH(DATE(YEAR($A33),MONTH($A33),15),CONFAZ!$J$2:$J$440,0),15),0)</f>
        <v>26668439655</v>
      </c>
      <c r="S33">
        <f>IFERROR(INDEX(CONFAZ!$J$2:$ES$440,MATCH(DATE(YEAR($A33),MONTH($A33),15),CONFAZ!$J$2:$J$440,0),16),0)</f>
        <v>150.1</v>
      </c>
      <c r="T33" s="10">
        <f>IFERROR(INDEX(CONFAZ!$J$2:$ES$440,MATCH(DATE(YEAR($A33),MONTH($A33),15),CONFAZ!$J$2:$J$440,0),17),0)</f>
        <v>-0.69829394379999998</v>
      </c>
      <c r="U33">
        <f>IFERROR(INDEX(CONFAZ!$J$2:$ES$440,MATCH(DATE(YEAR($A33),MONTH($A33),15),CONFAZ!$J$2:$J$440,0),18),0)</f>
        <v>13.58</v>
      </c>
      <c r="V33">
        <f>IFERROR(INDEX(CONFAZ!$J$2:$ES$440,MATCH(DATE(YEAR($A33),MONTH($A33),15),CONFAZ!$J$2:$J$440,0),19),0)</f>
        <v>1212</v>
      </c>
      <c r="W33">
        <f>IFERROR(INDEX(CONFAZ!$J$2:$ES$440,MATCH(DATE(YEAR($A33),MONTH($A33),15),CONFAZ!$J$2:$J$440,0),20),0)</f>
        <v>1746993851200</v>
      </c>
      <c r="X33">
        <f>IFERROR(INDEX(CONFAZ!$J$2:$ES$440,MATCH(DATE(YEAR($A33),MONTH($A33),15),CONFAZ!$J$2:$J$440,0),21),0)</f>
        <v>-0.31</v>
      </c>
      <c r="Y33">
        <f>IFERROR(INDEX(CONFAZ!$J$2:$ES$440,MATCH(DATE(YEAR($A33),MONTH($A33),15),CONFAZ!$J$2:$J$440,0),22),0)</f>
        <v>1684.63222222222</v>
      </c>
      <c r="Z33">
        <f>IFERROR(INDEX(CONFAZ!$J$2:$ES$440,MATCH(DATE(YEAR($A33),MONTH($A33),15),CONFAZ!$J$2:$J$440,0),23),0)</f>
        <v>1318.4590000000001</v>
      </c>
      <c r="AA33">
        <f>IFERROR(INDEX(CONFAZ!$J$2:$ES$440,MATCH(DATE(YEAR($A33),MONTH($A33),15),CONFAZ!$J$2:$J$440,0),24),0)</f>
        <v>1209.3947619047599</v>
      </c>
      <c r="AB33">
        <f>IFERROR(INDEX(CONFAZ!$J$2:$ES$440,MATCH(DATE(YEAR($A33),MONTH($A33),15),CONFAZ!$J$2:$J$440,0),25),0)</f>
        <v>1486.0255999999999</v>
      </c>
      <c r="AC33">
        <f>IFERROR(INDEX(CONFAZ!$J$2:$ES$440,MATCH(DATE(YEAR($A33),MONTH($A33),15),CONFAZ!$J$2:$J$440,0),26),0)</f>
        <v>8.9175490078835704</v>
      </c>
      <c r="AD33">
        <f>IFERROR(INDEX(CONFAZ!$J$2:$ES$440,MATCH(DATE(YEAR($A33),MONTH($A33),15),CONFAZ!$J$2:$J$440,0),27),0)</f>
        <v>0.64</v>
      </c>
      <c r="AE33">
        <f>IFERROR(INDEX(CONFAZ!$J$2:$ES$440,MATCH(DATE(YEAR($A33),MONTH($A33),15),CONFAZ!$J$2:$J$440,0),28),0)</f>
        <v>502.82</v>
      </c>
      <c r="AF33">
        <f>IFERROR(INDEX(CONFAZ!$J$2:$ES$440,MATCH(DATE(YEAR($A33),MONTH($A33),15),CONFAZ!$J$2:$J$440,0),29),0)</f>
        <v>5.4</v>
      </c>
      <c r="AG33">
        <f>IFERROR(INDEX(CONFAZ!$J$2:$ES$440,MATCH(DATE(YEAR($A33),MONTH($A33),15),CONFAZ!$J$2:$J$440,0),30),0)</f>
        <v>29.94</v>
      </c>
      <c r="AH33" s="10">
        <f>IFERROR(INDEX(CONFAZ!$J$2:$ES$440,MATCH(DATE(YEAR($A33),MONTH($A33),15),CONFAZ!$J$2:$J$440,0),32),0)</f>
        <v>856919300000</v>
      </c>
      <c r="AI33" s="32">
        <f>IFERROR(INDEX(CONFAZ!$J$2:$ES$440,MATCH(DATE(YEAR($A33),MONTH($A33),15),CONFAZ!$J$2:$J$440,0),33),0)</f>
        <v>0.53949069999999999</v>
      </c>
      <c r="AJ33">
        <f>IFERROR(INDEX(CONFAZ!$J$2:$ES$440,MATCH(DATE(YEAR($A33),MONTH($A33),15),CONFAZ!$J$2:$J$440,0),34),0)</f>
        <v>0</v>
      </c>
      <c r="AK33">
        <f>IFERROR(INDEX(CONFAZ!$J$2:$ES$440,MATCH(DATE(YEAR($A33),MONTH($A33),15),CONFAZ!$J$2:$J$440,0),35),0)</f>
        <v>0</v>
      </c>
      <c r="AL33">
        <f>IFERROR(INDEX(CONFAZ!$J$2:$ES$440,MATCH(DATE(YEAR($A33),MONTH($A33),15),CONFAZ!$J$2:$J$440,0),36),0)</f>
        <v>44423</v>
      </c>
      <c r="AM33" s="3">
        <f>IFERROR(INDEX(CONFAZ!$J$2:$ES$440,MATCH(DATE(YEAR($A33),MONTH($A33),15),CONFAZ!$J$2:$J$440,0),37),0)</f>
        <v>33605801000</v>
      </c>
      <c r="AN33" s="3">
        <f>IFERROR(INDEX(CONFAZ!$J$2:$ES$440,MATCH(DATE(YEAR($A33),MONTH($A33),15),CONFAZ!$J$2:$J$440,0),38),0)</f>
        <v>0.4</v>
      </c>
      <c r="AO33">
        <f>IFERROR(INDEX(CONFAZ!$J$2:$ES$440,MATCH(DATE(YEAR($A33),MONTH($A33),15),CONFAZ!$J$2:$J$440,0),39),0)</f>
        <v>3704</v>
      </c>
      <c r="AP33" s="3">
        <f>IFERROR(INDEX(CONFAZ!$J$2:$ES$440,MATCH(DATE(YEAR($A33),MONTH($A33),15),CONFAZ!$J$2:$J$440,0),40),0)</f>
        <v>30699.57</v>
      </c>
      <c r="AQ33" s="3">
        <f>IFERROR(INDEX(CONFAZ!$J$2:$ES$440,MATCH(DATE(YEAR($A33),MONTH($A33),15),CONFAZ!$J$2:$J$440,0),41),0)</f>
        <v>3568480000</v>
      </c>
      <c r="AR33" s="3">
        <f>IFERROR(INDEX(CONFAZ!$J$2:$ES$440,MATCH(DATE(YEAR($A33),MONTH($A33),15),CONFAZ!$J$2:$J$440,0),42),0)</f>
        <v>20396000</v>
      </c>
      <c r="AS33" s="3">
        <f>IFERROR(INDEX(CONFAZ!$J$2:$ES$440,MATCH(DATE(YEAR($A33),MONTH($A33),15),CONFAZ!$J$2:$J$440,0),43),0)</f>
        <v>7460218000</v>
      </c>
      <c r="AT33" s="3">
        <f>IFERROR(INDEX(CONFAZ!$J$2:$ES$440,MATCH(DATE(YEAR($A33),MONTH($A33),15),CONFAZ!$J$2:$J$440,0),44),0)</f>
        <v>16141426000</v>
      </c>
      <c r="AU33" s="3">
        <f>IFERROR(INDEX(CONFAZ!$J$2:$ES$440,MATCH(DATE(YEAR($A33),MONTH($A33),15),CONFAZ!$J$2:$J$440,0),45),0)</f>
        <v>6415281000</v>
      </c>
      <c r="AV33" s="10"/>
      <c r="AW33">
        <v>87418</v>
      </c>
      <c r="AX33">
        <v>964</v>
      </c>
      <c r="AY33">
        <v>131944226</v>
      </c>
      <c r="AZ33">
        <v>75169078</v>
      </c>
      <c r="BA33">
        <v>4346</v>
      </c>
      <c r="BB33" s="10">
        <v>108</v>
      </c>
      <c r="BC33">
        <v>71</v>
      </c>
      <c r="BD33">
        <v>71</v>
      </c>
      <c r="BE33">
        <v>5523</v>
      </c>
      <c r="BF33">
        <v>0</v>
      </c>
      <c r="BG33">
        <v>1255</v>
      </c>
      <c r="BH33">
        <v>4881</v>
      </c>
      <c r="BI33">
        <v>1092</v>
      </c>
      <c r="BJ33">
        <v>6724</v>
      </c>
      <c r="BK33">
        <v>2522</v>
      </c>
      <c r="BL33">
        <v>88</v>
      </c>
      <c r="BM33">
        <v>66852</v>
      </c>
      <c r="BN33">
        <v>56390457</v>
      </c>
      <c r="BO33">
        <v>194331</v>
      </c>
      <c r="BP33">
        <v>0</v>
      </c>
      <c r="BQ33">
        <v>1413150.8</v>
      </c>
      <c r="BR33">
        <v>858976070.66999996</v>
      </c>
      <c r="BS33">
        <v>8838.67</v>
      </c>
      <c r="BT33">
        <v>33907</v>
      </c>
      <c r="BU33">
        <v>32.8664779</v>
      </c>
      <c r="BV33">
        <v>5.6</v>
      </c>
      <c r="BW33">
        <v>-78316.67</v>
      </c>
      <c r="BX33">
        <v>-75960</v>
      </c>
      <c r="BY33">
        <v>2356.67</v>
      </c>
      <c r="BZ33">
        <v>43406.67</v>
      </c>
      <c r="CA33">
        <v>6697126.6699999999</v>
      </c>
      <c r="CB33">
        <v>-56583.33</v>
      </c>
      <c r="CC33">
        <v>-268523.33</v>
      </c>
      <c r="CD33">
        <v>0</v>
      </c>
      <c r="CE33">
        <v>0</v>
      </c>
      <c r="CF33">
        <v>0</v>
      </c>
      <c r="CG33">
        <v>0</v>
      </c>
      <c r="CH33">
        <v>1423982923</v>
      </c>
      <c r="CI33" s="7">
        <v>55920172.759999998</v>
      </c>
      <c r="CJ33" s="10">
        <f t="shared" si="2"/>
        <v>48950048.049999997</v>
      </c>
      <c r="CK33" s="10">
        <f>IFERROR(INDEX(CONFAZ!$BW$2:$ES$440,MATCH(DATE(YEAR($A33),MONTH($A33),15),CONFAZ!$BW$2:$BW$440,0),2),0)</f>
        <v>6970124.709999999</v>
      </c>
      <c r="CL33"/>
      <c r="CM33"/>
      <c r="CN33"/>
      <c r="CO33"/>
      <c r="CU33"/>
    </row>
    <row r="34" spans="1:99" x14ac:dyDescent="0.25">
      <c r="A34" s="1">
        <v>44822</v>
      </c>
      <c r="B34" s="1" t="str">
        <f t="shared" ref="B34:B65" si="3">TEXT(A34,"dd/MM/aaaa")</f>
        <v>18/09/2022</v>
      </c>
      <c r="C34" t="s">
        <v>61</v>
      </c>
      <c r="D34" t="s">
        <v>64</v>
      </c>
      <c r="E34" s="10">
        <f>IFERROR(INDEX(CONFAZ!$J$2:$ES$440,MATCH(DATE(YEAR($A34),MONTH($A34),15),CONFAZ!$J$2:$J$440,0),2),0)</f>
        <v>5.2370000000000001</v>
      </c>
      <c r="F34">
        <f>IFERROR(INDEX(CONFAZ!$J$2:$ES$440,MATCH(DATE(YEAR($A34),MONTH($A34),15),CONFAZ!$J$2:$J$440,0),3),0)</f>
        <v>31205805</v>
      </c>
      <c r="G34">
        <f>IFERROR(INDEX(CONFAZ!$J$2:$ES$440,MATCH(DATE(YEAR($A34),MONTH($A34),15),CONFAZ!$J$2:$J$440,0),4),0)</f>
        <v>953713746.2299999</v>
      </c>
      <c r="H34">
        <f>IFERROR(INDEX(CONFAZ!$J$2:$ES$440,MATCH(DATE(YEAR($A34),MONTH($A34),15),CONFAZ!$J$2:$J$440,0),5),0)</f>
        <v>5909996.6099999994</v>
      </c>
      <c r="I34">
        <f>IFERROR(INDEX(CONFAZ!$J$2:$ES$440,MATCH(DATE(YEAR($A34),MONTH($A34),15),CONFAZ!$J$2:$J$440,0),6),0)</f>
        <v>1272818453</v>
      </c>
      <c r="J34">
        <f>IFERROR(INDEX(CONFAZ!$J$2:$ES$440,MATCH(DATE(YEAR($A34),MONTH($A34),15),CONFAZ!$J$2:$J$440,0),7),0)</f>
        <v>208680858.64000002</v>
      </c>
      <c r="K34">
        <f>IFERROR(INDEX(CONFAZ!$J$2:$ES$440,MATCH(DATE(YEAR($A34),MONTH($A34),15),CONFAZ!$J$2:$J$440,0),8),0)</f>
        <v>61211639.889999993</v>
      </c>
      <c r="L34">
        <f>IFERROR(INDEX(CONFAZ!$J$2:$ES$440,MATCH(DATE(YEAR($A34),MONTH($A34),15),CONFAZ!$J$2:$J$440,0),9),0)</f>
        <v>27487494.540000007</v>
      </c>
      <c r="M34">
        <f>IFERROR(INDEX(CONFAZ!$J$2:$ES$440,MATCH(DATE(YEAR($A34),MONTH($A34),15),CONFAZ!$J$2:$J$440,0),10),0)</f>
        <v>1941731.04</v>
      </c>
      <c r="N34">
        <f>IFERROR(INDEX(CONFAZ!$J$2:$ES$440,MATCH(DATE(YEAR($A34),MONTH($A34),15),CONFAZ!$J$2:$J$440,0),11),0)</f>
        <v>748425548.63</v>
      </c>
      <c r="O34">
        <f>IFERROR(INDEX(CONFAZ!$J$2:$ES$440,MATCH(DATE(YEAR($A34),MONTH($A34),15),CONFAZ!$J$2:$J$440,0),12),0)</f>
        <v>999475.81</v>
      </c>
      <c r="P34">
        <f>IFERROR(INDEX(CONFAZ!$J$2:$ES$440,MATCH(DATE(YEAR($A34),MONTH($A34),15),CONFAZ!$J$2:$J$440,0),13),0)</f>
        <v>751366755.4799999</v>
      </c>
      <c r="Q34" s="2">
        <f>IFERROR(INDEX(CONFAZ!$J$2:$ES$440,MATCH(DATE(YEAR($A34),MONTH($A34),15),CONFAZ!$J$2:$J$440,0),14),0)</f>
        <v>28619876875</v>
      </c>
      <c r="R34" s="2">
        <f>IFERROR(INDEX(CONFAZ!$J$2:$ES$440,MATCH(DATE(YEAR($A34),MONTH($A34),15),CONFAZ!$J$2:$J$440,0),15),0)</f>
        <v>24931768372</v>
      </c>
      <c r="S34">
        <f>IFERROR(INDEX(CONFAZ!$J$2:$ES$440,MATCH(DATE(YEAR($A34),MONTH($A34),15),CONFAZ!$J$2:$J$440,0),16),0)</f>
        <v>145.31</v>
      </c>
      <c r="T34" s="10">
        <f>IFERROR(INDEX(CONFAZ!$J$2:$ES$440,MATCH(DATE(YEAR($A34),MONTH($A34),15),CONFAZ!$J$2:$J$440,0),17),0)</f>
        <v>-0.94607275589999995</v>
      </c>
      <c r="U34">
        <f>IFERROR(INDEX(CONFAZ!$J$2:$ES$440,MATCH(DATE(YEAR($A34),MONTH($A34),15),CONFAZ!$J$2:$J$440,0),18),0)</f>
        <v>13.65</v>
      </c>
      <c r="V34">
        <f>IFERROR(INDEX(CONFAZ!$J$2:$ES$440,MATCH(DATE(YEAR($A34),MONTH($A34),15),CONFAZ!$J$2:$J$440,0),19),0)</f>
        <v>1212</v>
      </c>
      <c r="W34">
        <f>IFERROR(INDEX(CONFAZ!$J$2:$ES$440,MATCH(DATE(YEAR($A34),MONTH($A34),15),CONFAZ!$J$2:$J$440,0),20),0)</f>
        <v>1715536460000</v>
      </c>
      <c r="X34">
        <f>IFERROR(INDEX(CONFAZ!$J$2:$ES$440,MATCH(DATE(YEAR($A34),MONTH($A34),15),CONFAZ!$J$2:$J$440,0),21),0)</f>
        <v>-0.32</v>
      </c>
      <c r="Y34">
        <f>IFERROR(INDEX(CONFAZ!$J$2:$ES$440,MATCH(DATE(YEAR($A34),MONTH($A34),15),CONFAZ!$J$2:$J$440,0),22),0)</f>
        <v>1701.30388888888</v>
      </c>
      <c r="Z34">
        <f>IFERROR(INDEX(CONFAZ!$J$2:$ES$440,MATCH(DATE(YEAR($A34),MONTH($A34),15),CONFAZ!$J$2:$J$440,0),23),0)</f>
        <v>1324.3689999999999</v>
      </c>
      <c r="AA34">
        <f>IFERROR(INDEX(CONFAZ!$J$2:$ES$440,MATCH(DATE(YEAR($A34),MONTH($A34),15),CONFAZ!$J$2:$J$440,0),24),0)</f>
        <v>1213.1861904761899</v>
      </c>
      <c r="AB34">
        <f>IFERROR(INDEX(CONFAZ!$J$2:$ES$440,MATCH(DATE(YEAR($A34),MONTH($A34),15),CONFAZ!$J$2:$J$440,0),25),0)</f>
        <v>1495.0408</v>
      </c>
      <c r="AC34">
        <f>IFERROR(INDEX(CONFAZ!$J$2:$ES$440,MATCH(DATE(YEAR($A34),MONTH($A34),15),CONFAZ!$J$2:$J$440,0),26),0)</f>
        <v>8.7005306771882296</v>
      </c>
      <c r="AD34">
        <f>IFERROR(INDEX(CONFAZ!$J$2:$ES$440,MATCH(DATE(YEAR($A34),MONTH($A34),15),CONFAZ!$J$2:$J$440,0),27),0)</f>
        <v>0.71</v>
      </c>
      <c r="AE34">
        <f>IFERROR(INDEX(CONFAZ!$J$2:$ES$440,MATCH(DATE(YEAR($A34),MONTH($A34),15),CONFAZ!$J$2:$J$440,0),28),0)</f>
        <v>468.83</v>
      </c>
      <c r="AF34">
        <f>IFERROR(INDEX(CONFAZ!$J$2:$ES$440,MATCH(DATE(YEAR($A34),MONTH($A34),15),CONFAZ!$J$2:$J$440,0),29),0)</f>
        <v>5</v>
      </c>
      <c r="AG34">
        <f>IFERROR(INDEX(CONFAZ!$J$2:$ES$440,MATCH(DATE(YEAR($A34),MONTH($A34),15),CONFAZ!$J$2:$J$440,0),30),0)</f>
        <v>-43.91</v>
      </c>
      <c r="AH34" s="10">
        <f>IFERROR(INDEX(CONFAZ!$J$2:$ES$440,MATCH(DATE(YEAR($A34),MONTH($A34),15),CONFAZ!$J$2:$J$440,0),32),0)</f>
        <v>826649400000</v>
      </c>
      <c r="AI34" s="32">
        <f>IFERROR(INDEX(CONFAZ!$J$2:$ES$440,MATCH(DATE(YEAR($A34),MONTH($A34),15),CONFAZ!$J$2:$J$440,0),33),0)</f>
        <v>0.53949069999999999</v>
      </c>
      <c r="AJ34">
        <f>IFERROR(INDEX(CONFAZ!$J$2:$ES$440,MATCH(DATE(YEAR($A34),MONTH($A34),15),CONFAZ!$J$2:$J$440,0),34),0)</f>
        <v>0</v>
      </c>
      <c r="AK34">
        <f>IFERROR(INDEX(CONFAZ!$J$2:$ES$440,MATCH(DATE(YEAR($A34),MONTH($A34),15),CONFAZ!$J$2:$J$440,0),35),0)</f>
        <v>0</v>
      </c>
      <c r="AL34">
        <f>IFERROR(INDEX(CONFAZ!$J$2:$ES$440,MATCH(DATE(YEAR($A34),MONTH($A34),15),CONFAZ!$J$2:$J$440,0),36),0)</f>
        <v>44454</v>
      </c>
      <c r="AM34" s="3">
        <f>IFERROR(INDEX(CONFAZ!$J$2:$ES$440,MATCH(DATE(YEAR($A34),MONTH($A34),15),CONFAZ!$J$2:$J$440,0),37),0)</f>
        <v>33605801000</v>
      </c>
      <c r="AN34" s="3">
        <f>IFERROR(INDEX(CONFAZ!$J$2:$ES$440,MATCH(DATE(YEAR($A34),MONTH($A34),15),CONFAZ!$J$2:$J$440,0),38),0)</f>
        <v>0.4</v>
      </c>
      <c r="AO34">
        <f>IFERROR(INDEX(CONFAZ!$J$2:$ES$440,MATCH(DATE(YEAR($A34),MONTH($A34),15),CONFAZ!$J$2:$J$440,0),39),0)</f>
        <v>3704</v>
      </c>
      <c r="AP34" s="3">
        <f>IFERROR(INDEX(CONFAZ!$J$2:$ES$440,MATCH(DATE(YEAR($A34),MONTH($A34),15),CONFAZ!$J$2:$J$440,0),40),0)</f>
        <v>30699.57</v>
      </c>
      <c r="AQ34" s="3">
        <f>IFERROR(INDEX(CONFAZ!$J$2:$ES$440,MATCH(DATE(YEAR($A34),MONTH($A34),15),CONFAZ!$J$2:$J$440,0),41),0)</f>
        <v>3568480000</v>
      </c>
      <c r="AR34" s="3">
        <f>IFERROR(INDEX(CONFAZ!$J$2:$ES$440,MATCH(DATE(YEAR($A34),MONTH($A34),15),CONFAZ!$J$2:$J$440,0),42),0)</f>
        <v>20396000</v>
      </c>
      <c r="AS34" s="3">
        <f>IFERROR(INDEX(CONFAZ!$J$2:$ES$440,MATCH(DATE(YEAR($A34),MONTH($A34),15),CONFAZ!$J$2:$J$440,0),43),0)</f>
        <v>7460218000</v>
      </c>
      <c r="AT34" s="3">
        <f>IFERROR(INDEX(CONFAZ!$J$2:$ES$440,MATCH(DATE(YEAR($A34),MONTH($A34),15),CONFAZ!$J$2:$J$440,0),44),0)</f>
        <v>16141426000</v>
      </c>
      <c r="AU34" s="3">
        <f>IFERROR(INDEX(CONFAZ!$J$2:$ES$440,MATCH(DATE(YEAR($A34),MONTH($A34),15),CONFAZ!$J$2:$J$440,0),45),0)</f>
        <v>6415281000</v>
      </c>
      <c r="AV34" s="10"/>
      <c r="AW34">
        <v>87418</v>
      </c>
      <c r="AX34">
        <v>964</v>
      </c>
      <c r="AY34">
        <v>131944226</v>
      </c>
      <c r="AZ34">
        <v>75169078</v>
      </c>
      <c r="BA34">
        <v>4346</v>
      </c>
      <c r="BB34" s="10">
        <v>108</v>
      </c>
      <c r="BC34">
        <v>71</v>
      </c>
      <c r="BD34">
        <v>71</v>
      </c>
      <c r="BE34">
        <v>5523</v>
      </c>
      <c r="BF34">
        <v>0</v>
      </c>
      <c r="BG34">
        <v>1255</v>
      </c>
      <c r="BH34">
        <v>4881</v>
      </c>
      <c r="BI34">
        <v>1092</v>
      </c>
      <c r="BJ34">
        <v>6724</v>
      </c>
      <c r="BK34">
        <v>2522</v>
      </c>
      <c r="BL34">
        <v>88</v>
      </c>
      <c r="BM34">
        <v>66852</v>
      </c>
      <c r="BN34">
        <v>56390457</v>
      </c>
      <c r="BO34">
        <v>194331</v>
      </c>
      <c r="BP34">
        <v>0</v>
      </c>
      <c r="BQ34">
        <v>1413150.8</v>
      </c>
      <c r="BR34">
        <v>858976070.66999996</v>
      </c>
      <c r="BS34">
        <v>8838.67</v>
      </c>
      <c r="BT34">
        <v>33907</v>
      </c>
      <c r="BU34">
        <v>32.8664779</v>
      </c>
      <c r="BV34">
        <v>5.6</v>
      </c>
      <c r="BW34">
        <v>-78316.67</v>
      </c>
      <c r="BX34">
        <v>-75960</v>
      </c>
      <c r="BY34">
        <v>2356.67</v>
      </c>
      <c r="BZ34">
        <v>43406.67</v>
      </c>
      <c r="CA34">
        <v>6697126.6699999999</v>
      </c>
      <c r="CB34">
        <v>-56583.33</v>
      </c>
      <c r="CC34">
        <v>-268523.33</v>
      </c>
      <c r="CD34">
        <v>0</v>
      </c>
      <c r="CE34">
        <v>0</v>
      </c>
      <c r="CF34">
        <v>0</v>
      </c>
      <c r="CG34">
        <v>0</v>
      </c>
      <c r="CH34">
        <v>13200232.5</v>
      </c>
      <c r="CI34" s="10">
        <v>643409.16999999993</v>
      </c>
      <c r="CJ34" s="10">
        <f t="shared" si="2"/>
        <v>-6601661.4700000007</v>
      </c>
      <c r="CK34" s="10">
        <f>IFERROR(INDEX(CONFAZ!$BW$2:$ES$440,MATCH(DATE(YEAR($A34),MONTH($A34),15),CONFAZ!$BW$2:$BW$440,0),2),0)</f>
        <v>7245070.6400000006</v>
      </c>
      <c r="CL34"/>
      <c r="CM34"/>
      <c r="CN34"/>
      <c r="CO34"/>
      <c r="CU34"/>
    </row>
    <row r="35" spans="1:99" x14ac:dyDescent="0.25">
      <c r="A35" s="1">
        <v>44852</v>
      </c>
      <c r="B35" s="1" t="str">
        <f t="shared" si="3"/>
        <v>18/10/2022</v>
      </c>
      <c r="C35" t="s">
        <v>61</v>
      </c>
      <c r="D35" t="s">
        <v>64</v>
      </c>
      <c r="E35" s="10">
        <f>IFERROR(INDEX(CONFAZ!$J$2:$ES$440,MATCH(DATE(YEAR($A35),MONTH($A35),15),CONFAZ!$J$2:$J$440,0),2),0)</f>
        <v>5.2503000000000002</v>
      </c>
      <c r="F35">
        <f>IFERROR(INDEX(CONFAZ!$J$2:$ES$440,MATCH(DATE(YEAR($A35),MONTH($A35),15),CONFAZ!$J$2:$J$440,0),3),0)</f>
        <v>23091326</v>
      </c>
      <c r="G35">
        <f>IFERROR(INDEX(CONFAZ!$J$2:$ES$440,MATCH(DATE(YEAR($A35),MONTH($A35),15),CONFAZ!$J$2:$J$440,0),4),0)</f>
        <v>728882005.66000009</v>
      </c>
      <c r="H35">
        <f>IFERROR(INDEX(CONFAZ!$J$2:$ES$440,MATCH(DATE(YEAR($A35),MONTH($A35),15),CONFAZ!$J$2:$J$440,0),5),0)</f>
        <v>6230535.6500000004</v>
      </c>
      <c r="I35">
        <f>IFERROR(INDEX(CONFAZ!$J$2:$ES$440,MATCH(DATE(YEAR($A35),MONTH($A35),15),CONFAZ!$J$2:$J$440,0),6),0)</f>
        <v>952995769</v>
      </c>
      <c r="J35">
        <f>IFERROR(INDEX(CONFAZ!$J$2:$ES$440,MATCH(DATE(YEAR($A35),MONTH($A35),15),CONFAZ!$J$2:$J$440,0),7),0)</f>
        <v>140804144.71999997</v>
      </c>
      <c r="K35">
        <f>IFERROR(INDEX(CONFAZ!$J$2:$ES$440,MATCH(DATE(YEAR($A35),MONTH($A35),15),CONFAZ!$J$2:$J$440,0),8),0)</f>
        <v>34687511.389999993</v>
      </c>
      <c r="L35">
        <f>IFERROR(INDEX(CONFAZ!$J$2:$ES$440,MATCH(DATE(YEAR($A35),MONTH($A35),15),CONFAZ!$J$2:$J$440,0),9),0)</f>
        <v>29671342.130000006</v>
      </c>
      <c r="M35">
        <f>IFERROR(INDEX(CONFAZ!$J$2:$ES$440,MATCH(DATE(YEAR($A35),MONTH($A35),15),CONFAZ!$J$2:$J$440,0),10),0)</f>
        <v>2393829.7799999998</v>
      </c>
      <c r="N35">
        <f>IFERROR(INDEX(CONFAZ!$J$2:$ES$440,MATCH(DATE(YEAR($A35),MONTH($A35),15),CONFAZ!$J$2:$J$440,0),11),0)</f>
        <v>491858702.02999997</v>
      </c>
      <c r="O35">
        <f>IFERROR(INDEX(CONFAZ!$J$2:$ES$440,MATCH(DATE(YEAR($A35),MONTH($A35),15),CONFAZ!$J$2:$J$440,0),12),0)</f>
        <v>784697.21</v>
      </c>
      <c r="P35">
        <f>IFERROR(INDEX(CONFAZ!$J$2:$ES$440,MATCH(DATE(YEAR($A35),MONTH($A35),15),CONFAZ!$J$2:$J$440,0),13),0)</f>
        <v>495037229.01999992</v>
      </c>
      <c r="Q35" s="2">
        <f>IFERROR(INDEX(CONFAZ!$J$2:$ES$440,MATCH(DATE(YEAR($A35),MONTH($A35),15),CONFAZ!$J$2:$J$440,0),14),0)</f>
        <v>26937581448</v>
      </c>
      <c r="R35" s="2">
        <f>IFERROR(INDEX(CONFAZ!$J$2:$ES$440,MATCH(DATE(YEAR($A35),MONTH($A35),15),CONFAZ!$J$2:$J$440,0),15),0)</f>
        <v>23440971719</v>
      </c>
      <c r="S35">
        <f>IFERROR(INDEX(CONFAZ!$J$2:$ES$440,MATCH(DATE(YEAR($A35),MONTH($A35),15),CONFAZ!$J$2:$J$440,0),16),0)</f>
        <v>143.65</v>
      </c>
      <c r="T35" s="10">
        <f>IFERROR(INDEX(CONFAZ!$J$2:$ES$440,MATCH(DATE(YEAR($A35),MONTH($A35),15),CONFAZ!$J$2:$J$440,0),17),0)</f>
        <v>-0.9713808142</v>
      </c>
      <c r="U35">
        <f>IFERROR(INDEX(CONFAZ!$J$2:$ES$440,MATCH(DATE(YEAR($A35),MONTH($A35),15),CONFAZ!$J$2:$J$440,0),18),0)</f>
        <v>13.65</v>
      </c>
      <c r="V35">
        <f>IFERROR(INDEX(CONFAZ!$J$2:$ES$440,MATCH(DATE(YEAR($A35),MONTH($A35),15),CONFAZ!$J$2:$J$440,0),19),0)</f>
        <v>1212</v>
      </c>
      <c r="W35">
        <f>IFERROR(INDEX(CONFAZ!$J$2:$ES$440,MATCH(DATE(YEAR($A35),MONTH($A35),15),CONFAZ!$J$2:$J$440,0),20),0)</f>
        <v>1709214163800</v>
      </c>
      <c r="X35">
        <f>IFERROR(INDEX(CONFAZ!$J$2:$ES$440,MATCH(DATE(YEAR($A35),MONTH($A35),15),CONFAZ!$J$2:$J$440,0),21),0)</f>
        <v>0.47</v>
      </c>
      <c r="Y35">
        <f>IFERROR(INDEX(CONFAZ!$J$2:$ES$440,MATCH(DATE(YEAR($A35),MONTH($A35),15),CONFAZ!$J$2:$J$440,0),22),0)</f>
        <v>1705.5677777777701</v>
      </c>
      <c r="Z35">
        <f>IFERROR(INDEX(CONFAZ!$J$2:$ES$440,MATCH(DATE(YEAR($A35),MONTH($A35),15),CONFAZ!$J$2:$J$440,0),23),0)</f>
        <v>1322.3244999999999</v>
      </c>
      <c r="AA35">
        <f>IFERROR(INDEX(CONFAZ!$J$2:$ES$440,MATCH(DATE(YEAR($A35),MONTH($A35),15),CONFAZ!$J$2:$J$440,0),24),0)</f>
        <v>1211.0428571428499</v>
      </c>
      <c r="AB35">
        <f>IFERROR(INDEX(CONFAZ!$J$2:$ES$440,MATCH(DATE(YEAR($A35),MONTH($A35),15),CONFAZ!$J$2:$J$440,0),25),0)</f>
        <v>1492.8483999999901</v>
      </c>
      <c r="AC35">
        <f>IFERROR(INDEX(CONFAZ!$J$2:$ES$440,MATCH(DATE(YEAR($A35),MONTH($A35),15),CONFAZ!$J$2:$J$440,0),26),0)</f>
        <v>8.3012062604087102</v>
      </c>
      <c r="AD35">
        <f>IFERROR(INDEX(CONFAZ!$J$2:$ES$440,MATCH(DATE(YEAR($A35),MONTH($A35),15),CONFAZ!$J$2:$J$440,0),27),0)</f>
        <v>1.59</v>
      </c>
      <c r="AE35">
        <f>IFERROR(INDEX(CONFAZ!$J$2:$ES$440,MATCH(DATE(YEAR($A35),MONTH($A35),15),CONFAZ!$J$2:$J$440,0),28),0)</f>
        <v>491.48</v>
      </c>
      <c r="AF35">
        <f>IFERROR(INDEX(CONFAZ!$J$2:$ES$440,MATCH(DATE(YEAR($A35),MONTH($A35),15),CONFAZ!$J$2:$J$440,0),29),0)</f>
        <v>4.8899999999999997</v>
      </c>
      <c r="AG35">
        <f>IFERROR(INDEX(CONFAZ!$J$2:$ES$440,MATCH(DATE(YEAR($A35),MONTH($A35),15),CONFAZ!$J$2:$J$440,0),30),0)</f>
        <v>-9.0500000000000007</v>
      </c>
      <c r="AH35" s="10">
        <f>IFERROR(INDEX(CONFAZ!$J$2:$ES$440,MATCH(DATE(YEAR($A35),MONTH($A35),15),CONFAZ!$J$2:$J$440,0),32),0)</f>
        <v>836439700000</v>
      </c>
      <c r="AI35" s="32">
        <f>IFERROR(INDEX(CONFAZ!$J$2:$ES$440,MATCH(DATE(YEAR($A35),MONTH($A35),15),CONFAZ!$J$2:$J$440,0),33),0)</f>
        <v>0.53949069999999999</v>
      </c>
      <c r="AJ35">
        <f>IFERROR(INDEX(CONFAZ!$J$2:$ES$440,MATCH(DATE(YEAR($A35),MONTH($A35),15),CONFAZ!$J$2:$J$440,0),34),0)</f>
        <v>0</v>
      </c>
      <c r="AK35">
        <f>IFERROR(INDEX(CONFAZ!$J$2:$ES$440,MATCH(DATE(YEAR($A35),MONTH($A35),15),CONFAZ!$J$2:$J$440,0),35),0)</f>
        <v>0</v>
      </c>
      <c r="AL35">
        <f>IFERROR(INDEX(CONFAZ!$J$2:$ES$440,MATCH(DATE(YEAR($A35),MONTH($A35),15),CONFAZ!$J$2:$J$440,0),36),0)</f>
        <v>44484</v>
      </c>
      <c r="AM35" s="3">
        <f>IFERROR(INDEX(CONFAZ!$J$2:$ES$440,MATCH(DATE(YEAR($A35),MONTH($A35),15),CONFAZ!$J$2:$J$440,0),37),0)</f>
        <v>33605801000</v>
      </c>
      <c r="AN35" s="3">
        <f>IFERROR(INDEX(CONFAZ!$J$2:$ES$440,MATCH(DATE(YEAR($A35),MONTH($A35),15),CONFAZ!$J$2:$J$440,0),38),0)</f>
        <v>0.4</v>
      </c>
      <c r="AO35">
        <f>IFERROR(INDEX(CONFAZ!$J$2:$ES$440,MATCH(DATE(YEAR($A35),MONTH($A35),15),CONFAZ!$J$2:$J$440,0),39),0)</f>
        <v>3704</v>
      </c>
      <c r="AP35" s="3">
        <f>IFERROR(INDEX(CONFAZ!$J$2:$ES$440,MATCH(DATE(YEAR($A35),MONTH($A35),15),CONFAZ!$J$2:$J$440,0),40),0)</f>
        <v>30699.57</v>
      </c>
      <c r="AQ35" s="3">
        <f>IFERROR(INDEX(CONFAZ!$J$2:$ES$440,MATCH(DATE(YEAR($A35),MONTH($A35),15),CONFAZ!$J$2:$J$440,0),41),0)</f>
        <v>3568480000</v>
      </c>
      <c r="AR35" s="3">
        <f>IFERROR(INDEX(CONFAZ!$J$2:$ES$440,MATCH(DATE(YEAR($A35),MONTH($A35),15),CONFAZ!$J$2:$J$440,0),42),0)</f>
        <v>20396000</v>
      </c>
      <c r="AS35" s="3">
        <f>IFERROR(INDEX(CONFAZ!$J$2:$ES$440,MATCH(DATE(YEAR($A35),MONTH($A35),15),CONFAZ!$J$2:$J$440,0),43),0)</f>
        <v>7460218000</v>
      </c>
      <c r="AT35" s="3">
        <f>IFERROR(INDEX(CONFAZ!$J$2:$ES$440,MATCH(DATE(YEAR($A35),MONTH($A35),15),CONFAZ!$J$2:$J$440,0),44),0)</f>
        <v>16141426000</v>
      </c>
      <c r="AU35" s="3">
        <f>IFERROR(INDEX(CONFAZ!$J$2:$ES$440,MATCH(DATE(YEAR($A35),MONTH($A35),15),CONFAZ!$J$2:$J$440,0),45),0)</f>
        <v>6415281000</v>
      </c>
      <c r="AV35" s="10"/>
      <c r="AW35">
        <v>87418</v>
      </c>
      <c r="AX35">
        <v>964</v>
      </c>
      <c r="AY35">
        <v>131944226</v>
      </c>
      <c r="AZ35">
        <v>75169078</v>
      </c>
      <c r="BA35">
        <v>4346</v>
      </c>
      <c r="BB35" s="10">
        <v>108</v>
      </c>
      <c r="BC35">
        <v>71</v>
      </c>
      <c r="BD35">
        <v>71</v>
      </c>
      <c r="BE35">
        <v>5523</v>
      </c>
      <c r="BF35">
        <v>0</v>
      </c>
      <c r="BG35">
        <v>1255</v>
      </c>
      <c r="BH35">
        <v>4881</v>
      </c>
      <c r="BI35">
        <v>1092</v>
      </c>
      <c r="BJ35">
        <v>6724</v>
      </c>
      <c r="BK35">
        <v>2522</v>
      </c>
      <c r="BL35">
        <v>88</v>
      </c>
      <c r="BM35">
        <v>66852</v>
      </c>
      <c r="BN35">
        <v>56390457</v>
      </c>
      <c r="BO35">
        <v>194331</v>
      </c>
      <c r="BP35">
        <v>0</v>
      </c>
      <c r="BQ35">
        <v>1413150.8</v>
      </c>
      <c r="BR35">
        <v>858976070.66999996</v>
      </c>
      <c r="BS35">
        <v>8838.67</v>
      </c>
      <c r="BT35">
        <v>33907</v>
      </c>
      <c r="BU35">
        <v>32.8664779</v>
      </c>
      <c r="BV35">
        <v>5.6</v>
      </c>
      <c r="BW35">
        <v>-78316.67</v>
      </c>
      <c r="BX35">
        <v>-75960</v>
      </c>
      <c r="BY35">
        <v>2356.67</v>
      </c>
      <c r="BZ35">
        <v>43406.67</v>
      </c>
      <c r="CA35">
        <v>6697126.6699999999</v>
      </c>
      <c r="CB35">
        <v>-56583.33</v>
      </c>
      <c r="CC35">
        <v>-268523.33</v>
      </c>
      <c r="CD35">
        <v>0</v>
      </c>
      <c r="CE35">
        <v>0</v>
      </c>
      <c r="CF35">
        <v>0</v>
      </c>
      <c r="CG35">
        <v>0</v>
      </c>
      <c r="CH35">
        <v>184882882.5</v>
      </c>
      <c r="CI35" s="7">
        <v>6007721.1800000006</v>
      </c>
      <c r="CJ35" s="10">
        <f t="shared" si="2"/>
        <v>1565116.0000000009</v>
      </c>
      <c r="CK35" s="10">
        <f>IFERROR(INDEX(CONFAZ!$BW$2:$ES$440,MATCH(DATE(YEAR($A35),MONTH($A35),15),CONFAZ!$BW$2:$BW$440,0),2),0)</f>
        <v>4442605.18</v>
      </c>
      <c r="CL35"/>
      <c r="CM35"/>
      <c r="CN35"/>
      <c r="CO35"/>
      <c r="CU35"/>
    </row>
    <row r="36" spans="1:99" x14ac:dyDescent="0.25">
      <c r="A36" s="1">
        <v>44883</v>
      </c>
      <c r="B36" s="1" t="str">
        <f t="shared" si="3"/>
        <v>18/11/2022</v>
      </c>
      <c r="C36" t="s">
        <v>61</v>
      </c>
      <c r="D36" t="s">
        <v>64</v>
      </c>
      <c r="E36" s="10">
        <f>IFERROR(INDEX(CONFAZ!$J$2:$ES$440,MATCH(DATE(YEAR($A36),MONTH($A36),15),CONFAZ!$J$2:$J$440,0),2),0)</f>
        <v>5.2746000000000004</v>
      </c>
      <c r="F36">
        <f>IFERROR(INDEX(CONFAZ!$J$2:$ES$440,MATCH(DATE(YEAR($A36),MONTH($A36),15),CONFAZ!$J$2:$J$440,0),3),0)</f>
        <v>20158994</v>
      </c>
      <c r="G36">
        <f>IFERROR(INDEX(CONFAZ!$J$2:$ES$440,MATCH(DATE(YEAR($A36),MONTH($A36),15),CONFAZ!$J$2:$J$440,0),4),0)</f>
        <v>623135742.92000008</v>
      </c>
      <c r="H36">
        <f>IFERROR(INDEX(CONFAZ!$J$2:$ES$440,MATCH(DATE(YEAR($A36),MONTH($A36),15),CONFAZ!$J$2:$J$440,0),5),0)</f>
        <v>7452507.8399999989</v>
      </c>
      <c r="I36">
        <f>IFERROR(INDEX(CONFAZ!$J$2:$ES$440,MATCH(DATE(YEAR($A36),MONTH($A36),15),CONFAZ!$J$2:$J$440,0),6),0)</f>
        <v>841736002</v>
      </c>
      <c r="J36">
        <f>IFERROR(INDEX(CONFAZ!$J$2:$ES$440,MATCH(DATE(YEAR($A36),MONTH($A36),15),CONFAZ!$J$2:$J$440,0),7),0)</f>
        <v>146256675.34999999</v>
      </c>
      <c r="K36">
        <f>IFERROR(INDEX(CONFAZ!$J$2:$ES$440,MATCH(DATE(YEAR($A36),MONTH($A36),15),CONFAZ!$J$2:$J$440,0),8),0)</f>
        <v>20841476.650000002</v>
      </c>
      <c r="L36">
        <f>IFERROR(INDEX(CONFAZ!$J$2:$ES$440,MATCH(DATE(YEAR($A36),MONTH($A36),15),CONFAZ!$J$2:$J$440,0),9),0)</f>
        <v>30263643.329999998</v>
      </c>
      <c r="M36">
        <f>IFERROR(INDEX(CONFAZ!$J$2:$ES$440,MATCH(DATE(YEAR($A36),MONTH($A36),15),CONFAZ!$J$2:$J$440,0),10),0)</f>
        <v>3327117.37</v>
      </c>
      <c r="N36">
        <f>IFERROR(INDEX(CONFAZ!$J$2:$ES$440,MATCH(DATE(YEAR($A36),MONTH($A36),15),CONFAZ!$J$2:$J$440,0),11),0)</f>
        <v>383301333.85000002</v>
      </c>
      <c r="O36">
        <f>IFERROR(INDEX(CONFAZ!$J$2:$ES$440,MATCH(DATE(YEAR($A36),MONTH($A36),15),CONFAZ!$J$2:$J$440,0),12),0)</f>
        <v>695352.11</v>
      </c>
      <c r="P36">
        <f>IFERROR(INDEX(CONFAZ!$J$2:$ES$440,MATCH(DATE(YEAR($A36),MONTH($A36),15),CONFAZ!$J$2:$J$440,0),13),0)</f>
        <v>387323803.33000004</v>
      </c>
      <c r="Q36" s="2">
        <f>IFERROR(INDEX(CONFAZ!$J$2:$ES$440,MATCH(DATE(YEAR($A36),MONTH($A36),15),CONFAZ!$J$2:$J$440,0),14),0)</f>
        <v>27636417588</v>
      </c>
      <c r="R36" s="2">
        <f>IFERROR(INDEX(CONFAZ!$J$2:$ES$440,MATCH(DATE(YEAR($A36),MONTH($A36),15),CONFAZ!$J$2:$J$440,0),15),0)</f>
        <v>21474728433</v>
      </c>
      <c r="S36">
        <f>IFERROR(INDEX(CONFAZ!$J$2:$ES$440,MATCH(DATE(YEAR($A36),MONTH($A36),15),CONFAZ!$J$2:$J$440,0),16),0)</f>
        <v>142.53</v>
      </c>
      <c r="T36" s="10">
        <f>IFERROR(INDEX(CONFAZ!$J$2:$ES$440,MATCH(DATE(YEAR($A36),MONTH($A36),15),CONFAZ!$J$2:$J$440,0),17),0)</f>
        <v>-0.56452605020000002</v>
      </c>
      <c r="U36">
        <f>IFERROR(INDEX(CONFAZ!$J$2:$ES$440,MATCH(DATE(YEAR($A36),MONTH($A36),15),CONFAZ!$J$2:$J$440,0),18),0)</f>
        <v>13.65</v>
      </c>
      <c r="V36">
        <f>IFERROR(INDEX(CONFAZ!$J$2:$ES$440,MATCH(DATE(YEAR($A36),MONTH($A36),15),CONFAZ!$J$2:$J$440,0),19),0)</f>
        <v>1212</v>
      </c>
      <c r="W36">
        <f>IFERROR(INDEX(CONFAZ!$J$2:$ES$440,MATCH(DATE(YEAR($A36),MONTH($A36),15),CONFAZ!$J$2:$J$440,0),20),0)</f>
        <v>0</v>
      </c>
      <c r="X36">
        <f>IFERROR(INDEX(CONFAZ!$J$2:$ES$440,MATCH(DATE(YEAR($A36),MONTH($A36),15),CONFAZ!$J$2:$J$440,0),21),0)</f>
        <v>0.38</v>
      </c>
      <c r="Y36">
        <f>IFERROR(INDEX(CONFAZ!$J$2:$ES$440,MATCH(DATE(YEAR($A36),MONTH($A36),15),CONFAZ!$J$2:$J$440,0),22),0)</f>
        <v>0</v>
      </c>
      <c r="Z36">
        <f>IFERROR(INDEX(CONFAZ!$J$2:$ES$440,MATCH(DATE(YEAR($A36),MONTH($A36),15),CONFAZ!$J$2:$J$440,0),23),0)</f>
        <v>0</v>
      </c>
      <c r="AA36">
        <f>IFERROR(INDEX(CONFAZ!$J$2:$ES$440,MATCH(DATE(YEAR($A36),MONTH($A36),15),CONFAZ!$J$2:$J$440,0),24),0)</f>
        <v>0</v>
      </c>
      <c r="AB36">
        <f>IFERROR(INDEX(CONFAZ!$J$2:$ES$440,MATCH(DATE(YEAR($A36),MONTH($A36),15),CONFAZ!$J$2:$J$440,0),25),0)</f>
        <v>0</v>
      </c>
      <c r="AC36">
        <f>IFERROR(INDEX(CONFAZ!$J$2:$ES$440,MATCH(DATE(YEAR($A36),MONTH($A36),15),CONFAZ!$J$2:$J$440,0),26),0)</f>
        <v>0</v>
      </c>
      <c r="AD36">
        <f>IFERROR(INDEX(CONFAZ!$J$2:$ES$440,MATCH(DATE(YEAR($A36),MONTH($A36),15),CONFAZ!$J$2:$J$440,0),27),0)</f>
        <v>1.41</v>
      </c>
      <c r="AE36">
        <f>IFERROR(INDEX(CONFAZ!$J$2:$ES$440,MATCH(DATE(YEAR($A36),MONTH($A36),15),CONFAZ!$J$2:$J$440,0),28),0)</f>
        <v>475.79</v>
      </c>
      <c r="AF36">
        <f>IFERROR(INDEX(CONFAZ!$J$2:$ES$440,MATCH(DATE(YEAR($A36),MONTH($A36),15),CONFAZ!$J$2:$J$440,0),29),0)</f>
        <v>5.04</v>
      </c>
      <c r="AG36">
        <f>IFERROR(INDEX(CONFAZ!$J$2:$ES$440,MATCH(DATE(YEAR($A36),MONTH($A36),15),CONFAZ!$J$2:$J$440,0),30),0)</f>
        <v>-11.37</v>
      </c>
      <c r="AH36" s="10">
        <f>IFERROR(INDEX(CONFAZ!$J$2:$ES$440,MATCH(DATE(YEAR($A36),MONTH($A36),15),CONFAZ!$J$2:$J$440,0),32),0)</f>
        <v>832859300000</v>
      </c>
      <c r="AI36" s="32">
        <f>IFERROR(INDEX(CONFAZ!$J$2:$ES$440,MATCH(DATE(YEAR($A36),MONTH($A36),15),CONFAZ!$J$2:$J$440,0),33),0)</f>
        <v>0.53949069999999999</v>
      </c>
      <c r="AJ36">
        <f>IFERROR(INDEX(CONFAZ!$J$2:$ES$440,MATCH(DATE(YEAR($A36),MONTH($A36),15),CONFAZ!$J$2:$J$440,0),34),0)</f>
        <v>0</v>
      </c>
      <c r="AK36">
        <f>IFERROR(INDEX(CONFAZ!$J$2:$ES$440,MATCH(DATE(YEAR($A36),MONTH($A36),15),CONFAZ!$J$2:$J$440,0),35),0)</f>
        <v>0</v>
      </c>
      <c r="AL36">
        <f>IFERROR(INDEX(CONFAZ!$J$2:$ES$440,MATCH(DATE(YEAR($A36),MONTH($A36),15),CONFAZ!$J$2:$J$440,0),36),0)</f>
        <v>44515</v>
      </c>
      <c r="AM36" s="3">
        <f>IFERROR(INDEX(CONFAZ!$J$2:$ES$440,MATCH(DATE(YEAR($A36),MONTH($A36),15),CONFAZ!$J$2:$J$440,0),37),0)</f>
        <v>33605801000</v>
      </c>
      <c r="AN36" s="3">
        <f>IFERROR(INDEX(CONFAZ!$J$2:$ES$440,MATCH(DATE(YEAR($A36),MONTH($A36),15),CONFAZ!$J$2:$J$440,0),38),0)</f>
        <v>0.4</v>
      </c>
      <c r="AO36">
        <f>IFERROR(INDEX(CONFAZ!$J$2:$ES$440,MATCH(DATE(YEAR($A36),MONTH($A36),15),CONFAZ!$J$2:$J$440,0),39),0)</f>
        <v>3704</v>
      </c>
      <c r="AP36" s="3">
        <f>IFERROR(INDEX(CONFAZ!$J$2:$ES$440,MATCH(DATE(YEAR($A36),MONTH($A36),15),CONFAZ!$J$2:$J$440,0),40),0)</f>
        <v>30699.57</v>
      </c>
      <c r="AQ36" s="3">
        <f>IFERROR(INDEX(CONFAZ!$J$2:$ES$440,MATCH(DATE(YEAR($A36),MONTH($A36),15),CONFAZ!$J$2:$J$440,0),41),0)</f>
        <v>3568480000</v>
      </c>
      <c r="AR36" s="3">
        <f>IFERROR(INDEX(CONFAZ!$J$2:$ES$440,MATCH(DATE(YEAR($A36),MONTH($A36),15),CONFAZ!$J$2:$J$440,0),42),0)</f>
        <v>20396000</v>
      </c>
      <c r="AS36" s="3">
        <f>IFERROR(INDEX(CONFAZ!$J$2:$ES$440,MATCH(DATE(YEAR($A36),MONTH($A36),15),CONFAZ!$J$2:$J$440,0),43),0)</f>
        <v>7460218000</v>
      </c>
      <c r="AT36" s="3">
        <f>IFERROR(INDEX(CONFAZ!$J$2:$ES$440,MATCH(DATE(YEAR($A36),MONTH($A36),15),CONFAZ!$J$2:$J$440,0),44),0)</f>
        <v>16141426000</v>
      </c>
      <c r="AU36" s="3">
        <f>IFERROR(INDEX(CONFAZ!$J$2:$ES$440,MATCH(DATE(YEAR($A36),MONTH($A36),15),CONFAZ!$J$2:$J$440,0),45),0)</f>
        <v>6415281000</v>
      </c>
      <c r="AV36" s="10"/>
      <c r="AW36">
        <v>87418</v>
      </c>
      <c r="AX36">
        <v>964</v>
      </c>
      <c r="AY36">
        <v>131944226</v>
      </c>
      <c r="AZ36">
        <v>75169078</v>
      </c>
      <c r="BA36">
        <v>4346</v>
      </c>
      <c r="BB36" s="10">
        <v>108</v>
      </c>
      <c r="BC36">
        <v>71</v>
      </c>
      <c r="BD36">
        <v>71</v>
      </c>
      <c r="BE36">
        <v>5523</v>
      </c>
      <c r="BF36">
        <v>0</v>
      </c>
      <c r="BG36">
        <v>1255</v>
      </c>
      <c r="BH36">
        <v>4881</v>
      </c>
      <c r="BI36">
        <v>1092</v>
      </c>
      <c r="BJ36">
        <v>6724</v>
      </c>
      <c r="BK36">
        <v>2522</v>
      </c>
      <c r="BL36">
        <v>88</v>
      </c>
      <c r="BM36">
        <v>66852</v>
      </c>
      <c r="BN36">
        <v>56390457</v>
      </c>
      <c r="BO36">
        <v>194331</v>
      </c>
      <c r="BP36">
        <v>0</v>
      </c>
      <c r="BQ36">
        <v>1413150.8</v>
      </c>
      <c r="BR36">
        <v>858976070.66999996</v>
      </c>
      <c r="BS36">
        <v>8838.67</v>
      </c>
      <c r="BT36">
        <v>33907</v>
      </c>
      <c r="BU36">
        <v>32.8664779</v>
      </c>
      <c r="BV36">
        <v>5.6</v>
      </c>
      <c r="BW36">
        <v>-78316.67</v>
      </c>
      <c r="BX36">
        <v>-75960</v>
      </c>
      <c r="BY36">
        <v>2356.67</v>
      </c>
      <c r="BZ36">
        <v>43406.67</v>
      </c>
      <c r="CA36">
        <v>6697126.6699999999</v>
      </c>
      <c r="CB36">
        <v>-56583.33</v>
      </c>
      <c r="CC36">
        <v>-268523.33</v>
      </c>
      <c r="CD36">
        <v>0</v>
      </c>
      <c r="CE36">
        <v>0</v>
      </c>
      <c r="CF36">
        <v>0</v>
      </c>
      <c r="CG36">
        <v>0</v>
      </c>
      <c r="CH36">
        <v>119668603.5</v>
      </c>
      <c r="CI36" s="7">
        <v>8817135.7400000002</v>
      </c>
      <c r="CJ36" s="10">
        <f t="shared" si="2"/>
        <v>5325019.2200000007</v>
      </c>
      <c r="CK36" s="10">
        <f>IFERROR(INDEX(CONFAZ!$BW$2:$ES$440,MATCH(DATE(YEAR($A36),MONTH($A36),15),CONFAZ!$BW$2:$BW$440,0),2),0)</f>
        <v>3492116.52</v>
      </c>
      <c r="CL36"/>
      <c r="CM36" s="4"/>
      <c r="CN36" s="4"/>
      <c r="CO36"/>
    </row>
    <row r="37" spans="1:99" x14ac:dyDescent="0.25">
      <c r="A37" s="1">
        <v>44913</v>
      </c>
      <c r="B37" s="1" t="str">
        <f t="shared" si="3"/>
        <v>18/12/2022</v>
      </c>
      <c r="C37" t="s">
        <v>61</v>
      </c>
      <c r="D37" t="s">
        <v>64</v>
      </c>
      <c r="E37" s="10">
        <f>IFERROR(INDEX(CONFAZ!$J$2:$ES$440,MATCH(DATE(YEAR($A37),MONTH($A37),15),CONFAZ!$J$2:$J$440,0),2),0)</f>
        <v>5.2423999999999999</v>
      </c>
      <c r="F37">
        <f>IFERROR(INDEX(CONFAZ!$J$2:$ES$440,MATCH(DATE(YEAR($A37),MONTH($A37),15),CONFAZ!$J$2:$J$440,0),3),0)</f>
        <v>26308380</v>
      </c>
      <c r="G37">
        <f>IFERROR(INDEX(CONFAZ!$J$2:$ES$440,MATCH(DATE(YEAR($A37),MONTH($A37),15),CONFAZ!$J$2:$J$440,0),4),0)</f>
        <v>711631808</v>
      </c>
      <c r="H37">
        <f>IFERROR(INDEX(CONFAZ!$J$2:$ES$440,MATCH(DATE(YEAR($A37),MONTH($A37),15),CONFAZ!$J$2:$J$440,0),5),0)</f>
        <v>5648917.5399999991</v>
      </c>
      <c r="I37">
        <f>IFERROR(INDEX(CONFAZ!$J$2:$ES$440,MATCH(DATE(YEAR($A37),MONTH($A37),15),CONFAZ!$J$2:$J$440,0),6),0)</f>
        <v>932350050</v>
      </c>
      <c r="J37">
        <f>IFERROR(INDEX(CONFAZ!$J$2:$ES$440,MATCH(DATE(YEAR($A37),MONTH($A37),15),CONFAZ!$J$2:$J$440,0),7),0)</f>
        <v>154843718.45000005</v>
      </c>
      <c r="K37">
        <f>IFERROR(INDEX(CONFAZ!$J$2:$ES$440,MATCH(DATE(YEAR($A37),MONTH($A37),15),CONFAZ!$J$2:$J$440,0),8),0)</f>
        <v>14474913.390000001</v>
      </c>
      <c r="L37">
        <f>IFERROR(INDEX(CONFAZ!$J$2:$ES$440,MATCH(DATE(YEAR($A37),MONTH($A37),15),CONFAZ!$J$2:$J$440,0),9),0)</f>
        <v>31895685.070000004</v>
      </c>
      <c r="M37">
        <f>IFERROR(INDEX(CONFAZ!$J$2:$ES$440,MATCH(DATE(YEAR($A37),MONTH($A37),15),CONFAZ!$J$2:$J$440,0),10),0)</f>
        <v>1968750.44</v>
      </c>
      <c r="N37">
        <f>IFERROR(INDEX(CONFAZ!$J$2:$ES$440,MATCH(DATE(YEAR($A37),MONTH($A37),15),CONFAZ!$J$2:$J$440,0),11),0)</f>
        <v>466751647.38999999</v>
      </c>
      <c r="O37">
        <f>IFERROR(INDEX(CONFAZ!$J$2:$ES$440,MATCH(DATE(YEAR($A37),MONTH($A37),15),CONFAZ!$J$2:$J$440,0),12),0)</f>
        <v>907086.88</v>
      </c>
      <c r="P37">
        <f>IFERROR(INDEX(CONFAZ!$J$2:$ES$440,MATCH(DATE(YEAR($A37),MONTH($A37),15),CONFAZ!$J$2:$J$440,0),13),0)</f>
        <v>469627484.70999998</v>
      </c>
      <c r="Q37" s="2">
        <f>IFERROR(INDEX(CONFAZ!$J$2:$ES$440,MATCH(DATE(YEAR($A37),MONTH($A37),15),CONFAZ!$J$2:$J$440,0),14),0)</f>
        <v>26645287802</v>
      </c>
      <c r="R37" s="2">
        <f>IFERROR(INDEX(CONFAZ!$J$2:$ES$440,MATCH(DATE(YEAR($A37),MONTH($A37),15),CONFAZ!$J$2:$J$440,0),15),0)</f>
        <v>21869290354</v>
      </c>
      <c r="S37">
        <f>IFERROR(INDEX(CONFAZ!$J$2:$ES$440,MATCH(DATE(YEAR($A37),MONTH($A37),15),CONFAZ!$J$2:$J$440,0),16),0)</f>
        <v>0</v>
      </c>
      <c r="T37" s="10">
        <f>IFERROR(INDEX(CONFAZ!$J$2:$ES$440,MATCH(DATE(YEAR($A37),MONTH($A37),15),CONFAZ!$J$2:$J$440,0),17),0)</f>
        <v>0.45</v>
      </c>
      <c r="U37">
        <f>IFERROR(INDEX(CONFAZ!$J$2:$ES$440,MATCH(DATE(YEAR($A37),MONTH($A37),15),CONFAZ!$J$2:$J$440,0),18),0)</f>
        <v>13.65</v>
      </c>
      <c r="V37">
        <f>IFERROR(INDEX(CONFAZ!$J$2:$ES$440,MATCH(DATE(YEAR($A37),MONTH($A37),15),CONFAZ!$J$2:$J$440,0),19),0)</f>
        <v>1212</v>
      </c>
      <c r="W37">
        <f>IFERROR(INDEX(CONFAZ!$J$2:$ES$440,MATCH(DATE(YEAR($A37),MONTH($A37),15),CONFAZ!$J$2:$J$440,0),20),0)</f>
        <v>0</v>
      </c>
      <c r="X37">
        <f>IFERROR(INDEX(CONFAZ!$J$2:$ES$440,MATCH(DATE(YEAR($A37),MONTH($A37),15),CONFAZ!$J$2:$J$440,0),21),0)</f>
        <v>0.69</v>
      </c>
      <c r="Y37">
        <f>IFERROR(INDEX(CONFAZ!$J$2:$ES$440,MATCH(DATE(YEAR($A37),MONTH($A37),15),CONFAZ!$J$2:$J$440,0),22),0)</f>
        <v>0</v>
      </c>
      <c r="Z37">
        <f>IFERROR(INDEX(CONFAZ!$J$2:$ES$440,MATCH(DATE(YEAR($A37),MONTH($A37),15),CONFAZ!$J$2:$J$440,0),23),0)</f>
        <v>0</v>
      </c>
      <c r="AA37">
        <f>IFERROR(INDEX(CONFAZ!$J$2:$ES$440,MATCH(DATE(YEAR($A37),MONTH($A37),15),CONFAZ!$J$2:$J$440,0),24),0)</f>
        <v>0</v>
      </c>
      <c r="AB37">
        <f>IFERROR(INDEX(CONFAZ!$J$2:$ES$440,MATCH(DATE(YEAR($A37),MONTH($A37),15),CONFAZ!$J$2:$J$440,0),25),0)</f>
        <v>0</v>
      </c>
      <c r="AC37">
        <f>IFERROR(INDEX(CONFAZ!$J$2:$ES$440,MATCH(DATE(YEAR($A37),MONTH($A37),15),CONFAZ!$J$2:$J$440,0),26),0)</f>
        <v>0</v>
      </c>
      <c r="AD37">
        <f>IFERROR(INDEX(CONFAZ!$J$2:$ES$440,MATCH(DATE(YEAR($A37),MONTH($A37),15),CONFAZ!$J$2:$J$440,0),27),0)</f>
        <v>0</v>
      </c>
      <c r="AE37">
        <f>IFERROR(INDEX(CONFAZ!$J$2:$ES$440,MATCH(DATE(YEAR($A37),MONTH($A37),15),CONFAZ!$J$2:$J$440,0),28),0)</f>
        <v>428.29</v>
      </c>
      <c r="AF37">
        <f>IFERROR(INDEX(CONFAZ!$J$2:$ES$440,MATCH(DATE(YEAR($A37),MONTH($A37),15),CONFAZ!$J$2:$J$440,0),29),0)</f>
        <v>4.97</v>
      </c>
      <c r="AG37">
        <f>IFERROR(INDEX(CONFAZ!$J$2:$ES$440,MATCH(DATE(YEAR($A37),MONTH($A37),15),CONFAZ!$J$2:$J$440,0),30),0)</f>
        <v>-4.16</v>
      </c>
      <c r="AH37" s="10">
        <f>IFERROR(INDEX(CONFAZ!$J$2:$ES$440,MATCH(DATE(YEAR($A37),MONTH($A37),15),CONFAZ!$J$2:$J$440,0),32),0)</f>
        <v>0</v>
      </c>
      <c r="AI37" s="32">
        <f>IFERROR(INDEX(CONFAZ!$J$2:$ES$440,MATCH(DATE(YEAR($A37),MONTH($A37),15),CONFAZ!$J$2:$J$440,0),33),0)</f>
        <v>0.53949069999999999</v>
      </c>
      <c r="AJ37">
        <f>IFERROR(INDEX(CONFAZ!$J$2:$ES$440,MATCH(DATE(YEAR($A37),MONTH($A37),15),CONFAZ!$J$2:$J$440,0),34),0)</f>
        <v>0</v>
      </c>
      <c r="AK37">
        <f>IFERROR(INDEX(CONFAZ!$J$2:$ES$440,MATCH(DATE(YEAR($A37),MONTH($A37),15),CONFAZ!$J$2:$J$440,0),35),0)</f>
        <v>0</v>
      </c>
      <c r="AL37">
        <f>IFERROR(INDEX(CONFAZ!$J$2:$ES$440,MATCH(DATE(YEAR($A37),MONTH($A37),15),CONFAZ!$J$2:$J$440,0),36),0)</f>
        <v>44545</v>
      </c>
      <c r="AM37" s="3">
        <f>IFERROR(INDEX(CONFAZ!$J$2:$ES$440,MATCH(DATE(YEAR($A37),MONTH($A37),15),CONFAZ!$J$2:$J$440,0),37),0)</f>
        <v>33605801000</v>
      </c>
      <c r="AN37" s="3">
        <f>IFERROR(INDEX(CONFAZ!$J$2:$ES$440,MATCH(DATE(YEAR($A37),MONTH($A37),15),CONFAZ!$J$2:$J$440,0),38),0)</f>
        <v>0.4</v>
      </c>
      <c r="AO37">
        <f>IFERROR(INDEX(CONFAZ!$J$2:$ES$440,MATCH(DATE(YEAR($A37),MONTH($A37),15),CONFAZ!$J$2:$J$440,0),39),0)</f>
        <v>3704</v>
      </c>
      <c r="AP37" s="3">
        <f>IFERROR(INDEX(CONFAZ!$J$2:$ES$440,MATCH(DATE(YEAR($A37),MONTH($A37),15),CONFAZ!$J$2:$J$440,0),40),0)</f>
        <v>30699.57</v>
      </c>
      <c r="AQ37" s="3">
        <f>IFERROR(INDEX(CONFAZ!$J$2:$ES$440,MATCH(DATE(YEAR($A37),MONTH($A37),15),CONFAZ!$J$2:$J$440,0),41),0)</f>
        <v>3568480000</v>
      </c>
      <c r="AR37" s="3">
        <f>IFERROR(INDEX(CONFAZ!$J$2:$ES$440,MATCH(DATE(YEAR($A37),MONTH($A37),15),CONFAZ!$J$2:$J$440,0),42),0)</f>
        <v>20396000</v>
      </c>
      <c r="AS37" s="3">
        <f>IFERROR(INDEX(CONFAZ!$J$2:$ES$440,MATCH(DATE(YEAR($A37),MONTH($A37),15),CONFAZ!$J$2:$J$440,0),43),0)</f>
        <v>7460218000</v>
      </c>
      <c r="AT37" s="3">
        <f>IFERROR(INDEX(CONFAZ!$J$2:$ES$440,MATCH(DATE(YEAR($A37),MONTH($A37),15),CONFAZ!$J$2:$J$440,0),44),0)</f>
        <v>16141426000</v>
      </c>
      <c r="AU37" s="3">
        <f>IFERROR(INDEX(CONFAZ!$J$2:$ES$440,MATCH(DATE(YEAR($A37),MONTH($A37),15),CONFAZ!$J$2:$J$440,0),45),0)</f>
        <v>6415281000</v>
      </c>
      <c r="AV37" s="10"/>
      <c r="AW37">
        <v>122137</v>
      </c>
      <c r="AX37">
        <v>754</v>
      </c>
      <c r="AY37">
        <v>137514690</v>
      </c>
      <c r="AZ37">
        <v>90513535</v>
      </c>
      <c r="BA37">
        <v>5458</v>
      </c>
      <c r="BB37" s="10">
        <v>2350</v>
      </c>
      <c r="BC37">
        <v>64</v>
      </c>
      <c r="BD37">
        <v>64</v>
      </c>
      <c r="BE37">
        <v>11266</v>
      </c>
      <c r="BF37">
        <v>248</v>
      </c>
      <c r="BG37">
        <v>743</v>
      </c>
      <c r="BH37">
        <v>3680</v>
      </c>
      <c r="BI37">
        <v>565</v>
      </c>
      <c r="BJ37">
        <v>8811</v>
      </c>
      <c r="BK37">
        <v>5443</v>
      </c>
      <c r="BL37">
        <v>0</v>
      </c>
      <c r="BM37">
        <v>87753</v>
      </c>
      <c r="BN37">
        <v>38642935</v>
      </c>
      <c r="BO37">
        <v>8104861</v>
      </c>
      <c r="BP37">
        <v>0</v>
      </c>
      <c r="BQ37">
        <v>1509483.84</v>
      </c>
      <c r="BR37">
        <v>869846636.46000004</v>
      </c>
      <c r="BS37">
        <v>29366.49</v>
      </c>
      <c r="BT37">
        <v>33974</v>
      </c>
      <c r="BU37">
        <v>32.8664779</v>
      </c>
      <c r="BV37">
        <v>5.69</v>
      </c>
      <c r="BW37">
        <v>-78316.67</v>
      </c>
      <c r="BX37">
        <v>-75960</v>
      </c>
      <c r="BY37">
        <v>2356.67</v>
      </c>
      <c r="BZ37">
        <v>43406.67</v>
      </c>
      <c r="CA37">
        <v>6697126.6699999999</v>
      </c>
      <c r="CB37">
        <v>-56583.33</v>
      </c>
      <c r="CC37">
        <v>-268523.33</v>
      </c>
      <c r="CD37">
        <v>0</v>
      </c>
      <c r="CE37">
        <v>0</v>
      </c>
      <c r="CF37">
        <v>0</v>
      </c>
      <c r="CG37">
        <v>0</v>
      </c>
      <c r="CH37">
        <v>379476</v>
      </c>
      <c r="CI37" s="7">
        <v>5286.97</v>
      </c>
      <c r="CJ37" s="10">
        <f t="shared" si="2"/>
        <v>5286.97</v>
      </c>
      <c r="CK37" s="10">
        <f>IFERROR(INDEX(CONFAZ!$BT$2:$ES$440,MATCH(DATE(YEAR($A37),MONTH($A37),16),CONFAZ!$BT$2:$BT$440,0),2),0)</f>
        <v>0</v>
      </c>
      <c r="CL37"/>
      <c r="CM37"/>
      <c r="CN37"/>
      <c r="CO37"/>
      <c r="CU37"/>
    </row>
    <row r="38" spans="1:99" x14ac:dyDescent="0.25">
      <c r="A38" s="1">
        <v>44580</v>
      </c>
      <c r="B38" s="1" t="str">
        <f t="shared" si="3"/>
        <v>19/01/2022</v>
      </c>
      <c r="C38" t="s">
        <v>61</v>
      </c>
      <c r="D38" t="s">
        <v>65</v>
      </c>
      <c r="E38" s="10">
        <f>IFERROR(INDEX(CONFAZ!$J$2:$ES$440,MATCH(DATE(YEAR($A38),MONTH($A38),15),CONFAZ!$J$2:$J$440,0),2),0)</f>
        <v>5.5340999999999996</v>
      </c>
      <c r="F38">
        <f>IFERROR(INDEX(CONFAZ!$J$2:$ES$440,MATCH(DATE(YEAR($A38),MONTH($A38),15),CONFAZ!$J$2:$J$440,0),3),0)</f>
        <v>52170605</v>
      </c>
      <c r="G38">
        <f>IFERROR(INDEX(CONFAZ!$J$2:$ES$440,MATCH(DATE(YEAR($A38),MONTH($A38),15),CONFAZ!$J$2:$J$440,0),4),0)</f>
        <v>610099715.9200002</v>
      </c>
      <c r="H38">
        <f>IFERROR(INDEX(CONFAZ!$J$2:$ES$440,MATCH(DATE(YEAR($A38),MONTH($A38),15),CONFAZ!$J$2:$J$440,0),5),0)</f>
        <v>7042739.0999999996</v>
      </c>
      <c r="I38">
        <f>IFERROR(INDEX(CONFAZ!$J$2:$ES$440,MATCH(DATE(YEAR($A38),MONTH($A38),15),CONFAZ!$J$2:$J$440,0),6),0)</f>
        <v>937527521</v>
      </c>
      <c r="J38">
        <f>IFERROR(INDEX(CONFAZ!$J$2:$ES$440,MATCH(DATE(YEAR($A38),MONTH($A38),15),CONFAZ!$J$2:$J$440,0),7),0)</f>
        <v>128691368.14</v>
      </c>
      <c r="K38">
        <f>IFERROR(INDEX(CONFAZ!$J$2:$ES$440,MATCH(DATE(YEAR($A38),MONTH($A38),15),CONFAZ!$J$2:$J$440,0),8),0)</f>
        <v>75511937.62000002</v>
      </c>
      <c r="L38">
        <f>IFERROR(INDEX(CONFAZ!$J$2:$ES$440,MATCH(DATE(YEAR($A38),MONTH($A38),15),CONFAZ!$J$2:$J$440,0),9),0)</f>
        <v>27782293.180000003</v>
      </c>
      <c r="M38">
        <f>IFERROR(INDEX(CONFAZ!$J$2:$ES$440,MATCH(DATE(YEAR($A38),MONTH($A38),15),CONFAZ!$J$2:$J$440,0),10),0)</f>
        <v>2522549.89</v>
      </c>
      <c r="N38">
        <f>IFERROR(INDEX(CONFAZ!$J$2:$ES$440,MATCH(DATE(YEAR($A38),MONTH($A38),15),CONFAZ!$J$2:$J$440,0),11),0)</f>
        <v>433787678.94</v>
      </c>
      <c r="O38">
        <f>IFERROR(INDEX(CONFAZ!$J$2:$ES$440,MATCH(DATE(YEAR($A38),MONTH($A38),15),CONFAZ!$J$2:$J$440,0),12),0)</f>
        <v>2487431.62</v>
      </c>
      <c r="P38">
        <f>IFERROR(INDEX(CONFAZ!$J$2:$ES$440,MATCH(DATE(YEAR($A38),MONTH($A38),15),CONFAZ!$J$2:$J$440,0),13),0)</f>
        <v>438797660.44999999</v>
      </c>
      <c r="Q38" s="2">
        <f>IFERROR(INDEX(CONFAZ!$J$2:$ES$440,MATCH(DATE(YEAR($A38),MONTH($A38),15),CONFAZ!$J$2:$J$440,0),14),0)</f>
        <v>19781490019</v>
      </c>
      <c r="R38" s="2">
        <f>IFERROR(INDEX(CONFAZ!$J$2:$ES$440,MATCH(DATE(YEAR($A38),MONTH($A38),15),CONFAZ!$J$2:$J$440,0),15),0)</f>
        <v>19838910380</v>
      </c>
      <c r="S38">
        <f>IFERROR(INDEX(CONFAZ!$J$2:$ES$440,MATCH(DATE(YEAR($A38),MONTH($A38),15),CONFAZ!$J$2:$J$440,0),16),0)</f>
        <v>132.4</v>
      </c>
      <c r="T38" s="10">
        <f>IFERROR(INDEX(CONFAZ!$J$2:$ES$440,MATCH(DATE(YEAR($A38),MONTH($A38),15),CONFAZ!$J$2:$J$440,0),17),0)</f>
        <v>1.8175493283999999</v>
      </c>
      <c r="U38">
        <f>IFERROR(INDEX(CONFAZ!$J$2:$ES$440,MATCH(DATE(YEAR($A38),MONTH($A38),15),CONFAZ!$J$2:$J$440,0),18),0)</f>
        <v>9.15</v>
      </c>
      <c r="V38">
        <f>IFERROR(INDEX(CONFAZ!$J$2:$ES$440,MATCH(DATE(YEAR($A38),MONTH($A38),15),CONFAZ!$J$2:$J$440,0),19),0)</f>
        <v>1212</v>
      </c>
      <c r="W38">
        <f>IFERROR(INDEX(CONFAZ!$J$2:$ES$440,MATCH(DATE(YEAR($A38),MONTH($A38),15),CONFAZ!$J$2:$J$440,0),20),0)</f>
        <v>1983410371799.99</v>
      </c>
      <c r="X38">
        <f>IFERROR(INDEX(CONFAZ!$J$2:$ES$440,MATCH(DATE(YEAR($A38),MONTH($A38),15),CONFAZ!$J$2:$J$440,0),21),0)</f>
        <v>0.67</v>
      </c>
      <c r="Y38">
        <f>IFERROR(INDEX(CONFAZ!$J$2:$ES$440,MATCH(DATE(YEAR($A38),MONTH($A38),15),CONFAZ!$J$2:$J$440,0),22),0)</f>
        <v>1552.91333333333</v>
      </c>
      <c r="Z38">
        <f>IFERROR(INDEX(CONFAZ!$J$2:$ES$440,MATCH(DATE(YEAR($A38),MONTH($A38),15),CONFAZ!$J$2:$J$440,0),23),0)</f>
        <v>1194.3844999999999</v>
      </c>
      <c r="AA38">
        <f>IFERROR(INDEX(CONFAZ!$J$2:$ES$440,MATCH(DATE(YEAR($A38),MONTH($A38),15),CONFAZ!$J$2:$J$440,0),24),0)</f>
        <v>1096.54476190476</v>
      </c>
      <c r="AB38">
        <f>IFERROR(INDEX(CONFAZ!$J$2:$ES$440,MATCH(DATE(YEAR($A38),MONTH($A38),15),CONFAZ!$J$2:$J$440,0),25),0)</f>
        <v>1369.0768</v>
      </c>
      <c r="AC38">
        <f>IFERROR(INDEX(CONFAZ!$J$2:$ES$440,MATCH(DATE(YEAR($A38),MONTH($A38),15),CONFAZ!$J$2:$J$440,0),26),0)</f>
        <v>11.209944545759001</v>
      </c>
      <c r="AD38">
        <f>IFERROR(INDEX(CONFAZ!$J$2:$ES$440,MATCH(DATE(YEAR($A38),MONTH($A38),15),CONFAZ!$J$2:$J$440,0),27),0)</f>
        <v>1.54</v>
      </c>
      <c r="AE38">
        <f>IFERROR(INDEX(CONFAZ!$J$2:$ES$440,MATCH(DATE(YEAR($A38),MONTH($A38),15),CONFAZ!$J$2:$J$440,0),28),0)</f>
        <v>463.93</v>
      </c>
      <c r="AF38">
        <f>IFERROR(INDEX(CONFAZ!$J$2:$ES$440,MATCH(DATE(YEAR($A38),MONTH($A38),15),CONFAZ!$J$2:$J$440,0),29),0)</f>
        <v>6.64</v>
      </c>
      <c r="AG38">
        <f>IFERROR(INDEX(CONFAZ!$J$2:$ES$440,MATCH(DATE(YEAR($A38),MONTH($A38),15),CONFAZ!$J$2:$J$440,0),30),0)</f>
        <v>4.4000000000000004</v>
      </c>
      <c r="AH38" s="10">
        <f>IFERROR(INDEX(CONFAZ!$J$2:$ES$440,MATCH(DATE(YEAR($A38),MONTH($A38),15),CONFAZ!$J$2:$J$440,0),32),0)</f>
        <v>728613500000</v>
      </c>
      <c r="AI38" s="32">
        <f>IFERROR(INDEX(CONFAZ!$J$2:$ES$440,MATCH(DATE(YEAR($A38),MONTH($A38),15),CONFAZ!$J$2:$J$440,0),33),0)</f>
        <v>0.53949069999999999</v>
      </c>
      <c r="AJ38">
        <f>IFERROR(INDEX(CONFAZ!$J$2:$ES$440,MATCH(DATE(YEAR($A38),MONTH($A38),15),CONFAZ!$J$2:$J$440,0),34),0)</f>
        <v>-5.81</v>
      </c>
      <c r="AK38">
        <f>IFERROR(INDEX(CONFAZ!$J$2:$ES$440,MATCH(DATE(YEAR($A38),MONTH($A38),15),CONFAZ!$J$2:$J$440,0),35),0)</f>
        <v>-10.94</v>
      </c>
      <c r="AL38">
        <f>IFERROR(INDEX(CONFAZ!$J$2:$ES$440,MATCH(DATE(YEAR($A38),MONTH($A38),15),CONFAZ!$J$2:$J$440,0),36),0)</f>
        <v>44211</v>
      </c>
      <c r="AM38" s="3">
        <f>IFERROR(INDEX(CONFAZ!$J$2:$ES$440,MATCH(DATE(YEAR($A38),MONTH($A38),15),CONFAZ!$J$2:$J$440,0),37),0)</f>
        <v>33605801000</v>
      </c>
      <c r="AN38" s="3">
        <f>IFERROR(INDEX(CONFAZ!$J$2:$ES$440,MATCH(DATE(YEAR($A38),MONTH($A38),15),CONFAZ!$J$2:$J$440,0),38),0)</f>
        <v>0.4</v>
      </c>
      <c r="AO38">
        <f>IFERROR(INDEX(CONFAZ!$J$2:$ES$440,MATCH(DATE(YEAR($A38),MONTH($A38),15),CONFAZ!$J$2:$J$440,0),39),0)</f>
        <v>3704</v>
      </c>
      <c r="AP38" s="3">
        <f>IFERROR(INDEX(CONFAZ!$J$2:$ES$440,MATCH(DATE(YEAR($A38),MONTH($A38),15),CONFAZ!$J$2:$J$440,0),40),0)</f>
        <v>30699.57</v>
      </c>
      <c r="AQ38" s="3">
        <f>IFERROR(INDEX(CONFAZ!$J$2:$ES$440,MATCH(DATE(YEAR($A38),MONTH($A38),15),CONFAZ!$J$2:$J$440,0),41),0)</f>
        <v>3568480000</v>
      </c>
      <c r="AR38" s="3">
        <f>IFERROR(INDEX(CONFAZ!$J$2:$ES$440,MATCH(DATE(YEAR($A38),MONTH($A38),15),CONFAZ!$J$2:$J$440,0),42),0)</f>
        <v>20396000</v>
      </c>
      <c r="AS38" s="3">
        <f>IFERROR(INDEX(CONFAZ!$J$2:$ES$440,MATCH(DATE(YEAR($A38),MONTH($A38),15),CONFAZ!$J$2:$J$440,0),43),0)</f>
        <v>7460218000</v>
      </c>
      <c r="AT38" s="3">
        <f>IFERROR(INDEX(CONFAZ!$J$2:$ES$440,MATCH(DATE(YEAR($A38),MONTH($A38),15),CONFAZ!$J$2:$J$440,0),44),0)</f>
        <v>16141426000</v>
      </c>
      <c r="AU38" s="3">
        <f>IFERROR(INDEX(CONFAZ!$J$2:$ES$440,MATCH(DATE(YEAR($A38),MONTH($A38),15),CONFAZ!$J$2:$J$440,0),45),0)</f>
        <v>6415281000</v>
      </c>
      <c r="AV38" s="10"/>
      <c r="AW38">
        <v>122137</v>
      </c>
      <c r="AX38">
        <v>754</v>
      </c>
      <c r="AY38">
        <v>137514690</v>
      </c>
      <c r="AZ38">
        <v>90513535</v>
      </c>
      <c r="BA38">
        <v>5458</v>
      </c>
      <c r="BB38" s="10">
        <v>2350</v>
      </c>
      <c r="BC38">
        <v>64</v>
      </c>
      <c r="BD38">
        <v>64</v>
      </c>
      <c r="BE38">
        <v>11266</v>
      </c>
      <c r="BF38">
        <v>248</v>
      </c>
      <c r="BG38">
        <v>743</v>
      </c>
      <c r="BH38">
        <v>3680</v>
      </c>
      <c r="BI38">
        <v>565</v>
      </c>
      <c r="BJ38">
        <v>8811</v>
      </c>
      <c r="BK38">
        <v>5443</v>
      </c>
      <c r="BL38">
        <v>0</v>
      </c>
      <c r="BM38">
        <v>87753</v>
      </c>
      <c r="BN38">
        <v>38642935</v>
      </c>
      <c r="BO38">
        <v>8104861</v>
      </c>
      <c r="BP38">
        <v>0</v>
      </c>
      <c r="BQ38">
        <v>1509483.84</v>
      </c>
      <c r="BR38">
        <v>869846636.46000004</v>
      </c>
      <c r="BS38">
        <v>29366.49</v>
      </c>
      <c r="BT38">
        <v>33974</v>
      </c>
      <c r="BU38">
        <v>32.8664779</v>
      </c>
      <c r="BV38">
        <v>5.69</v>
      </c>
      <c r="BW38">
        <v>-78316.67</v>
      </c>
      <c r="BX38">
        <v>-75960</v>
      </c>
      <c r="BY38">
        <v>2356.67</v>
      </c>
      <c r="BZ38">
        <v>43406.67</v>
      </c>
      <c r="CA38">
        <v>6697126.6699999999</v>
      </c>
      <c r="CB38">
        <v>-56583.33</v>
      </c>
      <c r="CC38">
        <v>-268523.33</v>
      </c>
      <c r="CD38">
        <v>0</v>
      </c>
      <c r="CE38">
        <v>0</v>
      </c>
      <c r="CF38">
        <v>0</v>
      </c>
      <c r="CG38">
        <v>0</v>
      </c>
      <c r="CH38">
        <v>19190067.75</v>
      </c>
      <c r="CI38" s="7">
        <v>1178645.46</v>
      </c>
      <c r="CJ38" s="10">
        <f t="shared" si="2"/>
        <v>-8109790.1899999985</v>
      </c>
      <c r="CK38" s="10">
        <f>IFERROR(INDEX(CONFAZ!$BW$2:$ES$440,MATCH(DATE(YEAR($A38),MONTH($A38),15),CONFAZ!$BW$2:$BW$440,0),2),0)</f>
        <v>9288435.6499999985</v>
      </c>
      <c r="CL38" s="10"/>
      <c r="CM38" s="10"/>
      <c r="CN38"/>
      <c r="CO38"/>
      <c r="CU38"/>
    </row>
    <row r="39" spans="1:99" x14ac:dyDescent="0.25">
      <c r="A39" s="1">
        <v>44611</v>
      </c>
      <c r="B39" s="1" t="str">
        <f t="shared" si="3"/>
        <v>19/02/2022</v>
      </c>
      <c r="C39" t="s">
        <v>61</v>
      </c>
      <c r="D39" t="s">
        <v>65</v>
      </c>
      <c r="E39" s="10">
        <f>IFERROR(INDEX(CONFAZ!$J$2:$ES$440,MATCH(DATE(YEAR($A39),MONTH($A39),15),CONFAZ!$J$2:$J$440,0),2),0)</f>
        <v>5.1966000000000001</v>
      </c>
      <c r="F39">
        <f>IFERROR(INDEX(CONFAZ!$J$2:$ES$440,MATCH(DATE(YEAR($A39),MONTH($A39),15),CONFAZ!$J$2:$J$440,0),3),0)</f>
        <v>117851146</v>
      </c>
      <c r="G39">
        <f>IFERROR(INDEX(CONFAZ!$J$2:$ES$440,MATCH(DATE(YEAR($A39),MONTH($A39),15),CONFAZ!$J$2:$J$440,0),4),0)</f>
        <v>557960332.47000003</v>
      </c>
      <c r="H39">
        <f>IFERROR(INDEX(CONFAZ!$J$2:$ES$440,MATCH(DATE(YEAR($A39),MONTH($A39),15),CONFAZ!$J$2:$J$440,0),5),0)</f>
        <v>6325314.6200000001</v>
      </c>
      <c r="I39">
        <f>IFERROR(INDEX(CONFAZ!$J$2:$ES$440,MATCH(DATE(YEAR($A39),MONTH($A39),15),CONFAZ!$J$2:$J$440,0),6),0)</f>
        <v>783190636</v>
      </c>
      <c r="J39">
        <f>IFERROR(INDEX(CONFAZ!$J$2:$ES$440,MATCH(DATE(YEAR($A39),MONTH($A39),15),CONFAZ!$J$2:$J$440,0),7),0)</f>
        <v>129200891.64999998</v>
      </c>
      <c r="K39">
        <f>IFERROR(INDEX(CONFAZ!$J$2:$ES$440,MATCH(DATE(YEAR($A39),MONTH($A39),15),CONFAZ!$J$2:$J$440,0),8),0)</f>
        <v>11706203.17</v>
      </c>
      <c r="L39">
        <f>IFERROR(INDEX(CONFAZ!$J$2:$ES$440,MATCH(DATE(YEAR($A39),MONTH($A39),15),CONFAZ!$J$2:$J$440,0),9),0)</f>
        <v>22510705.080000002</v>
      </c>
      <c r="M39">
        <f>IFERROR(INDEX(CONFAZ!$J$2:$ES$440,MATCH(DATE(YEAR($A39),MONTH($A39),15),CONFAZ!$J$2:$J$440,0),10),0)</f>
        <v>2119160.2599999998</v>
      </c>
      <c r="N39">
        <f>IFERROR(INDEX(CONFAZ!$J$2:$ES$440,MATCH(DATE(YEAR($A39),MONTH($A39),15),CONFAZ!$J$2:$J$440,0),11),0)</f>
        <v>387584158.02999997</v>
      </c>
      <c r="O39">
        <f>IFERROR(INDEX(CONFAZ!$J$2:$ES$440,MATCH(DATE(YEAR($A39),MONTH($A39),15),CONFAZ!$J$2:$J$440,0),12),0)</f>
        <v>7100798.4699999997</v>
      </c>
      <c r="P39">
        <f>IFERROR(INDEX(CONFAZ!$J$2:$ES$440,MATCH(DATE(YEAR($A39),MONTH($A39),15),CONFAZ!$J$2:$J$440,0),13),0)</f>
        <v>396804116.75999999</v>
      </c>
      <c r="Q39" s="2">
        <f>IFERROR(INDEX(CONFAZ!$J$2:$ES$440,MATCH(DATE(YEAR($A39),MONTH($A39),15),CONFAZ!$J$2:$J$440,0),14),0)</f>
        <v>23511291422</v>
      </c>
      <c r="R39" s="2">
        <f>IFERROR(INDEX(CONFAZ!$J$2:$ES$440,MATCH(DATE(YEAR($A39),MONTH($A39),15),CONFAZ!$J$2:$J$440,0),15),0)</f>
        <v>18883775321</v>
      </c>
      <c r="S39">
        <f>IFERROR(INDEX(CONFAZ!$J$2:$ES$440,MATCH(DATE(YEAR($A39),MONTH($A39),15),CONFAZ!$J$2:$J$440,0),16),0)</f>
        <v>136.30000000000001</v>
      </c>
      <c r="T39" s="10">
        <f>IFERROR(INDEX(CONFAZ!$J$2:$ES$440,MATCH(DATE(YEAR($A39),MONTH($A39),15),CONFAZ!$J$2:$J$440,0),17),0)</f>
        <v>1.8329186734</v>
      </c>
      <c r="U39">
        <f>IFERROR(INDEX(CONFAZ!$J$2:$ES$440,MATCH(DATE(YEAR($A39),MONTH($A39),15),CONFAZ!$J$2:$J$440,0),18),0)</f>
        <v>10.49</v>
      </c>
      <c r="V39">
        <f>IFERROR(INDEX(CONFAZ!$J$2:$ES$440,MATCH(DATE(YEAR($A39),MONTH($A39),15),CONFAZ!$J$2:$J$440,0),19),0)</f>
        <v>1212</v>
      </c>
      <c r="W39">
        <f>IFERROR(INDEX(CONFAZ!$J$2:$ES$440,MATCH(DATE(YEAR($A39),MONTH($A39),15),CONFAZ!$J$2:$J$440,0),20),0)</f>
        <v>1859031684000</v>
      </c>
      <c r="X39">
        <f>IFERROR(INDEX(CONFAZ!$J$2:$ES$440,MATCH(DATE(YEAR($A39),MONTH($A39),15),CONFAZ!$J$2:$J$440,0),21),0)</f>
        <v>1</v>
      </c>
      <c r="Y39">
        <f>IFERROR(INDEX(CONFAZ!$J$2:$ES$440,MATCH(DATE(YEAR($A39),MONTH($A39),15),CONFAZ!$J$2:$J$440,0),22),0)</f>
        <v>1561.93333333333</v>
      </c>
      <c r="Z39">
        <f>IFERROR(INDEX(CONFAZ!$J$2:$ES$440,MATCH(DATE(YEAR($A39),MONTH($A39),15),CONFAZ!$J$2:$J$440,0),23),0)</f>
        <v>1208.0435</v>
      </c>
      <c r="AA39">
        <f>IFERROR(INDEX(CONFAZ!$J$2:$ES$440,MATCH(DATE(YEAR($A39),MONTH($A39),15),CONFAZ!$J$2:$J$440,0),24),0)</f>
        <v>1106.3838095238</v>
      </c>
      <c r="AB39">
        <f>IFERROR(INDEX(CONFAZ!$J$2:$ES$440,MATCH(DATE(YEAR($A39),MONTH($A39),15),CONFAZ!$J$2:$J$440,0),25),0)</f>
        <v>1382.1579999999999</v>
      </c>
      <c r="AC39">
        <f>IFERROR(INDEX(CONFAZ!$J$2:$ES$440,MATCH(DATE(YEAR($A39),MONTH($A39),15),CONFAZ!$J$2:$J$440,0),26),0)</f>
        <v>11.203729603729601</v>
      </c>
      <c r="AD39">
        <f>IFERROR(INDEX(CONFAZ!$J$2:$ES$440,MATCH(DATE(YEAR($A39),MONTH($A39),15),CONFAZ!$J$2:$J$440,0),27),0)</f>
        <v>2.0099999999999998</v>
      </c>
      <c r="AE39">
        <f>IFERROR(INDEX(CONFAZ!$J$2:$ES$440,MATCH(DATE(YEAR($A39),MONTH($A39),15),CONFAZ!$J$2:$J$440,0),28),0)</f>
        <v>491.54</v>
      </c>
      <c r="AF39">
        <f>IFERROR(INDEX(CONFAZ!$J$2:$ES$440,MATCH(DATE(YEAR($A39),MONTH($A39),15),CONFAZ!$J$2:$J$440,0),29),0)</f>
        <v>6.6</v>
      </c>
      <c r="AG39">
        <f>IFERROR(INDEX(CONFAZ!$J$2:$ES$440,MATCH(DATE(YEAR($A39),MONTH($A39),15),CONFAZ!$J$2:$J$440,0),30),0)</f>
        <v>35.79</v>
      </c>
      <c r="AH39" s="10">
        <f>IFERROR(INDEX(CONFAZ!$J$2:$ES$440,MATCH(DATE(YEAR($A39),MONTH($A39),15),CONFAZ!$J$2:$J$440,0),32),0)</f>
        <v>752423700000</v>
      </c>
      <c r="AI39" s="32">
        <f>IFERROR(INDEX(CONFAZ!$J$2:$ES$440,MATCH(DATE(YEAR($A39),MONTH($A39),15),CONFAZ!$J$2:$J$440,0),33),0)</f>
        <v>0.53949069999999999</v>
      </c>
      <c r="AJ39">
        <f>IFERROR(INDEX(CONFAZ!$J$2:$ES$440,MATCH(DATE(YEAR($A39),MONTH($A39),15),CONFAZ!$J$2:$J$440,0),34),0)</f>
        <v>8.34</v>
      </c>
      <c r="AK39">
        <f>IFERROR(INDEX(CONFAZ!$J$2:$ES$440,MATCH(DATE(YEAR($A39),MONTH($A39),15),CONFAZ!$J$2:$J$440,0),35),0)</f>
        <v>2.64</v>
      </c>
      <c r="AL39">
        <f>IFERROR(INDEX(CONFAZ!$J$2:$ES$440,MATCH(DATE(YEAR($A39),MONTH($A39),15),CONFAZ!$J$2:$J$440,0),36),0)</f>
        <v>44242</v>
      </c>
      <c r="AM39" s="3">
        <f>IFERROR(INDEX(CONFAZ!$J$2:$ES$440,MATCH(DATE(YEAR($A39),MONTH($A39),15),CONFAZ!$J$2:$J$440,0),37),0)</f>
        <v>33605801000</v>
      </c>
      <c r="AN39" s="3">
        <f>IFERROR(INDEX(CONFAZ!$J$2:$ES$440,MATCH(DATE(YEAR($A39),MONTH($A39),15),CONFAZ!$J$2:$J$440,0),38),0)</f>
        <v>0.4</v>
      </c>
      <c r="AO39">
        <f>IFERROR(INDEX(CONFAZ!$J$2:$ES$440,MATCH(DATE(YEAR($A39),MONTH($A39),15),CONFAZ!$J$2:$J$440,0),39),0)</f>
        <v>3704</v>
      </c>
      <c r="AP39" s="3">
        <f>IFERROR(INDEX(CONFAZ!$J$2:$ES$440,MATCH(DATE(YEAR($A39),MONTH($A39),15),CONFAZ!$J$2:$J$440,0),40),0)</f>
        <v>30699.57</v>
      </c>
      <c r="AQ39" s="3">
        <f>IFERROR(INDEX(CONFAZ!$J$2:$ES$440,MATCH(DATE(YEAR($A39),MONTH($A39),15),CONFAZ!$J$2:$J$440,0),41),0)</f>
        <v>3568480000</v>
      </c>
      <c r="AR39" s="3">
        <f>IFERROR(INDEX(CONFAZ!$J$2:$ES$440,MATCH(DATE(YEAR($A39),MONTH($A39),15),CONFAZ!$J$2:$J$440,0),42),0)</f>
        <v>20396000</v>
      </c>
      <c r="AS39" s="3">
        <f>IFERROR(INDEX(CONFAZ!$J$2:$ES$440,MATCH(DATE(YEAR($A39),MONTH($A39),15),CONFAZ!$J$2:$J$440,0),43),0)</f>
        <v>7460218000</v>
      </c>
      <c r="AT39" s="3">
        <f>IFERROR(INDEX(CONFAZ!$J$2:$ES$440,MATCH(DATE(YEAR($A39),MONTH($A39),15),CONFAZ!$J$2:$J$440,0),44),0)</f>
        <v>16141426000</v>
      </c>
      <c r="AU39" s="3">
        <f>IFERROR(INDEX(CONFAZ!$J$2:$ES$440,MATCH(DATE(YEAR($A39),MONTH($A39),15),CONFAZ!$J$2:$J$440,0),45),0)</f>
        <v>6415281000</v>
      </c>
      <c r="AV39" s="10"/>
      <c r="AW39">
        <v>122137</v>
      </c>
      <c r="AX39">
        <v>754</v>
      </c>
      <c r="AY39">
        <v>137514690</v>
      </c>
      <c r="AZ39">
        <v>90513535</v>
      </c>
      <c r="BA39">
        <v>5458</v>
      </c>
      <c r="BB39" s="10">
        <v>2350</v>
      </c>
      <c r="BC39">
        <v>64</v>
      </c>
      <c r="BD39">
        <v>64</v>
      </c>
      <c r="BE39">
        <v>11266</v>
      </c>
      <c r="BF39">
        <v>248</v>
      </c>
      <c r="BG39">
        <v>743</v>
      </c>
      <c r="BH39">
        <v>3680</v>
      </c>
      <c r="BI39">
        <v>565</v>
      </c>
      <c r="BJ39">
        <v>8811</v>
      </c>
      <c r="BK39">
        <v>5443</v>
      </c>
      <c r="BL39">
        <v>0</v>
      </c>
      <c r="BM39">
        <v>87753</v>
      </c>
      <c r="BN39">
        <v>38642935</v>
      </c>
      <c r="BO39">
        <v>8104861</v>
      </c>
      <c r="BP39">
        <v>0</v>
      </c>
      <c r="BQ39">
        <v>1509483.84</v>
      </c>
      <c r="BR39">
        <v>869846636.46000004</v>
      </c>
      <c r="BS39">
        <v>29366.49</v>
      </c>
      <c r="BT39">
        <v>33974</v>
      </c>
      <c r="BU39">
        <v>32.8664779</v>
      </c>
      <c r="BV39">
        <v>5.69</v>
      </c>
      <c r="BW39">
        <v>-78316.67</v>
      </c>
      <c r="BX39">
        <v>-75960</v>
      </c>
      <c r="BY39">
        <v>2356.67</v>
      </c>
      <c r="BZ39">
        <v>43406.67</v>
      </c>
      <c r="CA39">
        <v>6697126.6699999999</v>
      </c>
      <c r="CB39">
        <v>-56583.33</v>
      </c>
      <c r="CC39">
        <v>-268523.33</v>
      </c>
      <c r="CD39">
        <v>0</v>
      </c>
      <c r="CE39">
        <v>0</v>
      </c>
      <c r="CF39">
        <v>0</v>
      </c>
      <c r="CG39">
        <v>0</v>
      </c>
      <c r="CH39">
        <v>1141346702</v>
      </c>
      <c r="CI39" s="7">
        <v>54303436.25</v>
      </c>
      <c r="CJ39" s="10">
        <f t="shared" si="2"/>
        <v>44619061.469999999</v>
      </c>
      <c r="CK39" s="10">
        <f>IFERROR(INDEX(CONFAZ!$BW$2:$ES$440,MATCH(DATE(YEAR($A39),MONTH($A39),15),CONFAZ!$BW$2:$BW$440,0),2),0)</f>
        <v>9684374.7799999993</v>
      </c>
      <c r="CL39"/>
      <c r="CM39"/>
      <c r="CN39"/>
      <c r="CO39"/>
      <c r="CU39"/>
    </row>
    <row r="40" spans="1:99" x14ac:dyDescent="0.25">
      <c r="A40" s="1">
        <v>44639</v>
      </c>
      <c r="B40" s="1" t="str">
        <f t="shared" si="3"/>
        <v>19/03/2022</v>
      </c>
      <c r="C40" t="s">
        <v>61</v>
      </c>
      <c r="D40" t="s">
        <v>65</v>
      </c>
      <c r="E40" s="10">
        <f>IFERROR(INDEX(CONFAZ!$J$2:$ES$440,MATCH(DATE(YEAR($A40),MONTH($A40),15),CONFAZ!$J$2:$J$440,0),2),0)</f>
        <v>4.9683999999999999</v>
      </c>
      <c r="F40">
        <f>IFERROR(INDEX(CONFAZ!$J$2:$ES$440,MATCH(DATE(YEAR($A40),MONTH($A40),15),CONFAZ!$J$2:$J$440,0),3),0)</f>
        <v>97361402</v>
      </c>
      <c r="G40">
        <f>IFERROR(INDEX(CONFAZ!$J$2:$ES$440,MATCH(DATE(YEAR($A40),MONTH($A40),15),CONFAZ!$J$2:$J$440,0),4),0)</f>
        <v>619842237.55000007</v>
      </c>
      <c r="H40">
        <f>IFERROR(INDEX(CONFAZ!$J$2:$ES$440,MATCH(DATE(YEAR($A40),MONTH($A40),15),CONFAZ!$J$2:$J$440,0),5),0)</f>
        <v>7667526.29</v>
      </c>
      <c r="I40">
        <f>IFERROR(INDEX(CONFAZ!$J$2:$ES$440,MATCH(DATE(YEAR($A40),MONTH($A40),15),CONFAZ!$J$2:$J$440,0),6),0)</f>
        <v>875325775</v>
      </c>
      <c r="J40">
        <f>IFERROR(INDEX(CONFAZ!$J$2:$ES$440,MATCH(DATE(YEAR($A40),MONTH($A40),15),CONFAZ!$J$2:$J$440,0),7),0)</f>
        <v>156222484.31</v>
      </c>
      <c r="K40">
        <f>IFERROR(INDEX(CONFAZ!$J$2:$ES$440,MATCH(DATE(YEAR($A40),MONTH($A40),15),CONFAZ!$J$2:$J$440,0),8),0)</f>
        <v>11003426.41</v>
      </c>
      <c r="L40">
        <f>IFERROR(INDEX(CONFAZ!$J$2:$ES$440,MATCH(DATE(YEAR($A40),MONTH($A40),15),CONFAZ!$J$2:$J$440,0),9),0)</f>
        <v>23337870.550000004</v>
      </c>
      <c r="M40">
        <f>IFERROR(INDEX(CONFAZ!$J$2:$ES$440,MATCH(DATE(YEAR($A40),MONTH($A40),15),CONFAZ!$J$2:$J$440,0),10),0)</f>
        <v>2670669.75</v>
      </c>
      <c r="N40">
        <f>IFERROR(INDEX(CONFAZ!$J$2:$ES$440,MATCH(DATE(YEAR($A40),MONTH($A40),15),CONFAZ!$J$2:$J$440,0),11),0)</f>
        <v>424610871.51999998</v>
      </c>
      <c r="O40">
        <f>IFERROR(INDEX(CONFAZ!$J$2:$ES$440,MATCH(DATE(YEAR($A40),MONTH($A40),15),CONFAZ!$J$2:$J$440,0),12),0)</f>
        <v>5190426.8099999996</v>
      </c>
      <c r="P40">
        <f>IFERROR(INDEX(CONFAZ!$J$2:$ES$440,MATCH(DATE(YEAR($A40),MONTH($A40),15),CONFAZ!$J$2:$J$440,0),13),0)</f>
        <v>432471968.07999998</v>
      </c>
      <c r="Q40" s="2">
        <f>IFERROR(INDEX(CONFAZ!$J$2:$ES$440,MATCH(DATE(YEAR($A40),MONTH($A40),15),CONFAZ!$J$2:$J$440,0),14),0)</f>
        <v>29396415272</v>
      </c>
      <c r="R40" s="2">
        <f>IFERROR(INDEX(CONFAZ!$J$2:$ES$440,MATCH(DATE(YEAR($A40),MONTH($A40),15),CONFAZ!$J$2:$J$440,0),15),0)</f>
        <v>21810855881</v>
      </c>
      <c r="S40">
        <f>IFERROR(INDEX(CONFAZ!$J$2:$ES$440,MATCH(DATE(YEAR($A40),MONTH($A40),15),CONFAZ!$J$2:$J$440,0),16),0)</f>
        <v>148.63999999999999</v>
      </c>
      <c r="T40" s="10">
        <f>IFERROR(INDEX(CONFAZ!$J$2:$ES$440,MATCH(DATE(YEAR($A40),MONTH($A40),15),CONFAZ!$J$2:$J$440,0),17),0)</f>
        <v>1.7407971295</v>
      </c>
      <c r="U40">
        <f>IFERROR(INDEX(CONFAZ!$J$2:$ES$440,MATCH(DATE(YEAR($A40),MONTH($A40),15),CONFAZ!$J$2:$J$440,0),18),0)</f>
        <v>11.15</v>
      </c>
      <c r="V40">
        <f>IFERROR(INDEX(CONFAZ!$J$2:$ES$440,MATCH(DATE(YEAR($A40),MONTH($A40),15),CONFAZ!$J$2:$J$440,0),19),0)</f>
        <v>1212</v>
      </c>
      <c r="W40">
        <f>IFERROR(INDEX(CONFAZ!$J$2:$ES$440,MATCH(DATE(YEAR($A40),MONTH($A40),15),CONFAZ!$J$2:$J$440,0),20),0)</f>
        <v>1754684859600</v>
      </c>
      <c r="X40">
        <f>IFERROR(INDEX(CONFAZ!$J$2:$ES$440,MATCH(DATE(YEAR($A40),MONTH($A40),15),CONFAZ!$J$2:$J$440,0),21),0)</f>
        <v>1.71</v>
      </c>
      <c r="Y40">
        <f>IFERROR(INDEX(CONFAZ!$J$2:$ES$440,MATCH(DATE(YEAR($A40),MONTH($A40),15),CONFAZ!$J$2:$J$440,0),22),0)</f>
        <v>1554.61055555555</v>
      </c>
      <c r="Z40">
        <f>IFERROR(INDEX(CONFAZ!$J$2:$ES$440,MATCH(DATE(YEAR($A40),MONTH($A40),15),CONFAZ!$J$2:$J$440,0),23),0)</f>
        <v>1214.0974999999901</v>
      </c>
      <c r="AA40">
        <f>IFERROR(INDEX(CONFAZ!$J$2:$ES$440,MATCH(DATE(YEAR($A40),MONTH($A40),15),CONFAZ!$J$2:$J$440,0),24),0)</f>
        <v>1112.37619047619</v>
      </c>
      <c r="AB40">
        <f>IFERROR(INDEX(CONFAZ!$J$2:$ES$440,MATCH(DATE(YEAR($A40),MONTH($A40),15),CONFAZ!$J$2:$J$440,0),25),0)</f>
        <v>1378.8788</v>
      </c>
      <c r="AC40">
        <f>IFERROR(INDEX(CONFAZ!$J$2:$ES$440,MATCH(DATE(YEAR($A40),MONTH($A40),15),CONFAZ!$J$2:$J$440,0),26),0)</f>
        <v>11.143960307393799</v>
      </c>
      <c r="AD40">
        <f>IFERROR(INDEX(CONFAZ!$J$2:$ES$440,MATCH(DATE(YEAR($A40),MONTH($A40),15),CONFAZ!$J$2:$J$440,0),27),0)</f>
        <v>2.62</v>
      </c>
      <c r="AE40">
        <f>IFERROR(INDEX(CONFAZ!$J$2:$ES$440,MATCH(DATE(YEAR($A40),MONTH($A40),15),CONFAZ!$J$2:$J$440,0),28),0)</f>
        <v>559.35</v>
      </c>
      <c r="AF40">
        <f>IFERROR(INDEX(CONFAZ!$J$2:$ES$440,MATCH(DATE(YEAR($A40),MONTH($A40),15),CONFAZ!$J$2:$J$440,0),29),0)</f>
        <v>7.01</v>
      </c>
      <c r="AG40">
        <f>IFERROR(INDEX(CONFAZ!$J$2:$ES$440,MATCH(DATE(YEAR($A40),MONTH($A40),15),CONFAZ!$J$2:$J$440,0),30),0)</f>
        <v>6.0698999999999996</v>
      </c>
      <c r="AH40" s="10">
        <f>IFERROR(INDEX(CONFAZ!$J$2:$ES$440,MATCH(DATE(YEAR($A40),MONTH($A40),15),CONFAZ!$J$2:$J$440,0),32),0)</f>
        <v>834671400000</v>
      </c>
      <c r="AI40" s="32">
        <f>IFERROR(INDEX(CONFAZ!$J$2:$ES$440,MATCH(DATE(YEAR($A40),MONTH($A40),15),CONFAZ!$J$2:$J$440,0),33),0)</f>
        <v>0.53949069999999999</v>
      </c>
      <c r="AJ40">
        <f>IFERROR(INDEX(CONFAZ!$J$2:$ES$440,MATCH(DATE(YEAR($A40),MONTH($A40),15),CONFAZ!$J$2:$J$440,0),34),0)</f>
        <v>8.02</v>
      </c>
      <c r="AK40">
        <f>IFERROR(INDEX(CONFAZ!$J$2:$ES$440,MATCH(DATE(YEAR($A40),MONTH($A40),15),CONFAZ!$J$2:$J$440,0),35),0)</f>
        <v>0.96</v>
      </c>
      <c r="AL40">
        <f>IFERROR(INDEX(CONFAZ!$J$2:$ES$440,MATCH(DATE(YEAR($A40),MONTH($A40),15),CONFAZ!$J$2:$J$440,0),36),0)</f>
        <v>44270</v>
      </c>
      <c r="AM40" s="3">
        <f>IFERROR(INDEX(CONFAZ!$J$2:$ES$440,MATCH(DATE(YEAR($A40),MONTH($A40),15),CONFAZ!$J$2:$J$440,0),37),0)</f>
        <v>33605801000</v>
      </c>
      <c r="AN40" s="3">
        <f>IFERROR(INDEX(CONFAZ!$J$2:$ES$440,MATCH(DATE(YEAR($A40),MONTH($A40),15),CONFAZ!$J$2:$J$440,0),38),0)</f>
        <v>0.4</v>
      </c>
      <c r="AO40">
        <f>IFERROR(INDEX(CONFAZ!$J$2:$ES$440,MATCH(DATE(YEAR($A40),MONTH($A40),15),CONFAZ!$J$2:$J$440,0),39),0)</f>
        <v>3704</v>
      </c>
      <c r="AP40" s="3">
        <f>IFERROR(INDEX(CONFAZ!$J$2:$ES$440,MATCH(DATE(YEAR($A40),MONTH($A40),15),CONFAZ!$J$2:$J$440,0),40),0)</f>
        <v>30699.57</v>
      </c>
      <c r="AQ40" s="3">
        <f>IFERROR(INDEX(CONFAZ!$J$2:$ES$440,MATCH(DATE(YEAR($A40),MONTH($A40),15),CONFAZ!$J$2:$J$440,0),41),0)</f>
        <v>3568480000</v>
      </c>
      <c r="AR40" s="3">
        <f>IFERROR(INDEX(CONFAZ!$J$2:$ES$440,MATCH(DATE(YEAR($A40),MONTH($A40),15),CONFAZ!$J$2:$J$440,0),42),0)</f>
        <v>20396000</v>
      </c>
      <c r="AS40" s="3">
        <f>IFERROR(INDEX(CONFAZ!$J$2:$ES$440,MATCH(DATE(YEAR($A40),MONTH($A40),15),CONFAZ!$J$2:$J$440,0),43),0)</f>
        <v>7460218000</v>
      </c>
      <c r="AT40" s="3">
        <f>IFERROR(INDEX(CONFAZ!$J$2:$ES$440,MATCH(DATE(YEAR($A40),MONTH($A40),15),CONFAZ!$J$2:$J$440,0),44),0)</f>
        <v>16141426000</v>
      </c>
      <c r="AU40" s="3">
        <f>IFERROR(INDEX(CONFAZ!$J$2:$ES$440,MATCH(DATE(YEAR($A40),MONTH($A40),15),CONFAZ!$J$2:$J$440,0),45),0)</f>
        <v>6415281000</v>
      </c>
      <c r="AV40" s="10"/>
      <c r="AW40">
        <v>122137</v>
      </c>
      <c r="AX40">
        <v>754</v>
      </c>
      <c r="AY40">
        <v>137514690</v>
      </c>
      <c r="AZ40">
        <v>90513535</v>
      </c>
      <c r="BA40">
        <v>5458</v>
      </c>
      <c r="BB40" s="10">
        <v>2350</v>
      </c>
      <c r="BC40">
        <v>64</v>
      </c>
      <c r="BD40">
        <v>64</v>
      </c>
      <c r="BE40">
        <v>11266</v>
      </c>
      <c r="BF40">
        <v>248</v>
      </c>
      <c r="BG40">
        <v>743</v>
      </c>
      <c r="BH40">
        <v>3680</v>
      </c>
      <c r="BI40">
        <v>565</v>
      </c>
      <c r="BJ40">
        <v>8811</v>
      </c>
      <c r="BK40">
        <v>5443</v>
      </c>
      <c r="BL40">
        <v>0</v>
      </c>
      <c r="BM40">
        <v>87753</v>
      </c>
      <c r="BN40">
        <v>38642935</v>
      </c>
      <c r="BO40">
        <v>8104861</v>
      </c>
      <c r="BP40">
        <v>0</v>
      </c>
      <c r="BQ40">
        <v>1509483.84</v>
      </c>
      <c r="BR40">
        <v>869846636.46000004</v>
      </c>
      <c r="BS40">
        <v>29366.49</v>
      </c>
      <c r="BT40">
        <v>33974</v>
      </c>
      <c r="BU40">
        <v>32.8664779</v>
      </c>
      <c r="BV40">
        <v>5.69</v>
      </c>
      <c r="BW40">
        <v>-78316.67</v>
      </c>
      <c r="BX40">
        <v>-75960</v>
      </c>
      <c r="BY40">
        <v>2356.67</v>
      </c>
      <c r="BZ40">
        <v>43406.67</v>
      </c>
      <c r="CA40">
        <v>6697126.6699999999</v>
      </c>
      <c r="CB40">
        <v>-56583.33</v>
      </c>
      <c r="CC40">
        <v>-268523.33</v>
      </c>
      <c r="CD40">
        <v>0</v>
      </c>
      <c r="CE40">
        <v>0</v>
      </c>
      <c r="CF40">
        <v>0</v>
      </c>
      <c r="CG40">
        <v>0</v>
      </c>
      <c r="CH40">
        <v>1423982923</v>
      </c>
      <c r="CI40" s="7">
        <v>53960320.299999997</v>
      </c>
      <c r="CJ40" s="10">
        <f t="shared" si="2"/>
        <v>26764884.539999999</v>
      </c>
      <c r="CK40" s="10">
        <f>IFERROR(INDEX(CONFAZ!$BW$2:$ES$440,MATCH(DATE(YEAR($A40),MONTH($A40),15),CONFAZ!$BW$2:$BW$440,0),2),0)</f>
        <v>27195435.759999998</v>
      </c>
      <c r="CL40"/>
      <c r="CM40"/>
      <c r="CN40"/>
      <c r="CO40"/>
      <c r="CU40"/>
    </row>
    <row r="41" spans="1:99" x14ac:dyDescent="0.25">
      <c r="A41" s="1">
        <v>44670</v>
      </c>
      <c r="B41" s="1" t="str">
        <f t="shared" si="3"/>
        <v>19/04/2022</v>
      </c>
      <c r="C41" t="s">
        <v>61</v>
      </c>
      <c r="D41" t="s">
        <v>65</v>
      </c>
      <c r="E41" s="10">
        <f>IFERROR(INDEX(CONFAZ!$J$2:$ES$440,MATCH(DATE(YEAR($A41),MONTH($A41),15),CONFAZ!$J$2:$J$440,0),2),0)</f>
        <v>4.758</v>
      </c>
      <c r="F41">
        <f>IFERROR(INDEX(CONFAZ!$J$2:$ES$440,MATCH(DATE(YEAR($A41),MONTH($A41),15),CONFAZ!$J$2:$J$440,0),3),0)</f>
        <v>75444194</v>
      </c>
      <c r="G41">
        <f>IFERROR(INDEX(CONFAZ!$J$2:$ES$440,MATCH(DATE(YEAR($A41),MONTH($A41),15),CONFAZ!$J$2:$J$440,0),4),0)</f>
        <v>540636773.01999998</v>
      </c>
      <c r="H41">
        <f>IFERROR(INDEX(CONFAZ!$J$2:$ES$440,MATCH(DATE(YEAR($A41),MONTH($A41),15),CONFAZ!$J$2:$J$440,0),5),0)</f>
        <v>6013133.7199999997</v>
      </c>
      <c r="I41">
        <f>IFERROR(INDEX(CONFAZ!$J$2:$ES$440,MATCH(DATE(YEAR($A41),MONTH($A41),15),CONFAZ!$J$2:$J$440,0),6),0)</f>
        <v>923265612</v>
      </c>
      <c r="J41">
        <f>IFERROR(INDEX(CONFAZ!$J$2:$ES$440,MATCH(DATE(YEAR($A41),MONTH($A41),15),CONFAZ!$J$2:$J$440,0),7),0)</f>
        <v>196959651.23000002</v>
      </c>
      <c r="K41">
        <f>IFERROR(INDEX(CONFAZ!$J$2:$ES$440,MATCH(DATE(YEAR($A41),MONTH($A41),15),CONFAZ!$J$2:$J$440,0),8),0)</f>
        <v>63338850.110000007</v>
      </c>
      <c r="L41">
        <f>IFERROR(INDEX(CONFAZ!$J$2:$ES$440,MATCH(DATE(YEAR($A41),MONTH($A41),15),CONFAZ!$J$2:$J$440,0),9),0)</f>
        <v>24727635.07</v>
      </c>
      <c r="M41">
        <f>IFERROR(INDEX(CONFAZ!$J$2:$ES$440,MATCH(DATE(YEAR($A41),MONTH($A41),15),CONFAZ!$J$2:$J$440,0),10),0)</f>
        <v>2083703</v>
      </c>
      <c r="N41">
        <f>IFERROR(INDEX(CONFAZ!$J$2:$ES$440,MATCH(DATE(YEAR($A41),MONTH($A41),15),CONFAZ!$J$2:$J$440,0),11),0)</f>
        <v>386581279.33999997</v>
      </c>
      <c r="O41">
        <f>IFERROR(INDEX(CONFAZ!$J$2:$ES$440,MATCH(DATE(YEAR($A41),MONTH($A41),15),CONFAZ!$J$2:$J$440,0),12),0)</f>
        <v>3922725.46</v>
      </c>
      <c r="P41">
        <f>IFERROR(INDEX(CONFAZ!$J$2:$ES$440,MATCH(DATE(YEAR($A41),MONTH($A41),15),CONFAZ!$J$2:$J$440,0),13),0)</f>
        <v>392587707.79999995</v>
      </c>
      <c r="Q41" s="2">
        <f>IFERROR(INDEX(CONFAZ!$J$2:$ES$440,MATCH(DATE(YEAR($A41),MONTH($A41),15),CONFAZ!$J$2:$J$440,0),14),0)</f>
        <v>28955795241</v>
      </c>
      <c r="R41" s="2">
        <f>IFERROR(INDEX(CONFAZ!$J$2:$ES$440,MATCH(DATE(YEAR($A41),MONTH($A41),15),CONFAZ!$J$2:$J$440,0),15),0)</f>
        <v>20742395003</v>
      </c>
      <c r="S41">
        <f>IFERROR(INDEX(CONFAZ!$J$2:$ES$440,MATCH(DATE(YEAR($A41),MONTH($A41),15),CONFAZ!$J$2:$J$440,0),16),0)</f>
        <v>142.37</v>
      </c>
      <c r="T41" s="10">
        <f>IFERROR(INDEX(CONFAZ!$J$2:$ES$440,MATCH(DATE(YEAR($A41),MONTH($A41),15),CONFAZ!$J$2:$J$440,0),17),0)</f>
        <v>1.4112920584999999</v>
      </c>
      <c r="U41">
        <f>IFERROR(INDEX(CONFAZ!$J$2:$ES$440,MATCH(DATE(YEAR($A41),MONTH($A41),15),CONFAZ!$J$2:$J$440,0),18),0)</f>
        <v>11.65</v>
      </c>
      <c r="V41">
        <f>IFERROR(INDEX(CONFAZ!$J$2:$ES$440,MATCH(DATE(YEAR($A41),MONTH($A41),15),CONFAZ!$J$2:$J$440,0),19),0)</f>
        <v>1212</v>
      </c>
      <c r="W41">
        <f>IFERROR(INDEX(CONFAZ!$J$2:$ES$440,MATCH(DATE(YEAR($A41),MONTH($A41),15),CONFAZ!$J$2:$J$440,0),20),0)</f>
        <v>1641971526000</v>
      </c>
      <c r="X41">
        <f>IFERROR(INDEX(CONFAZ!$J$2:$ES$440,MATCH(DATE(YEAR($A41),MONTH($A41),15),CONFAZ!$J$2:$J$440,0),21),0)</f>
        <v>1.04</v>
      </c>
      <c r="Y41">
        <f>IFERROR(INDEX(CONFAZ!$J$2:$ES$440,MATCH(DATE(YEAR($A41),MONTH($A41),15),CONFAZ!$J$2:$J$440,0),22),0)</f>
        <v>1582.89055555555</v>
      </c>
      <c r="Z41">
        <f>IFERROR(INDEX(CONFAZ!$J$2:$ES$440,MATCH(DATE(YEAR($A41),MONTH($A41),15),CONFAZ!$J$2:$J$440,0),23),0)</f>
        <v>1233.6599999999901</v>
      </c>
      <c r="AA41">
        <f>IFERROR(INDEX(CONFAZ!$J$2:$ES$440,MATCH(DATE(YEAR($A41),MONTH($A41),15),CONFAZ!$J$2:$J$440,0),24),0)</f>
        <v>1125.9895238095201</v>
      </c>
      <c r="AB41">
        <f>IFERROR(INDEX(CONFAZ!$J$2:$ES$440,MATCH(DATE(YEAR($A41),MONTH($A41),15),CONFAZ!$J$2:$J$440,0),25),0)</f>
        <v>1402.6676</v>
      </c>
      <c r="AC41">
        <f>IFERROR(INDEX(CONFAZ!$J$2:$ES$440,MATCH(DATE(YEAR($A41),MONTH($A41),15),CONFAZ!$J$2:$J$440,0),26),0)</f>
        <v>10.5218753766421</v>
      </c>
      <c r="AD41">
        <f>IFERROR(INDEX(CONFAZ!$J$2:$ES$440,MATCH(DATE(YEAR($A41),MONTH($A41),15),CONFAZ!$J$2:$J$440,0),27),0)</f>
        <v>2.06</v>
      </c>
      <c r="AE41">
        <f>IFERROR(INDEX(CONFAZ!$J$2:$ES$440,MATCH(DATE(YEAR($A41),MONTH($A41),15),CONFAZ!$J$2:$J$440,0),28),0)</f>
        <v>507.94</v>
      </c>
      <c r="AF41">
        <f>IFERROR(INDEX(CONFAZ!$J$2:$ES$440,MATCH(DATE(YEAR($A41),MONTH($A41),15),CONFAZ!$J$2:$J$440,0),29),0)</f>
        <v>7.25</v>
      </c>
      <c r="AG41">
        <f>IFERROR(INDEX(CONFAZ!$J$2:$ES$440,MATCH(DATE(YEAR($A41),MONTH($A41),15),CONFAZ!$J$2:$J$440,0),30),0)</f>
        <v>40.909999999999997</v>
      </c>
      <c r="AH41" s="10">
        <f>IFERROR(INDEX(CONFAZ!$J$2:$ES$440,MATCH(DATE(YEAR($A41),MONTH($A41),15),CONFAZ!$J$2:$J$440,0),32),0)</f>
        <v>815929900000</v>
      </c>
      <c r="AI41" s="32">
        <f>IFERROR(INDEX(CONFAZ!$J$2:$ES$440,MATCH(DATE(YEAR($A41),MONTH($A41),15),CONFAZ!$J$2:$J$440,0),33),0)</f>
        <v>0.53949069999999999</v>
      </c>
      <c r="AJ41">
        <f>IFERROR(INDEX(CONFAZ!$J$2:$ES$440,MATCH(DATE(YEAR($A41),MONTH($A41),15),CONFAZ!$J$2:$J$440,0),34),0)</f>
        <v>2.2799999999999998</v>
      </c>
      <c r="AK41">
        <f>IFERROR(INDEX(CONFAZ!$J$2:$ES$440,MATCH(DATE(YEAR($A41),MONTH($A41),15),CONFAZ!$J$2:$J$440,0),35),0)</f>
        <v>-3.75</v>
      </c>
      <c r="AL41">
        <f>IFERROR(INDEX(CONFAZ!$J$2:$ES$440,MATCH(DATE(YEAR($A41),MONTH($A41),15),CONFAZ!$J$2:$J$440,0),36),0)</f>
        <v>44301</v>
      </c>
      <c r="AM41" s="3">
        <f>IFERROR(INDEX(CONFAZ!$J$2:$ES$440,MATCH(DATE(YEAR($A41),MONTH($A41),15),CONFAZ!$J$2:$J$440,0),37),0)</f>
        <v>33605801000</v>
      </c>
      <c r="AN41" s="3">
        <f>IFERROR(INDEX(CONFAZ!$J$2:$ES$440,MATCH(DATE(YEAR($A41),MONTH($A41),15),CONFAZ!$J$2:$J$440,0),38),0)</f>
        <v>0.4</v>
      </c>
      <c r="AO41">
        <f>IFERROR(INDEX(CONFAZ!$J$2:$ES$440,MATCH(DATE(YEAR($A41),MONTH($A41),15),CONFAZ!$J$2:$J$440,0),39),0)</f>
        <v>3704</v>
      </c>
      <c r="AP41" s="3">
        <f>IFERROR(INDEX(CONFAZ!$J$2:$ES$440,MATCH(DATE(YEAR($A41),MONTH($A41),15),CONFAZ!$J$2:$J$440,0),40),0)</f>
        <v>30699.57</v>
      </c>
      <c r="AQ41" s="3">
        <f>IFERROR(INDEX(CONFAZ!$J$2:$ES$440,MATCH(DATE(YEAR($A41),MONTH($A41),15),CONFAZ!$J$2:$J$440,0),41),0)</f>
        <v>3568480000</v>
      </c>
      <c r="AR41" s="3">
        <f>IFERROR(INDEX(CONFAZ!$J$2:$ES$440,MATCH(DATE(YEAR($A41),MONTH($A41),15),CONFAZ!$J$2:$J$440,0),42),0)</f>
        <v>20396000</v>
      </c>
      <c r="AS41" s="3">
        <f>IFERROR(INDEX(CONFAZ!$J$2:$ES$440,MATCH(DATE(YEAR($A41),MONTH($A41),15),CONFAZ!$J$2:$J$440,0),43),0)</f>
        <v>7460218000</v>
      </c>
      <c r="AT41" s="3">
        <f>IFERROR(INDEX(CONFAZ!$J$2:$ES$440,MATCH(DATE(YEAR($A41),MONTH($A41),15),CONFAZ!$J$2:$J$440,0),44),0)</f>
        <v>16141426000</v>
      </c>
      <c r="AU41" s="3">
        <f>IFERROR(INDEX(CONFAZ!$J$2:$ES$440,MATCH(DATE(YEAR($A41),MONTH($A41),15),CONFAZ!$J$2:$J$440,0),45),0)</f>
        <v>6415281000</v>
      </c>
      <c r="AV41" s="10"/>
      <c r="AW41">
        <v>122137</v>
      </c>
      <c r="AX41">
        <v>754</v>
      </c>
      <c r="AY41">
        <v>137514690</v>
      </c>
      <c r="AZ41">
        <v>90513535</v>
      </c>
      <c r="BA41">
        <v>5458</v>
      </c>
      <c r="BB41" s="10">
        <v>2350</v>
      </c>
      <c r="BC41">
        <v>64</v>
      </c>
      <c r="BD41">
        <v>64</v>
      </c>
      <c r="BE41">
        <v>11266</v>
      </c>
      <c r="BF41">
        <v>248</v>
      </c>
      <c r="BG41">
        <v>743</v>
      </c>
      <c r="BH41">
        <v>3680</v>
      </c>
      <c r="BI41">
        <v>565</v>
      </c>
      <c r="BJ41">
        <v>8811</v>
      </c>
      <c r="BK41">
        <v>5443</v>
      </c>
      <c r="BL41">
        <v>0</v>
      </c>
      <c r="BM41">
        <v>87753</v>
      </c>
      <c r="BN41">
        <v>38642935</v>
      </c>
      <c r="BO41">
        <v>8104861</v>
      </c>
      <c r="BP41">
        <v>0</v>
      </c>
      <c r="BQ41">
        <v>1509483.84</v>
      </c>
      <c r="BR41">
        <v>869846636.46000004</v>
      </c>
      <c r="BS41">
        <v>29366.49</v>
      </c>
      <c r="BT41">
        <v>33974</v>
      </c>
      <c r="BU41">
        <v>32.8664779</v>
      </c>
      <c r="BV41">
        <v>5.69</v>
      </c>
      <c r="BW41">
        <v>-78316.67</v>
      </c>
      <c r="BX41">
        <v>-75960</v>
      </c>
      <c r="BY41">
        <v>2356.67</v>
      </c>
      <c r="BZ41">
        <v>43406.67</v>
      </c>
      <c r="CA41">
        <v>6697126.6699999999</v>
      </c>
      <c r="CB41">
        <v>-56583.33</v>
      </c>
      <c r="CC41">
        <v>-268523.33</v>
      </c>
      <c r="CD41">
        <v>0</v>
      </c>
      <c r="CE41">
        <v>0</v>
      </c>
      <c r="CF41">
        <v>0</v>
      </c>
      <c r="CG41">
        <v>0</v>
      </c>
      <c r="CH41">
        <v>13200232.5</v>
      </c>
      <c r="CI41" s="10">
        <v>590209.69999999995</v>
      </c>
      <c r="CJ41" s="10">
        <f t="shared" si="2"/>
        <v>-16129510.809999999</v>
      </c>
      <c r="CK41" s="10">
        <f>IFERROR(INDEX(CONFAZ!$BW$2:$ES$440,MATCH(DATE(YEAR($A41),MONTH($A41),15),CONFAZ!$BW$2:$BW$440,0),2),0)</f>
        <v>16719720.509999998</v>
      </c>
      <c r="CL41"/>
      <c r="CM41"/>
      <c r="CN41"/>
      <c r="CO41"/>
      <c r="CU41"/>
    </row>
    <row r="42" spans="1:99" x14ac:dyDescent="0.25">
      <c r="A42" s="1">
        <v>44700</v>
      </c>
      <c r="B42" s="1" t="str">
        <f t="shared" si="3"/>
        <v>19/05/2022</v>
      </c>
      <c r="C42" t="s">
        <v>61</v>
      </c>
      <c r="D42" t="s">
        <v>65</v>
      </c>
      <c r="E42" s="10">
        <f>IFERROR(INDEX(CONFAZ!$J$2:$ES$440,MATCH(DATE(YEAR($A42),MONTH($A42),15),CONFAZ!$J$2:$J$440,0),2),0)</f>
        <v>4.9550000000000001</v>
      </c>
      <c r="F42">
        <f>IFERROR(INDEX(CONFAZ!$J$2:$ES$440,MATCH(DATE(YEAR($A42),MONTH($A42),15),CONFAZ!$J$2:$J$440,0),3),0)</f>
        <v>85197751</v>
      </c>
      <c r="G42">
        <f>IFERROR(INDEX(CONFAZ!$J$2:$ES$440,MATCH(DATE(YEAR($A42),MONTH($A42),15),CONFAZ!$J$2:$J$440,0),4),0)</f>
        <v>630785737.47000003</v>
      </c>
      <c r="H42">
        <f>IFERROR(INDEX(CONFAZ!$J$2:$ES$440,MATCH(DATE(YEAR($A42),MONTH($A42),15),CONFAZ!$J$2:$J$440,0),5),0)</f>
        <v>8546803.1700000018</v>
      </c>
      <c r="I42">
        <f>IFERROR(INDEX(CONFAZ!$J$2:$ES$440,MATCH(DATE(YEAR($A42),MONTH($A42),15),CONFAZ!$J$2:$J$440,0),6),0)</f>
        <v>872504938</v>
      </c>
      <c r="J42">
        <f>IFERROR(INDEX(CONFAZ!$J$2:$ES$440,MATCH(DATE(YEAR($A42),MONTH($A42),15),CONFAZ!$J$2:$J$440,0),7),0)</f>
        <v>124911320.02</v>
      </c>
      <c r="K42">
        <f>IFERROR(INDEX(CONFAZ!$J$2:$ES$440,MATCH(DATE(YEAR($A42),MONTH($A42),15),CONFAZ!$J$2:$J$440,0),8),0)</f>
        <v>10997787.309999999</v>
      </c>
      <c r="L42">
        <f>IFERROR(INDEX(CONFAZ!$J$2:$ES$440,MATCH(DATE(YEAR($A42),MONTH($A42),15),CONFAZ!$J$2:$J$440,0),9),0)</f>
        <v>26137430.720000003</v>
      </c>
      <c r="M42">
        <f>IFERROR(INDEX(CONFAZ!$J$2:$ES$440,MATCH(DATE(YEAR($A42),MONTH($A42),15),CONFAZ!$J$2:$J$440,0),10),0)</f>
        <v>2495687.4500000002</v>
      </c>
      <c r="N42">
        <f>IFERROR(INDEX(CONFAZ!$J$2:$ES$440,MATCH(DATE(YEAR($A42),MONTH($A42),15),CONFAZ!$J$2:$J$440,0),11),0)</f>
        <v>424126705.19</v>
      </c>
      <c r="O42">
        <f>IFERROR(INDEX(CONFAZ!$J$2:$ES$440,MATCH(DATE(YEAR($A42),MONTH($A42),15),CONFAZ!$J$2:$J$440,0),12),0)</f>
        <v>4512084.96</v>
      </c>
      <c r="P42">
        <f>IFERROR(INDEX(CONFAZ!$J$2:$ES$440,MATCH(DATE(YEAR($A42),MONTH($A42),15),CONFAZ!$J$2:$J$440,0),13),0)</f>
        <v>431134477.59999996</v>
      </c>
      <c r="Q42" s="2">
        <f>IFERROR(INDEX(CONFAZ!$J$2:$ES$440,MATCH(DATE(YEAR($A42),MONTH($A42),15),CONFAZ!$J$2:$J$440,0),14),0)</f>
        <v>29641748838</v>
      </c>
      <c r="R42" s="2">
        <f>IFERROR(INDEX(CONFAZ!$J$2:$ES$440,MATCH(DATE(YEAR($A42),MONTH($A42),15),CONFAZ!$J$2:$J$440,0),15),0)</f>
        <v>24684032424</v>
      </c>
      <c r="S42">
        <f>IFERROR(INDEX(CONFAZ!$J$2:$ES$440,MATCH(DATE(YEAR($A42),MONTH($A42),15),CONFAZ!$J$2:$J$440,0),16),0)</f>
        <v>142.69</v>
      </c>
      <c r="T42" s="10">
        <f>IFERROR(INDEX(CONFAZ!$J$2:$ES$440,MATCH(DATE(YEAR($A42),MONTH($A42),15),CONFAZ!$J$2:$J$440,0),17),0)</f>
        <v>0.52164654880000005</v>
      </c>
      <c r="U42">
        <f>IFERROR(INDEX(CONFAZ!$J$2:$ES$440,MATCH(DATE(YEAR($A42),MONTH($A42),15),CONFAZ!$J$2:$J$440,0),18),0)</f>
        <v>12.51</v>
      </c>
      <c r="V42">
        <f>IFERROR(INDEX(CONFAZ!$J$2:$ES$440,MATCH(DATE(YEAR($A42),MONTH($A42),15),CONFAZ!$J$2:$J$440,0),19),0)</f>
        <v>1212</v>
      </c>
      <c r="W42">
        <f>IFERROR(INDEX(CONFAZ!$J$2:$ES$440,MATCH(DATE(YEAR($A42),MONTH($A42),15),CONFAZ!$J$2:$J$440,0),20),0)</f>
        <v>1716486325000</v>
      </c>
      <c r="X42">
        <f>IFERROR(INDEX(CONFAZ!$J$2:$ES$440,MATCH(DATE(YEAR($A42),MONTH($A42),15),CONFAZ!$J$2:$J$440,0),21),0)</f>
        <v>0.45</v>
      </c>
      <c r="Y42">
        <f>IFERROR(INDEX(CONFAZ!$J$2:$ES$440,MATCH(DATE(YEAR($A42),MONTH($A42),15),CONFAZ!$J$2:$J$440,0),22),0)</f>
        <v>1627.78722222222</v>
      </c>
      <c r="Z42">
        <f>IFERROR(INDEX(CONFAZ!$J$2:$ES$440,MATCH(DATE(YEAR($A42),MONTH($A42),15),CONFAZ!$J$2:$J$440,0),23),0)</f>
        <v>1280.05</v>
      </c>
      <c r="AA42">
        <f>IFERROR(INDEX(CONFAZ!$J$2:$ES$440,MATCH(DATE(YEAR($A42),MONTH($A42),15),CONFAZ!$J$2:$J$440,0),24),0)</f>
        <v>1168.9342857142799</v>
      </c>
      <c r="AB42">
        <f>IFERROR(INDEX(CONFAZ!$J$2:$ES$440,MATCH(DATE(YEAR($A42),MONTH($A42),15),CONFAZ!$J$2:$J$440,0),25),0)</f>
        <v>1448.2248</v>
      </c>
      <c r="AC42">
        <f>IFERROR(INDEX(CONFAZ!$J$2:$ES$440,MATCH(DATE(YEAR($A42),MONTH($A42),15),CONFAZ!$J$2:$J$440,0),26),0)</f>
        <v>9.8301386076359005</v>
      </c>
      <c r="AD42">
        <f>IFERROR(INDEX(CONFAZ!$J$2:$ES$440,MATCH(DATE(YEAR($A42),MONTH($A42),15),CONFAZ!$J$2:$J$440,0),27),0)</f>
        <v>1.47</v>
      </c>
      <c r="AE42">
        <f>IFERROR(INDEX(CONFAZ!$J$2:$ES$440,MATCH(DATE(YEAR($A42),MONTH($A42),15),CONFAZ!$J$2:$J$440,0),28),0)</f>
        <v>557.62</v>
      </c>
      <c r="AF42">
        <f>IFERROR(INDEX(CONFAZ!$J$2:$ES$440,MATCH(DATE(YEAR($A42),MONTH($A42),15),CONFAZ!$J$2:$J$440,0),29),0)</f>
        <v>7.28</v>
      </c>
      <c r="AG42">
        <f>IFERROR(INDEX(CONFAZ!$J$2:$ES$440,MATCH(DATE(YEAR($A42),MONTH($A42),15),CONFAZ!$J$2:$J$440,0),30),0)</f>
        <v>33.33</v>
      </c>
      <c r="AH42" s="10">
        <f>IFERROR(INDEX(CONFAZ!$J$2:$ES$440,MATCH(DATE(YEAR($A42),MONTH($A42),15),CONFAZ!$J$2:$J$440,0),32),0)</f>
        <v>827514900000</v>
      </c>
      <c r="AI42" s="32">
        <f>IFERROR(INDEX(CONFAZ!$J$2:$ES$440,MATCH(DATE(YEAR($A42),MONTH($A42),15),CONFAZ!$J$2:$J$440,0),33),0)</f>
        <v>0.53949069999999999</v>
      </c>
      <c r="AJ42">
        <f>IFERROR(INDEX(CONFAZ!$J$2:$ES$440,MATCH(DATE(YEAR($A42),MONTH($A42),15),CONFAZ!$J$2:$J$440,0),34),0)</f>
        <v>10.5</v>
      </c>
      <c r="AK42">
        <f>IFERROR(INDEX(CONFAZ!$J$2:$ES$440,MATCH(DATE(YEAR($A42),MONTH($A42),15),CONFAZ!$J$2:$J$440,0),35),0)</f>
        <v>4.9800000000000004</v>
      </c>
      <c r="AL42">
        <f>IFERROR(INDEX(CONFAZ!$J$2:$ES$440,MATCH(DATE(YEAR($A42),MONTH($A42),15),CONFAZ!$J$2:$J$440,0),36),0)</f>
        <v>44331</v>
      </c>
      <c r="AM42" s="3">
        <f>IFERROR(INDEX(CONFAZ!$J$2:$ES$440,MATCH(DATE(YEAR($A42),MONTH($A42),15),CONFAZ!$J$2:$J$440,0),37),0)</f>
        <v>33605801000</v>
      </c>
      <c r="AN42" s="3">
        <f>IFERROR(INDEX(CONFAZ!$J$2:$ES$440,MATCH(DATE(YEAR($A42),MONTH($A42),15),CONFAZ!$J$2:$J$440,0),38),0)</f>
        <v>0.4</v>
      </c>
      <c r="AO42">
        <f>IFERROR(INDEX(CONFAZ!$J$2:$ES$440,MATCH(DATE(YEAR($A42),MONTH($A42),15),CONFAZ!$J$2:$J$440,0),39),0)</f>
        <v>3704</v>
      </c>
      <c r="AP42" s="3">
        <f>IFERROR(INDEX(CONFAZ!$J$2:$ES$440,MATCH(DATE(YEAR($A42),MONTH($A42),15),CONFAZ!$J$2:$J$440,0),40),0)</f>
        <v>30699.57</v>
      </c>
      <c r="AQ42" s="3">
        <f>IFERROR(INDEX(CONFAZ!$J$2:$ES$440,MATCH(DATE(YEAR($A42),MONTH($A42),15),CONFAZ!$J$2:$J$440,0),41),0)</f>
        <v>3568480000</v>
      </c>
      <c r="AR42" s="3">
        <f>IFERROR(INDEX(CONFAZ!$J$2:$ES$440,MATCH(DATE(YEAR($A42),MONTH($A42),15),CONFAZ!$J$2:$J$440,0),42),0)</f>
        <v>20396000</v>
      </c>
      <c r="AS42" s="3">
        <f>IFERROR(INDEX(CONFAZ!$J$2:$ES$440,MATCH(DATE(YEAR($A42),MONTH($A42),15),CONFAZ!$J$2:$J$440,0),43),0)</f>
        <v>7460218000</v>
      </c>
      <c r="AT42" s="3">
        <f>IFERROR(INDEX(CONFAZ!$J$2:$ES$440,MATCH(DATE(YEAR($A42),MONTH($A42),15),CONFAZ!$J$2:$J$440,0),44),0)</f>
        <v>16141426000</v>
      </c>
      <c r="AU42" s="3">
        <f>IFERROR(INDEX(CONFAZ!$J$2:$ES$440,MATCH(DATE(YEAR($A42),MONTH($A42),15),CONFAZ!$J$2:$J$440,0),45),0)</f>
        <v>6415281000</v>
      </c>
      <c r="AV42" s="10"/>
      <c r="AW42">
        <v>122137</v>
      </c>
      <c r="AX42">
        <v>754</v>
      </c>
      <c r="AY42">
        <v>137514690</v>
      </c>
      <c r="AZ42">
        <v>90513535</v>
      </c>
      <c r="BA42">
        <v>5458</v>
      </c>
      <c r="BB42" s="10">
        <v>2350</v>
      </c>
      <c r="BC42">
        <v>64</v>
      </c>
      <c r="BD42">
        <v>64</v>
      </c>
      <c r="BE42">
        <v>11266</v>
      </c>
      <c r="BF42">
        <v>248</v>
      </c>
      <c r="BG42">
        <v>743</v>
      </c>
      <c r="BH42">
        <v>3680</v>
      </c>
      <c r="BI42">
        <v>565</v>
      </c>
      <c r="BJ42">
        <v>8811</v>
      </c>
      <c r="BK42">
        <v>5443</v>
      </c>
      <c r="BL42">
        <v>0</v>
      </c>
      <c r="BM42">
        <v>87753</v>
      </c>
      <c r="BN42">
        <v>38642935</v>
      </c>
      <c r="BO42">
        <v>8104861</v>
      </c>
      <c r="BP42">
        <v>0</v>
      </c>
      <c r="BQ42">
        <v>1509483.84</v>
      </c>
      <c r="BR42">
        <v>869846636.46000004</v>
      </c>
      <c r="BS42">
        <v>29366.49</v>
      </c>
      <c r="BT42">
        <v>33974</v>
      </c>
      <c r="BU42">
        <v>32.8664779</v>
      </c>
      <c r="BV42">
        <v>5.69</v>
      </c>
      <c r="BW42">
        <v>-78316.67</v>
      </c>
      <c r="BX42">
        <v>-75960</v>
      </c>
      <c r="BY42">
        <v>2356.67</v>
      </c>
      <c r="BZ42">
        <v>43406.67</v>
      </c>
      <c r="CA42">
        <v>6697126.6699999999</v>
      </c>
      <c r="CB42">
        <v>-56583.33</v>
      </c>
      <c r="CC42">
        <v>-268523.33</v>
      </c>
      <c r="CD42">
        <v>0</v>
      </c>
      <c r="CE42">
        <v>0</v>
      </c>
      <c r="CF42">
        <v>0</v>
      </c>
      <c r="CG42">
        <v>0</v>
      </c>
      <c r="CH42">
        <v>184882882.5</v>
      </c>
      <c r="CI42" s="7">
        <v>9007075.040000001</v>
      </c>
      <c r="CJ42" s="10">
        <f t="shared" si="2"/>
        <v>-8122321.7799999956</v>
      </c>
      <c r="CK42" s="10">
        <f>IFERROR(INDEX(CONFAZ!$BW$2:$ES$440,MATCH(DATE(YEAR($A42),MONTH($A42),15),CONFAZ!$BW$2:$BW$440,0),2),0)</f>
        <v>17129396.819999997</v>
      </c>
      <c r="CL42"/>
      <c r="CM42"/>
      <c r="CN42"/>
      <c r="CO42"/>
      <c r="CU42"/>
    </row>
    <row r="43" spans="1:99" x14ac:dyDescent="0.25">
      <c r="A43" s="1">
        <v>44731</v>
      </c>
      <c r="B43" s="1" t="str">
        <f t="shared" si="3"/>
        <v>19/06/2022</v>
      </c>
      <c r="C43" t="s">
        <v>61</v>
      </c>
      <c r="D43" t="s">
        <v>65</v>
      </c>
      <c r="E43" s="10">
        <f>IFERROR(INDEX(CONFAZ!$J$2:$ES$440,MATCH(DATE(YEAR($A43),MONTH($A43),15),CONFAZ!$J$2:$J$440,0),2),0)</f>
        <v>5.492</v>
      </c>
      <c r="F43">
        <f>IFERROR(INDEX(CONFAZ!$J$2:$ES$440,MATCH(DATE(YEAR($A43),MONTH($A43),15),CONFAZ!$J$2:$J$440,0),3),0)</f>
        <v>62597309</v>
      </c>
      <c r="G43">
        <f>IFERROR(INDEX(CONFAZ!$J$2:$ES$440,MATCH(DATE(YEAR($A43),MONTH($A43),15),CONFAZ!$J$2:$J$440,0),4),0)</f>
        <v>893094577.89999998</v>
      </c>
      <c r="H43">
        <f>IFERROR(INDEX(CONFAZ!$J$2:$ES$440,MATCH(DATE(YEAR($A43),MONTH($A43),15),CONFAZ!$J$2:$J$440,0),5),0)</f>
        <v>6228991.0099999998</v>
      </c>
      <c r="I43">
        <f>IFERROR(INDEX(CONFAZ!$J$2:$ES$440,MATCH(DATE(YEAR($A43),MONTH($A43),15),CONFAZ!$J$2:$J$440,0),6),0)</f>
        <v>1207647460</v>
      </c>
      <c r="J43">
        <f>IFERROR(INDEX(CONFAZ!$J$2:$ES$440,MATCH(DATE(YEAR($A43),MONTH($A43),15),CONFAZ!$J$2:$J$440,0),7),0)</f>
        <v>199091697.14999998</v>
      </c>
      <c r="K43">
        <f>IFERROR(INDEX(CONFAZ!$J$2:$ES$440,MATCH(DATE(YEAR($A43),MONTH($A43),15),CONFAZ!$J$2:$J$440,0),8),0)</f>
        <v>13312235.209999999</v>
      </c>
      <c r="L43">
        <f>IFERROR(INDEX(CONFAZ!$J$2:$ES$440,MATCH(DATE(YEAR($A43),MONTH($A43),15),CONFAZ!$J$2:$J$440,0),9),0)</f>
        <v>27958199.550000001</v>
      </c>
      <c r="M43">
        <f>IFERROR(INDEX(CONFAZ!$J$2:$ES$440,MATCH(DATE(YEAR($A43),MONTH($A43),15),CONFAZ!$J$2:$J$440,0),10),0)</f>
        <v>2000995.11</v>
      </c>
      <c r="N43">
        <f>IFERROR(INDEX(CONFAZ!$J$2:$ES$440,MATCH(DATE(YEAR($A43),MONTH($A43),15),CONFAZ!$J$2:$J$440,0),11),0)</f>
        <v>685404847.36000001</v>
      </c>
      <c r="O43">
        <f>IFERROR(INDEX(CONFAZ!$J$2:$ES$440,MATCH(DATE(YEAR($A43),MONTH($A43),15),CONFAZ!$J$2:$J$440,0),12),0)</f>
        <v>2577937.5699999998</v>
      </c>
      <c r="P43">
        <f>IFERROR(INDEX(CONFAZ!$J$2:$ES$440,MATCH(DATE(YEAR($A43),MONTH($A43),15),CONFAZ!$J$2:$J$440,0),13),0)</f>
        <v>689983780.04000008</v>
      </c>
      <c r="Q43" s="2">
        <f>IFERROR(INDEX(CONFAZ!$J$2:$ES$440,MATCH(DATE(YEAR($A43),MONTH($A43),15),CONFAZ!$J$2:$J$440,0),14),0)</f>
        <v>32734865006</v>
      </c>
      <c r="R43" s="2">
        <f>IFERROR(INDEX(CONFAZ!$J$2:$ES$440,MATCH(DATE(YEAR($A43),MONTH($A43),15),CONFAZ!$J$2:$J$440,0),15),0)</f>
        <v>23851356788</v>
      </c>
      <c r="S43">
        <f>IFERROR(INDEX(CONFAZ!$J$2:$ES$440,MATCH(DATE(YEAR($A43),MONTH($A43),15),CONFAZ!$J$2:$J$440,0),16),0)</f>
        <v>142.13999999999999</v>
      </c>
      <c r="T43" s="10">
        <f>IFERROR(INDEX(CONFAZ!$J$2:$ES$440,MATCH(DATE(YEAR($A43),MONTH($A43),15),CONFAZ!$J$2:$J$440,0),17),0)</f>
        <v>0.58524282640000003</v>
      </c>
      <c r="U43">
        <f>IFERROR(INDEX(CONFAZ!$J$2:$ES$440,MATCH(DATE(YEAR($A43),MONTH($A43),15),CONFAZ!$J$2:$J$440,0),18),0)</f>
        <v>12.89</v>
      </c>
      <c r="V43">
        <f>IFERROR(INDEX(CONFAZ!$J$2:$ES$440,MATCH(DATE(YEAR($A43),MONTH($A43),15),CONFAZ!$J$2:$J$440,0),19),0)</f>
        <v>1212</v>
      </c>
      <c r="W43">
        <f>IFERROR(INDEX(CONFAZ!$J$2:$ES$440,MATCH(DATE(YEAR($A43),MONTH($A43),15),CONFAZ!$J$2:$J$440,0),20),0)</f>
        <v>1726614333600</v>
      </c>
      <c r="X43">
        <f>IFERROR(INDEX(CONFAZ!$J$2:$ES$440,MATCH(DATE(YEAR($A43),MONTH($A43),15),CONFAZ!$J$2:$J$440,0),21),0)</f>
        <v>0.62</v>
      </c>
      <c r="Y43">
        <f>IFERROR(INDEX(CONFAZ!$J$2:$ES$440,MATCH(DATE(YEAR($A43),MONTH($A43),15),CONFAZ!$J$2:$J$440,0),22),0)</f>
        <v>1652.5972222222199</v>
      </c>
      <c r="Z43">
        <f>IFERROR(INDEX(CONFAZ!$J$2:$ES$440,MATCH(DATE(YEAR($A43),MONTH($A43),15),CONFAZ!$J$2:$J$440,0),23),0)</f>
        <v>1297.1469999999999</v>
      </c>
      <c r="AA43">
        <f>IFERROR(INDEX(CONFAZ!$J$2:$ES$440,MATCH(DATE(YEAR($A43),MONTH($A43),15),CONFAZ!$J$2:$J$440,0),24),0)</f>
        <v>1186.1099999999999</v>
      </c>
      <c r="AB43">
        <f>IFERROR(INDEX(CONFAZ!$J$2:$ES$440,MATCH(DATE(YEAR($A43),MONTH($A43),15),CONFAZ!$J$2:$J$440,0),25),0)</f>
        <v>1469.4372000000001</v>
      </c>
      <c r="AC43">
        <f>IFERROR(INDEX(CONFAZ!$J$2:$ES$440,MATCH(DATE(YEAR($A43),MONTH($A43),15),CONFAZ!$J$2:$J$440,0),26),0)</f>
        <v>9.3032699886477896</v>
      </c>
      <c r="AD43">
        <f>IFERROR(INDEX(CONFAZ!$J$2:$ES$440,MATCH(DATE(YEAR($A43),MONTH($A43),15),CONFAZ!$J$2:$J$440,0),27),0)</f>
        <v>1.67</v>
      </c>
      <c r="AE43">
        <f>IFERROR(INDEX(CONFAZ!$J$2:$ES$440,MATCH(DATE(YEAR($A43),MONTH($A43),15),CONFAZ!$J$2:$J$440,0),28),0)</f>
        <v>583.85</v>
      </c>
      <c r="AF43">
        <f>IFERROR(INDEX(CONFAZ!$J$2:$ES$440,MATCH(DATE(YEAR($A43),MONTH($A43),15),CONFAZ!$J$2:$J$440,0),29),0)</f>
        <v>7.25</v>
      </c>
      <c r="AG43">
        <f>IFERROR(INDEX(CONFAZ!$J$2:$ES$440,MATCH(DATE(YEAR($A43),MONTH($A43),15),CONFAZ!$J$2:$J$440,0),30),0)</f>
        <v>53.27</v>
      </c>
      <c r="AH43" s="10">
        <f>IFERROR(INDEX(CONFAZ!$J$2:$ES$440,MATCH(DATE(YEAR($A43),MONTH($A43),15),CONFAZ!$J$2:$J$440,0),32),0)</f>
        <v>828392600000</v>
      </c>
      <c r="AI43" s="32">
        <f>IFERROR(INDEX(CONFAZ!$J$2:$ES$440,MATCH(DATE(YEAR($A43),MONTH($A43),15),CONFAZ!$J$2:$J$440,0),33),0)</f>
        <v>0.53949069999999999</v>
      </c>
      <c r="AJ43">
        <f>IFERROR(INDEX(CONFAZ!$J$2:$ES$440,MATCH(DATE(YEAR($A43),MONTH($A43),15),CONFAZ!$J$2:$J$440,0),34),0)</f>
        <v>3.67</v>
      </c>
      <c r="AK43">
        <f>IFERROR(INDEX(CONFAZ!$J$2:$ES$440,MATCH(DATE(YEAR($A43),MONTH($A43),15),CONFAZ!$J$2:$J$440,0),35),0)</f>
        <v>-1.7</v>
      </c>
      <c r="AL43">
        <f>IFERROR(INDEX(CONFAZ!$J$2:$ES$440,MATCH(DATE(YEAR($A43),MONTH($A43),15),CONFAZ!$J$2:$J$440,0),36),0)</f>
        <v>44362</v>
      </c>
      <c r="AM43" s="3">
        <f>IFERROR(INDEX(CONFAZ!$J$2:$ES$440,MATCH(DATE(YEAR($A43),MONTH($A43),15),CONFAZ!$J$2:$J$440,0),37),0)</f>
        <v>33605801000</v>
      </c>
      <c r="AN43" s="3">
        <f>IFERROR(INDEX(CONFAZ!$J$2:$ES$440,MATCH(DATE(YEAR($A43),MONTH($A43),15),CONFAZ!$J$2:$J$440,0),38),0)</f>
        <v>0.4</v>
      </c>
      <c r="AO43">
        <f>IFERROR(INDEX(CONFAZ!$J$2:$ES$440,MATCH(DATE(YEAR($A43),MONTH($A43),15),CONFAZ!$J$2:$J$440,0),39),0)</f>
        <v>3704</v>
      </c>
      <c r="AP43" s="3">
        <f>IFERROR(INDEX(CONFAZ!$J$2:$ES$440,MATCH(DATE(YEAR($A43),MONTH($A43),15),CONFAZ!$J$2:$J$440,0),40),0)</f>
        <v>30699.57</v>
      </c>
      <c r="AQ43" s="3">
        <f>IFERROR(INDEX(CONFAZ!$J$2:$ES$440,MATCH(DATE(YEAR($A43),MONTH($A43),15),CONFAZ!$J$2:$J$440,0),41),0)</f>
        <v>3568480000</v>
      </c>
      <c r="AR43" s="3">
        <f>IFERROR(INDEX(CONFAZ!$J$2:$ES$440,MATCH(DATE(YEAR($A43),MONTH($A43),15),CONFAZ!$J$2:$J$440,0),42),0)</f>
        <v>20396000</v>
      </c>
      <c r="AS43" s="3">
        <f>IFERROR(INDEX(CONFAZ!$J$2:$ES$440,MATCH(DATE(YEAR($A43),MONTH($A43),15),CONFAZ!$J$2:$J$440,0),43),0)</f>
        <v>7460218000</v>
      </c>
      <c r="AT43" s="3">
        <f>IFERROR(INDEX(CONFAZ!$J$2:$ES$440,MATCH(DATE(YEAR($A43),MONTH($A43),15),CONFAZ!$J$2:$J$440,0),44),0)</f>
        <v>16141426000</v>
      </c>
      <c r="AU43" s="3">
        <f>IFERROR(INDEX(CONFAZ!$J$2:$ES$440,MATCH(DATE(YEAR($A43),MONTH($A43),15),CONFAZ!$J$2:$J$440,0),45),0)</f>
        <v>6415281000</v>
      </c>
      <c r="AV43" s="10"/>
      <c r="AW43">
        <v>122137</v>
      </c>
      <c r="AX43">
        <v>754</v>
      </c>
      <c r="AY43">
        <v>137514690</v>
      </c>
      <c r="AZ43">
        <v>90513535</v>
      </c>
      <c r="BA43">
        <v>5458</v>
      </c>
      <c r="BB43" s="10">
        <v>2350</v>
      </c>
      <c r="BC43">
        <v>64</v>
      </c>
      <c r="BD43">
        <v>64</v>
      </c>
      <c r="BE43">
        <v>11266</v>
      </c>
      <c r="BF43">
        <v>248</v>
      </c>
      <c r="BG43">
        <v>743</v>
      </c>
      <c r="BH43">
        <v>3680</v>
      </c>
      <c r="BI43">
        <v>565</v>
      </c>
      <c r="BJ43">
        <v>8811</v>
      </c>
      <c r="BK43">
        <v>5443</v>
      </c>
      <c r="BL43">
        <v>0</v>
      </c>
      <c r="BM43">
        <v>87753</v>
      </c>
      <c r="BN43">
        <v>38642935</v>
      </c>
      <c r="BO43">
        <v>8104861</v>
      </c>
      <c r="BP43">
        <v>0</v>
      </c>
      <c r="BQ43">
        <v>1509483.84</v>
      </c>
      <c r="BR43">
        <v>869846636.46000004</v>
      </c>
      <c r="BS43">
        <v>29366.49</v>
      </c>
      <c r="BT43">
        <v>33974</v>
      </c>
      <c r="BU43">
        <v>32.8664779</v>
      </c>
      <c r="BV43">
        <v>5.69</v>
      </c>
      <c r="BW43">
        <v>-78316.67</v>
      </c>
      <c r="BX43">
        <v>-75960</v>
      </c>
      <c r="BY43">
        <v>2356.67</v>
      </c>
      <c r="BZ43">
        <v>43406.67</v>
      </c>
      <c r="CA43">
        <v>6697126.6699999999</v>
      </c>
      <c r="CB43">
        <v>-56583.33</v>
      </c>
      <c r="CC43">
        <v>-268523.33</v>
      </c>
      <c r="CD43">
        <v>0</v>
      </c>
      <c r="CE43">
        <v>0</v>
      </c>
      <c r="CF43">
        <v>0</v>
      </c>
      <c r="CG43">
        <v>0</v>
      </c>
      <c r="CH43">
        <v>379476</v>
      </c>
      <c r="CI43" s="7">
        <v>11692969.49</v>
      </c>
      <c r="CJ43" s="10">
        <f t="shared" si="2"/>
        <v>-1093659.2700000014</v>
      </c>
      <c r="CK43" s="10">
        <f>IFERROR(INDEX(CONFAZ!$BW$2:$ES$440,MATCH(DATE(YEAR($A43),MONTH($A43),15),CONFAZ!$BW$2:$BW$440,0),2),0)</f>
        <v>12786628.760000002</v>
      </c>
      <c r="CL43"/>
      <c r="CM43"/>
      <c r="CN43"/>
      <c r="CO43"/>
      <c r="CU43"/>
    </row>
    <row r="44" spans="1:99" x14ac:dyDescent="0.25">
      <c r="A44" s="1">
        <v>44761</v>
      </c>
      <c r="B44" s="1" t="str">
        <f t="shared" si="3"/>
        <v>19/07/2022</v>
      </c>
      <c r="C44" t="s">
        <v>61</v>
      </c>
      <c r="D44" t="s">
        <v>65</v>
      </c>
      <c r="E44" s="10">
        <f>IFERROR(INDEX(CONFAZ!$J$2:$ES$440,MATCH(DATE(YEAR($A44),MONTH($A44),15),CONFAZ!$J$2:$J$440,0),2),0)</f>
        <v>5.3681000000000001</v>
      </c>
      <c r="F44">
        <f>IFERROR(INDEX(CONFAZ!$J$2:$ES$440,MATCH(DATE(YEAR($A44),MONTH($A44),15),CONFAZ!$J$2:$J$440,0),3),0)</f>
        <v>48189439</v>
      </c>
      <c r="G44">
        <f>IFERROR(INDEX(CONFAZ!$J$2:$ES$440,MATCH(DATE(YEAR($A44),MONTH($A44),15),CONFAZ!$J$2:$J$440,0),4),0)</f>
        <v>517367806.92000002</v>
      </c>
      <c r="H44">
        <f>IFERROR(INDEX(CONFAZ!$J$2:$ES$440,MATCH(DATE(YEAR($A44),MONTH($A44),15),CONFAZ!$J$2:$J$440,0),5),0)</f>
        <v>7164697.8400000008</v>
      </c>
      <c r="I44">
        <f>IFERROR(INDEX(CONFAZ!$J$2:$ES$440,MATCH(DATE(YEAR($A44),MONTH($A44),15),CONFAZ!$J$2:$J$440,0),6),0)</f>
        <v>868886180</v>
      </c>
      <c r="J44">
        <f>IFERROR(INDEX(CONFAZ!$J$2:$ES$440,MATCH(DATE(YEAR($A44),MONTH($A44),15),CONFAZ!$J$2:$J$440,0),7),0)</f>
        <v>230212185.80999997</v>
      </c>
      <c r="K44">
        <f>IFERROR(INDEX(CONFAZ!$J$2:$ES$440,MATCH(DATE(YEAR($A44),MONTH($A44),15),CONFAZ!$J$2:$J$440,0),8),0)</f>
        <v>16019085.380000001</v>
      </c>
      <c r="L44">
        <f>IFERROR(INDEX(CONFAZ!$J$2:$ES$440,MATCH(DATE(YEAR($A44),MONTH($A44),15),CONFAZ!$J$2:$J$440,0),9),0)</f>
        <v>26686028.330000006</v>
      </c>
      <c r="M44">
        <f>IFERROR(INDEX(CONFAZ!$J$2:$ES$440,MATCH(DATE(YEAR($A44),MONTH($A44),15),CONFAZ!$J$2:$J$440,0),10),0)</f>
        <v>2710602.52</v>
      </c>
      <c r="N44">
        <f>IFERROR(INDEX(CONFAZ!$J$2:$ES$440,MATCH(DATE(YEAR($A44),MONTH($A44),15),CONFAZ!$J$2:$J$440,0),11),0)</f>
        <v>298480617.74000001</v>
      </c>
      <c r="O44">
        <f>IFERROR(INDEX(CONFAZ!$J$2:$ES$440,MATCH(DATE(YEAR($A44),MONTH($A44),15),CONFAZ!$J$2:$J$440,0),12),0)</f>
        <v>1904306.83</v>
      </c>
      <c r="P44">
        <f>IFERROR(INDEX(CONFAZ!$J$2:$ES$440,MATCH(DATE(YEAR($A44),MONTH($A44),15),CONFAZ!$J$2:$J$440,0),13),0)</f>
        <v>303095527.08999997</v>
      </c>
      <c r="Q44" s="2">
        <f>IFERROR(INDEX(CONFAZ!$J$2:$ES$440,MATCH(DATE(YEAR($A44),MONTH($A44),15),CONFAZ!$J$2:$J$440,0),14),0)</f>
        <v>29848660624</v>
      </c>
      <c r="R44" s="2">
        <f>IFERROR(INDEX(CONFAZ!$J$2:$ES$440,MATCH(DATE(YEAR($A44),MONTH($A44),15),CONFAZ!$J$2:$J$440,0),15),0)</f>
        <v>24486094504</v>
      </c>
      <c r="S44">
        <f>IFERROR(INDEX(CONFAZ!$J$2:$ES$440,MATCH(DATE(YEAR($A44),MONTH($A44),15),CONFAZ!$J$2:$J$440,0),16),0)</f>
        <v>149.63</v>
      </c>
      <c r="T44" s="10">
        <f>IFERROR(INDEX(CONFAZ!$J$2:$ES$440,MATCH(DATE(YEAR($A44),MONTH($A44),15),CONFAZ!$J$2:$J$440,0),17),0)</f>
        <v>0.20614972770000001</v>
      </c>
      <c r="U44">
        <f>IFERROR(INDEX(CONFAZ!$J$2:$ES$440,MATCH(DATE(YEAR($A44),MONTH($A44),15),CONFAZ!$J$2:$J$440,0),18),0)</f>
        <v>13.15</v>
      </c>
      <c r="V44">
        <f>IFERROR(INDEX(CONFAZ!$J$2:$ES$440,MATCH(DATE(YEAR($A44),MONTH($A44),15),CONFAZ!$J$2:$J$440,0),19),0)</f>
        <v>1212</v>
      </c>
      <c r="W44">
        <f>IFERROR(INDEX(CONFAZ!$J$2:$ES$440,MATCH(DATE(YEAR($A44),MONTH($A44),15),CONFAZ!$J$2:$J$440,0),20),0)</f>
        <v>1859525944300</v>
      </c>
      <c r="X44">
        <f>IFERROR(INDEX(CONFAZ!$J$2:$ES$440,MATCH(DATE(YEAR($A44),MONTH($A44),15),CONFAZ!$J$2:$J$440,0),21),0)</f>
        <v>-0.6</v>
      </c>
      <c r="Y44">
        <f>IFERROR(INDEX(CONFAZ!$J$2:$ES$440,MATCH(DATE(YEAR($A44),MONTH($A44),15),CONFAZ!$J$2:$J$440,0),22),0)</f>
        <v>1684.5888888888801</v>
      </c>
      <c r="Z44">
        <f>IFERROR(INDEX(CONFAZ!$J$2:$ES$440,MATCH(DATE(YEAR($A44),MONTH($A44),15),CONFAZ!$J$2:$J$440,0),23),0)</f>
        <v>1317.6155000000001</v>
      </c>
      <c r="AA44">
        <f>IFERROR(INDEX(CONFAZ!$J$2:$ES$440,MATCH(DATE(YEAR($A44),MONTH($A44),15),CONFAZ!$J$2:$J$440,0),24),0)</f>
        <v>1207.2580952380899</v>
      </c>
      <c r="AB44">
        <f>IFERROR(INDEX(CONFAZ!$J$2:$ES$440,MATCH(DATE(YEAR($A44),MONTH($A44),15),CONFAZ!$J$2:$J$440,0),25),0)</f>
        <v>1486.9595999999999</v>
      </c>
      <c r="AC44">
        <f>IFERROR(INDEX(CONFAZ!$J$2:$ES$440,MATCH(DATE(YEAR($A44),MONTH($A44),15),CONFAZ!$J$2:$J$440,0),26),0)</f>
        <v>9.1038066109002393</v>
      </c>
      <c r="AD44">
        <f>IFERROR(INDEX(CONFAZ!$J$2:$ES$440,MATCH(DATE(YEAR($A44),MONTH($A44),15),CONFAZ!$J$2:$J$440,0),27),0)</f>
        <v>0.31990000000000002</v>
      </c>
      <c r="AE44">
        <f>IFERROR(INDEX(CONFAZ!$J$2:$ES$440,MATCH(DATE(YEAR($A44),MONTH($A44),15),CONFAZ!$J$2:$J$440,0),28),0)</f>
        <v>567.64</v>
      </c>
      <c r="AF44">
        <f>IFERROR(INDEX(CONFAZ!$J$2:$ES$440,MATCH(DATE(YEAR($A44),MONTH($A44),15),CONFAZ!$J$2:$J$440,0),29),0)</f>
        <v>6.05</v>
      </c>
      <c r="AG44">
        <f>IFERROR(INDEX(CONFAZ!$J$2:$ES$440,MATCH(DATE(YEAR($A44),MONTH($A44),15),CONFAZ!$J$2:$J$440,0),30),0)</f>
        <v>17.2</v>
      </c>
      <c r="AH44" s="10">
        <f>IFERROR(INDEX(CONFAZ!$J$2:$ES$440,MATCH(DATE(YEAR($A44),MONTH($A44),15),CONFAZ!$J$2:$J$440,0),32),0)</f>
        <v>860076000000</v>
      </c>
      <c r="AI44" s="32">
        <f>IFERROR(INDEX(CONFAZ!$J$2:$ES$440,MATCH(DATE(YEAR($A44),MONTH($A44),15),CONFAZ!$J$2:$J$440,0),33),0)</f>
        <v>0.53949069999999999</v>
      </c>
      <c r="AJ44">
        <f>IFERROR(INDEX(CONFAZ!$J$2:$ES$440,MATCH(DATE(YEAR($A44),MONTH($A44),15),CONFAZ!$J$2:$J$440,0),34),0)</f>
        <v>0</v>
      </c>
      <c r="AK44">
        <f>IFERROR(INDEX(CONFAZ!$J$2:$ES$440,MATCH(DATE(YEAR($A44),MONTH($A44),15),CONFAZ!$J$2:$J$440,0),35),0)</f>
        <v>0</v>
      </c>
      <c r="AL44">
        <f>IFERROR(INDEX(CONFAZ!$J$2:$ES$440,MATCH(DATE(YEAR($A44),MONTH($A44),15),CONFAZ!$J$2:$J$440,0),36),0)</f>
        <v>44392</v>
      </c>
      <c r="AM44" s="3">
        <f>IFERROR(INDEX(CONFAZ!$J$2:$ES$440,MATCH(DATE(YEAR($A44),MONTH($A44),15),CONFAZ!$J$2:$J$440,0),37),0)</f>
        <v>33605801000</v>
      </c>
      <c r="AN44" s="3">
        <f>IFERROR(INDEX(CONFAZ!$J$2:$ES$440,MATCH(DATE(YEAR($A44),MONTH($A44),15),CONFAZ!$J$2:$J$440,0),38),0)</f>
        <v>0.4</v>
      </c>
      <c r="AO44">
        <f>IFERROR(INDEX(CONFAZ!$J$2:$ES$440,MATCH(DATE(YEAR($A44),MONTH($A44),15),CONFAZ!$J$2:$J$440,0),39),0)</f>
        <v>3704</v>
      </c>
      <c r="AP44" s="3">
        <f>IFERROR(INDEX(CONFAZ!$J$2:$ES$440,MATCH(DATE(YEAR($A44),MONTH($A44),15),CONFAZ!$J$2:$J$440,0),40),0)</f>
        <v>30699.57</v>
      </c>
      <c r="AQ44" s="3">
        <f>IFERROR(INDEX(CONFAZ!$J$2:$ES$440,MATCH(DATE(YEAR($A44),MONTH($A44),15),CONFAZ!$J$2:$J$440,0),41),0)</f>
        <v>3568480000</v>
      </c>
      <c r="AR44" s="3">
        <f>IFERROR(INDEX(CONFAZ!$J$2:$ES$440,MATCH(DATE(YEAR($A44),MONTH($A44),15),CONFAZ!$J$2:$J$440,0),42),0)</f>
        <v>20396000</v>
      </c>
      <c r="AS44" s="3">
        <f>IFERROR(INDEX(CONFAZ!$J$2:$ES$440,MATCH(DATE(YEAR($A44),MONTH($A44),15),CONFAZ!$J$2:$J$440,0),43),0)</f>
        <v>7460218000</v>
      </c>
      <c r="AT44" s="3">
        <f>IFERROR(INDEX(CONFAZ!$J$2:$ES$440,MATCH(DATE(YEAR($A44),MONTH($A44),15),CONFAZ!$J$2:$J$440,0),44),0)</f>
        <v>16141426000</v>
      </c>
      <c r="AU44" s="3">
        <f>IFERROR(INDEX(CONFAZ!$J$2:$ES$440,MATCH(DATE(YEAR($A44),MONTH($A44),15),CONFAZ!$J$2:$J$440,0),45),0)</f>
        <v>6415281000</v>
      </c>
      <c r="AV44" s="10"/>
      <c r="AW44">
        <v>130001</v>
      </c>
      <c r="AX44">
        <v>806</v>
      </c>
      <c r="AY44">
        <v>147704882</v>
      </c>
      <c r="AZ44">
        <v>93985152</v>
      </c>
      <c r="BA44">
        <v>5385</v>
      </c>
      <c r="BB44" s="10">
        <v>56986</v>
      </c>
      <c r="BC44">
        <v>370</v>
      </c>
      <c r="BD44">
        <v>370</v>
      </c>
      <c r="BE44">
        <v>3999</v>
      </c>
      <c r="BF44">
        <v>0</v>
      </c>
      <c r="BG44">
        <v>767</v>
      </c>
      <c r="BH44">
        <v>6430</v>
      </c>
      <c r="BI44">
        <v>586</v>
      </c>
      <c r="BJ44">
        <v>5726</v>
      </c>
      <c r="BK44">
        <v>2530</v>
      </c>
      <c r="BL44">
        <v>87</v>
      </c>
      <c r="BM44">
        <v>104415</v>
      </c>
      <c r="BN44">
        <v>46532550</v>
      </c>
      <c r="BO44">
        <v>6860929</v>
      </c>
      <c r="BP44">
        <v>0</v>
      </c>
      <c r="BQ44">
        <v>1840932.09</v>
      </c>
      <c r="BR44">
        <v>1007398793.01</v>
      </c>
      <c r="BS44">
        <v>13426.92</v>
      </c>
      <c r="BT44">
        <v>33958</v>
      </c>
      <c r="BU44">
        <v>32.8664779</v>
      </c>
      <c r="BV44">
        <v>5.81</v>
      </c>
      <c r="BW44">
        <v>-193956.67</v>
      </c>
      <c r="BX44">
        <v>-189140</v>
      </c>
      <c r="BY44">
        <v>4820</v>
      </c>
      <c r="BZ44">
        <v>-63506.67</v>
      </c>
      <c r="CA44">
        <v>7164756.6699999999</v>
      </c>
      <c r="CB44">
        <v>-85190</v>
      </c>
      <c r="CC44">
        <v>-265233.33</v>
      </c>
      <c r="CD44">
        <v>0</v>
      </c>
      <c r="CE44">
        <v>0</v>
      </c>
      <c r="CF44">
        <v>0</v>
      </c>
      <c r="CG44">
        <v>0</v>
      </c>
      <c r="CH44">
        <v>379476</v>
      </c>
      <c r="CI44" s="7">
        <v>17603.61</v>
      </c>
      <c r="CJ44" s="10">
        <f t="shared" si="2"/>
        <v>17603.61</v>
      </c>
      <c r="CK44" s="10">
        <f>IFERROR(INDEX(CONFAZ!$BT$2:$ES$440,MATCH(DATE(YEAR($A44),MONTH($A44),16),CONFAZ!$BT$2:$BT$440,0),2),0)</f>
        <v>0</v>
      </c>
      <c r="CL44"/>
      <c r="CM44"/>
      <c r="CN44"/>
      <c r="CO44"/>
      <c r="CU44"/>
    </row>
    <row r="45" spans="1:99" x14ac:dyDescent="0.25">
      <c r="A45" s="1">
        <v>44792</v>
      </c>
      <c r="B45" s="1" t="str">
        <f t="shared" si="3"/>
        <v>19/08/2022</v>
      </c>
      <c r="C45" t="s">
        <v>61</v>
      </c>
      <c r="D45" t="s">
        <v>65</v>
      </c>
      <c r="E45" s="10">
        <f>IFERROR(INDEX(CONFAZ!$J$2:$ES$440,MATCH(DATE(YEAR($A45),MONTH($A45),15),CONFAZ!$J$2:$J$440,0),2),0)</f>
        <v>5.1433</v>
      </c>
      <c r="F45">
        <f>IFERROR(INDEX(CONFAZ!$J$2:$ES$440,MATCH(DATE(YEAR($A45),MONTH($A45),15),CONFAZ!$J$2:$J$440,0),3),0)</f>
        <v>41639422</v>
      </c>
      <c r="G45">
        <f>IFERROR(INDEX(CONFAZ!$J$2:$ES$440,MATCH(DATE(YEAR($A45),MONTH($A45),15),CONFAZ!$J$2:$J$440,0),4),0)</f>
        <v>574973229.5</v>
      </c>
      <c r="H45">
        <f>IFERROR(INDEX(CONFAZ!$J$2:$ES$440,MATCH(DATE(YEAR($A45),MONTH($A45),15),CONFAZ!$J$2:$J$440,0),5),0)</f>
        <v>6853785.0499999998</v>
      </c>
      <c r="I45">
        <f>IFERROR(INDEX(CONFAZ!$J$2:$ES$440,MATCH(DATE(YEAR($A45),MONTH($A45),15),CONFAZ!$J$2:$J$440,0),6),0)</f>
        <v>1026340839</v>
      </c>
      <c r="J45">
        <f>IFERROR(INDEX(CONFAZ!$J$2:$ES$440,MATCH(DATE(YEAR($A45),MONTH($A45),15),CONFAZ!$J$2:$J$440,0),7),0)</f>
        <v>227840448.78999999</v>
      </c>
      <c r="K45">
        <f>IFERROR(INDEX(CONFAZ!$J$2:$ES$440,MATCH(DATE(YEAR($A45),MONTH($A45),15),CONFAZ!$J$2:$J$440,0),8),0)</f>
        <v>161776154.55000001</v>
      </c>
      <c r="L45">
        <f>IFERROR(INDEX(CONFAZ!$J$2:$ES$440,MATCH(DATE(YEAR($A45),MONTH($A45),15),CONFAZ!$J$2:$J$440,0),9),0)</f>
        <v>27916491.870000001</v>
      </c>
      <c r="M45">
        <f>IFERROR(INDEX(CONFAZ!$J$2:$ES$440,MATCH(DATE(YEAR($A45),MONTH($A45),15),CONFAZ!$J$2:$J$440,0),10),0)</f>
        <v>2783852.22</v>
      </c>
      <c r="N45">
        <f>IFERROR(INDEX(CONFAZ!$J$2:$ES$440,MATCH(DATE(YEAR($A45),MONTH($A45),15),CONFAZ!$J$2:$J$440,0),11),0)</f>
        <v>371288995.51999998</v>
      </c>
      <c r="O45">
        <f>IFERROR(INDEX(CONFAZ!$J$2:$ES$440,MATCH(DATE(YEAR($A45),MONTH($A45),15),CONFAZ!$J$2:$J$440,0),12),0)</f>
        <v>1556464.98</v>
      </c>
      <c r="P45">
        <f>IFERROR(INDEX(CONFAZ!$J$2:$ES$440,MATCH(DATE(YEAR($A45),MONTH($A45),15),CONFAZ!$J$2:$J$440,0),13),0)</f>
        <v>375629312.72000003</v>
      </c>
      <c r="Q45" s="2">
        <f>IFERROR(INDEX(CONFAZ!$J$2:$ES$440,MATCH(DATE(YEAR($A45),MONTH($A45),15),CONFAZ!$J$2:$J$440,0),14),0)</f>
        <v>30770081998</v>
      </c>
      <c r="R45" s="2">
        <f>IFERROR(INDEX(CONFAZ!$J$2:$ES$440,MATCH(DATE(YEAR($A45),MONTH($A45),15),CONFAZ!$J$2:$J$440,0),15),0)</f>
        <v>26668439655</v>
      </c>
      <c r="S45">
        <f>IFERROR(INDEX(CONFAZ!$J$2:$ES$440,MATCH(DATE(YEAR($A45),MONTH($A45),15),CONFAZ!$J$2:$J$440,0),16),0)</f>
        <v>150.1</v>
      </c>
      <c r="T45" s="10">
        <f>IFERROR(INDEX(CONFAZ!$J$2:$ES$440,MATCH(DATE(YEAR($A45),MONTH($A45),15),CONFAZ!$J$2:$J$440,0),17),0)</f>
        <v>-0.69829394379999998</v>
      </c>
      <c r="U45">
        <f>IFERROR(INDEX(CONFAZ!$J$2:$ES$440,MATCH(DATE(YEAR($A45),MONTH($A45),15),CONFAZ!$J$2:$J$440,0),18),0)</f>
        <v>13.58</v>
      </c>
      <c r="V45">
        <f>IFERROR(INDEX(CONFAZ!$J$2:$ES$440,MATCH(DATE(YEAR($A45),MONTH($A45),15),CONFAZ!$J$2:$J$440,0),19),0)</f>
        <v>1212</v>
      </c>
      <c r="W45">
        <f>IFERROR(INDEX(CONFAZ!$J$2:$ES$440,MATCH(DATE(YEAR($A45),MONTH($A45),15),CONFAZ!$J$2:$J$440,0),20),0)</f>
        <v>1746993851200</v>
      </c>
      <c r="X45">
        <f>IFERROR(INDEX(CONFAZ!$J$2:$ES$440,MATCH(DATE(YEAR($A45),MONTH($A45),15),CONFAZ!$J$2:$J$440,0),21),0)</f>
        <v>-0.31</v>
      </c>
      <c r="Y45">
        <f>IFERROR(INDEX(CONFAZ!$J$2:$ES$440,MATCH(DATE(YEAR($A45),MONTH($A45),15),CONFAZ!$J$2:$J$440,0),22),0)</f>
        <v>1684.63222222222</v>
      </c>
      <c r="Z45">
        <f>IFERROR(INDEX(CONFAZ!$J$2:$ES$440,MATCH(DATE(YEAR($A45),MONTH($A45),15),CONFAZ!$J$2:$J$440,0),23),0)</f>
        <v>1318.4590000000001</v>
      </c>
      <c r="AA45">
        <f>IFERROR(INDEX(CONFAZ!$J$2:$ES$440,MATCH(DATE(YEAR($A45),MONTH($A45),15),CONFAZ!$J$2:$J$440,0),24),0)</f>
        <v>1209.3947619047599</v>
      </c>
      <c r="AB45">
        <f>IFERROR(INDEX(CONFAZ!$J$2:$ES$440,MATCH(DATE(YEAR($A45),MONTH($A45),15),CONFAZ!$J$2:$J$440,0),25),0)</f>
        <v>1486.0255999999999</v>
      </c>
      <c r="AC45">
        <f>IFERROR(INDEX(CONFAZ!$J$2:$ES$440,MATCH(DATE(YEAR($A45),MONTH($A45),15),CONFAZ!$J$2:$J$440,0),26),0)</f>
        <v>8.9175490078835704</v>
      </c>
      <c r="AD45">
        <f>IFERROR(INDEX(CONFAZ!$J$2:$ES$440,MATCH(DATE(YEAR($A45),MONTH($A45),15),CONFAZ!$J$2:$J$440,0),27),0)</f>
        <v>0.64</v>
      </c>
      <c r="AE45">
        <f>IFERROR(INDEX(CONFAZ!$J$2:$ES$440,MATCH(DATE(YEAR($A45),MONTH($A45),15),CONFAZ!$J$2:$J$440,0),28),0)</f>
        <v>502.82</v>
      </c>
      <c r="AF45">
        <f>IFERROR(INDEX(CONFAZ!$J$2:$ES$440,MATCH(DATE(YEAR($A45),MONTH($A45),15),CONFAZ!$J$2:$J$440,0),29),0)</f>
        <v>5.4</v>
      </c>
      <c r="AG45">
        <f>IFERROR(INDEX(CONFAZ!$J$2:$ES$440,MATCH(DATE(YEAR($A45),MONTH($A45),15),CONFAZ!$J$2:$J$440,0),30),0)</f>
        <v>29.94</v>
      </c>
      <c r="AH45" s="10">
        <f>IFERROR(INDEX(CONFAZ!$J$2:$ES$440,MATCH(DATE(YEAR($A45),MONTH($A45),15),CONFAZ!$J$2:$J$440,0),32),0)</f>
        <v>856919300000</v>
      </c>
      <c r="AI45" s="32">
        <f>IFERROR(INDEX(CONFAZ!$J$2:$ES$440,MATCH(DATE(YEAR($A45),MONTH($A45),15),CONFAZ!$J$2:$J$440,0),33),0)</f>
        <v>0.53949069999999999</v>
      </c>
      <c r="AJ45">
        <f>IFERROR(INDEX(CONFAZ!$J$2:$ES$440,MATCH(DATE(YEAR($A45),MONTH($A45),15),CONFAZ!$J$2:$J$440,0),34),0)</f>
        <v>0</v>
      </c>
      <c r="AK45">
        <f>IFERROR(INDEX(CONFAZ!$J$2:$ES$440,MATCH(DATE(YEAR($A45),MONTH($A45),15),CONFAZ!$J$2:$J$440,0),35),0)</f>
        <v>0</v>
      </c>
      <c r="AL45">
        <f>IFERROR(INDEX(CONFAZ!$J$2:$ES$440,MATCH(DATE(YEAR($A45),MONTH($A45),15),CONFAZ!$J$2:$J$440,0),36),0)</f>
        <v>44423</v>
      </c>
      <c r="AM45" s="3">
        <f>IFERROR(INDEX(CONFAZ!$J$2:$ES$440,MATCH(DATE(YEAR($A45),MONTH($A45),15),CONFAZ!$J$2:$J$440,0),37),0)</f>
        <v>33605801000</v>
      </c>
      <c r="AN45" s="3">
        <f>IFERROR(INDEX(CONFAZ!$J$2:$ES$440,MATCH(DATE(YEAR($A45),MONTH($A45),15),CONFAZ!$J$2:$J$440,0),38),0)</f>
        <v>0.4</v>
      </c>
      <c r="AO45">
        <f>IFERROR(INDEX(CONFAZ!$J$2:$ES$440,MATCH(DATE(YEAR($A45),MONTH($A45),15),CONFAZ!$J$2:$J$440,0),39),0)</f>
        <v>3704</v>
      </c>
      <c r="AP45" s="3">
        <f>IFERROR(INDEX(CONFAZ!$J$2:$ES$440,MATCH(DATE(YEAR($A45),MONTH($A45),15),CONFAZ!$J$2:$J$440,0),40),0)</f>
        <v>30699.57</v>
      </c>
      <c r="AQ45" s="3">
        <f>IFERROR(INDEX(CONFAZ!$J$2:$ES$440,MATCH(DATE(YEAR($A45),MONTH($A45),15),CONFAZ!$J$2:$J$440,0),41),0)</f>
        <v>3568480000</v>
      </c>
      <c r="AR45" s="3">
        <f>IFERROR(INDEX(CONFAZ!$J$2:$ES$440,MATCH(DATE(YEAR($A45),MONTH($A45),15),CONFAZ!$J$2:$J$440,0),42),0)</f>
        <v>20396000</v>
      </c>
      <c r="AS45" s="3">
        <f>IFERROR(INDEX(CONFAZ!$J$2:$ES$440,MATCH(DATE(YEAR($A45),MONTH($A45),15),CONFAZ!$J$2:$J$440,0),43),0)</f>
        <v>7460218000</v>
      </c>
      <c r="AT45" s="3">
        <f>IFERROR(INDEX(CONFAZ!$J$2:$ES$440,MATCH(DATE(YEAR($A45),MONTH($A45),15),CONFAZ!$J$2:$J$440,0),44),0)</f>
        <v>16141426000</v>
      </c>
      <c r="AU45" s="3">
        <f>IFERROR(INDEX(CONFAZ!$J$2:$ES$440,MATCH(DATE(YEAR($A45),MONTH($A45),15),CONFAZ!$J$2:$J$440,0),45),0)</f>
        <v>6415281000</v>
      </c>
      <c r="AV45" s="10"/>
      <c r="AW45">
        <v>130001</v>
      </c>
      <c r="AX45">
        <v>806</v>
      </c>
      <c r="AY45">
        <v>147704882</v>
      </c>
      <c r="AZ45">
        <v>93985152</v>
      </c>
      <c r="BA45">
        <v>5385</v>
      </c>
      <c r="BB45" s="10">
        <v>56986</v>
      </c>
      <c r="BC45">
        <v>370</v>
      </c>
      <c r="BD45">
        <v>370</v>
      </c>
      <c r="BE45">
        <v>3999</v>
      </c>
      <c r="BF45">
        <v>0</v>
      </c>
      <c r="BG45">
        <v>767</v>
      </c>
      <c r="BH45">
        <v>6430</v>
      </c>
      <c r="BI45">
        <v>586</v>
      </c>
      <c r="BJ45">
        <v>5726</v>
      </c>
      <c r="BK45">
        <v>2530</v>
      </c>
      <c r="BL45">
        <v>87</v>
      </c>
      <c r="BM45">
        <v>104415</v>
      </c>
      <c r="BN45">
        <v>46532550</v>
      </c>
      <c r="BO45">
        <v>6860929</v>
      </c>
      <c r="BP45">
        <v>0</v>
      </c>
      <c r="BQ45">
        <v>1840932.09</v>
      </c>
      <c r="BR45">
        <v>1007398793.01</v>
      </c>
      <c r="BS45">
        <v>13426.92</v>
      </c>
      <c r="BT45">
        <v>33958</v>
      </c>
      <c r="BU45">
        <v>32.8664779</v>
      </c>
      <c r="BV45">
        <v>5.81</v>
      </c>
      <c r="BW45">
        <v>-193956.67</v>
      </c>
      <c r="BX45">
        <v>-189140</v>
      </c>
      <c r="BY45">
        <v>4820</v>
      </c>
      <c r="BZ45">
        <v>-63506.67</v>
      </c>
      <c r="CA45">
        <v>7164756.6699999999</v>
      </c>
      <c r="CB45">
        <v>-85190</v>
      </c>
      <c r="CC45">
        <v>-265233.33</v>
      </c>
      <c r="CD45">
        <v>0</v>
      </c>
      <c r="CE45">
        <v>0</v>
      </c>
      <c r="CF45">
        <v>0</v>
      </c>
      <c r="CG45">
        <v>0</v>
      </c>
      <c r="CH45">
        <v>19190067.75</v>
      </c>
      <c r="CI45" s="7">
        <v>1202812.06</v>
      </c>
      <c r="CJ45" s="10">
        <f t="shared" si="2"/>
        <v>-5767312.6499999985</v>
      </c>
      <c r="CK45" s="10">
        <f>IFERROR(INDEX(CONFAZ!$BW$2:$ES$440,MATCH(DATE(YEAR($A45),MONTH($A45),15),CONFAZ!$BW$2:$BW$440,0),2),0)</f>
        <v>6970124.709999999</v>
      </c>
      <c r="CL45"/>
      <c r="CM45"/>
      <c r="CN45"/>
      <c r="CO45"/>
      <c r="CU45"/>
    </row>
    <row r="46" spans="1:99" x14ac:dyDescent="0.25">
      <c r="A46" s="1">
        <v>44823</v>
      </c>
      <c r="B46" s="1" t="str">
        <f t="shared" si="3"/>
        <v>19/09/2022</v>
      </c>
      <c r="C46" t="s">
        <v>61</v>
      </c>
      <c r="D46" t="s">
        <v>65</v>
      </c>
      <c r="E46" s="10">
        <f>IFERROR(INDEX(CONFAZ!$J$2:$ES$440,MATCH(DATE(YEAR($A46),MONTH($A46),15),CONFAZ!$J$2:$J$440,0),2),0)</f>
        <v>5.2370000000000001</v>
      </c>
      <c r="F46">
        <f>IFERROR(INDEX(CONFAZ!$J$2:$ES$440,MATCH(DATE(YEAR($A46),MONTH($A46),15),CONFAZ!$J$2:$J$440,0),3),0)</f>
        <v>31205805</v>
      </c>
      <c r="G46">
        <f>IFERROR(INDEX(CONFAZ!$J$2:$ES$440,MATCH(DATE(YEAR($A46),MONTH($A46),15),CONFAZ!$J$2:$J$440,0),4),0)</f>
        <v>953713746.2299999</v>
      </c>
      <c r="H46">
        <f>IFERROR(INDEX(CONFAZ!$J$2:$ES$440,MATCH(DATE(YEAR($A46),MONTH($A46),15),CONFAZ!$J$2:$J$440,0),5),0)</f>
        <v>5909996.6099999994</v>
      </c>
      <c r="I46">
        <f>IFERROR(INDEX(CONFAZ!$J$2:$ES$440,MATCH(DATE(YEAR($A46),MONTH($A46),15),CONFAZ!$J$2:$J$440,0),6),0)</f>
        <v>1272818453</v>
      </c>
      <c r="J46">
        <f>IFERROR(INDEX(CONFAZ!$J$2:$ES$440,MATCH(DATE(YEAR($A46),MONTH($A46),15),CONFAZ!$J$2:$J$440,0),7),0)</f>
        <v>208680858.64000002</v>
      </c>
      <c r="K46">
        <f>IFERROR(INDEX(CONFAZ!$J$2:$ES$440,MATCH(DATE(YEAR($A46),MONTH($A46),15),CONFAZ!$J$2:$J$440,0),8),0)</f>
        <v>61211639.889999993</v>
      </c>
      <c r="L46">
        <f>IFERROR(INDEX(CONFAZ!$J$2:$ES$440,MATCH(DATE(YEAR($A46),MONTH($A46),15),CONFAZ!$J$2:$J$440,0),9),0)</f>
        <v>27487494.540000007</v>
      </c>
      <c r="M46">
        <f>IFERROR(INDEX(CONFAZ!$J$2:$ES$440,MATCH(DATE(YEAR($A46),MONTH($A46),15),CONFAZ!$J$2:$J$440,0),10),0)</f>
        <v>1941731.04</v>
      </c>
      <c r="N46">
        <f>IFERROR(INDEX(CONFAZ!$J$2:$ES$440,MATCH(DATE(YEAR($A46),MONTH($A46),15),CONFAZ!$J$2:$J$440,0),11),0)</f>
        <v>748425548.63</v>
      </c>
      <c r="O46">
        <f>IFERROR(INDEX(CONFAZ!$J$2:$ES$440,MATCH(DATE(YEAR($A46),MONTH($A46),15),CONFAZ!$J$2:$J$440,0),12),0)</f>
        <v>999475.81</v>
      </c>
      <c r="P46">
        <f>IFERROR(INDEX(CONFAZ!$J$2:$ES$440,MATCH(DATE(YEAR($A46),MONTH($A46),15),CONFAZ!$J$2:$J$440,0),13),0)</f>
        <v>751366755.4799999</v>
      </c>
      <c r="Q46" s="2">
        <f>IFERROR(INDEX(CONFAZ!$J$2:$ES$440,MATCH(DATE(YEAR($A46),MONTH($A46),15),CONFAZ!$J$2:$J$440,0),14),0)</f>
        <v>28619876875</v>
      </c>
      <c r="R46" s="2">
        <f>IFERROR(INDEX(CONFAZ!$J$2:$ES$440,MATCH(DATE(YEAR($A46),MONTH($A46),15),CONFAZ!$J$2:$J$440,0),15),0)</f>
        <v>24931768372</v>
      </c>
      <c r="S46">
        <f>IFERROR(INDEX(CONFAZ!$J$2:$ES$440,MATCH(DATE(YEAR($A46),MONTH($A46),15),CONFAZ!$J$2:$J$440,0),16),0)</f>
        <v>145.31</v>
      </c>
      <c r="T46" s="10">
        <f>IFERROR(INDEX(CONFAZ!$J$2:$ES$440,MATCH(DATE(YEAR($A46),MONTH($A46),15),CONFAZ!$J$2:$J$440,0),17),0)</f>
        <v>-0.94607275589999995</v>
      </c>
      <c r="U46">
        <f>IFERROR(INDEX(CONFAZ!$J$2:$ES$440,MATCH(DATE(YEAR($A46),MONTH($A46),15),CONFAZ!$J$2:$J$440,0),18),0)</f>
        <v>13.65</v>
      </c>
      <c r="V46">
        <f>IFERROR(INDEX(CONFAZ!$J$2:$ES$440,MATCH(DATE(YEAR($A46),MONTH($A46),15),CONFAZ!$J$2:$J$440,0),19),0)</f>
        <v>1212</v>
      </c>
      <c r="W46">
        <f>IFERROR(INDEX(CONFAZ!$J$2:$ES$440,MATCH(DATE(YEAR($A46),MONTH($A46),15),CONFAZ!$J$2:$J$440,0),20),0)</f>
        <v>1715536460000</v>
      </c>
      <c r="X46">
        <f>IFERROR(INDEX(CONFAZ!$J$2:$ES$440,MATCH(DATE(YEAR($A46),MONTH($A46),15),CONFAZ!$J$2:$J$440,0),21),0)</f>
        <v>-0.32</v>
      </c>
      <c r="Y46">
        <f>IFERROR(INDEX(CONFAZ!$J$2:$ES$440,MATCH(DATE(YEAR($A46),MONTH($A46),15),CONFAZ!$J$2:$J$440,0),22),0)</f>
        <v>1701.30388888888</v>
      </c>
      <c r="Z46">
        <f>IFERROR(INDEX(CONFAZ!$J$2:$ES$440,MATCH(DATE(YEAR($A46),MONTH($A46),15),CONFAZ!$J$2:$J$440,0),23),0)</f>
        <v>1324.3689999999999</v>
      </c>
      <c r="AA46">
        <f>IFERROR(INDEX(CONFAZ!$J$2:$ES$440,MATCH(DATE(YEAR($A46),MONTH($A46),15),CONFAZ!$J$2:$J$440,0),24),0)</f>
        <v>1213.1861904761899</v>
      </c>
      <c r="AB46">
        <f>IFERROR(INDEX(CONFAZ!$J$2:$ES$440,MATCH(DATE(YEAR($A46),MONTH($A46),15),CONFAZ!$J$2:$J$440,0),25),0)</f>
        <v>1495.0408</v>
      </c>
      <c r="AC46">
        <f>IFERROR(INDEX(CONFAZ!$J$2:$ES$440,MATCH(DATE(YEAR($A46),MONTH($A46),15),CONFAZ!$J$2:$J$440,0),26),0)</f>
        <v>8.7005306771882296</v>
      </c>
      <c r="AD46">
        <f>IFERROR(INDEX(CONFAZ!$J$2:$ES$440,MATCH(DATE(YEAR($A46),MONTH($A46),15),CONFAZ!$J$2:$J$440,0),27),0)</f>
        <v>0.71</v>
      </c>
      <c r="AE46">
        <f>IFERROR(INDEX(CONFAZ!$J$2:$ES$440,MATCH(DATE(YEAR($A46),MONTH($A46),15),CONFAZ!$J$2:$J$440,0),28),0)</f>
        <v>468.83</v>
      </c>
      <c r="AF46">
        <f>IFERROR(INDEX(CONFAZ!$J$2:$ES$440,MATCH(DATE(YEAR($A46),MONTH($A46),15),CONFAZ!$J$2:$J$440,0),29),0)</f>
        <v>5</v>
      </c>
      <c r="AG46">
        <f>IFERROR(INDEX(CONFAZ!$J$2:$ES$440,MATCH(DATE(YEAR($A46),MONTH($A46),15),CONFAZ!$J$2:$J$440,0),30),0)</f>
        <v>-43.91</v>
      </c>
      <c r="AH46" s="10">
        <f>IFERROR(INDEX(CONFAZ!$J$2:$ES$440,MATCH(DATE(YEAR($A46),MONTH($A46),15),CONFAZ!$J$2:$J$440,0),32),0)</f>
        <v>826649400000</v>
      </c>
      <c r="AI46" s="32">
        <f>IFERROR(INDEX(CONFAZ!$J$2:$ES$440,MATCH(DATE(YEAR($A46),MONTH($A46),15),CONFAZ!$J$2:$J$440,0),33),0)</f>
        <v>0.53949069999999999</v>
      </c>
      <c r="AJ46">
        <f>IFERROR(INDEX(CONFAZ!$J$2:$ES$440,MATCH(DATE(YEAR($A46),MONTH($A46),15),CONFAZ!$J$2:$J$440,0),34),0)</f>
        <v>0</v>
      </c>
      <c r="AK46">
        <f>IFERROR(INDEX(CONFAZ!$J$2:$ES$440,MATCH(DATE(YEAR($A46),MONTH($A46),15),CONFAZ!$J$2:$J$440,0),35),0)</f>
        <v>0</v>
      </c>
      <c r="AL46">
        <f>IFERROR(INDEX(CONFAZ!$J$2:$ES$440,MATCH(DATE(YEAR($A46),MONTH($A46),15),CONFAZ!$J$2:$J$440,0),36),0)</f>
        <v>44454</v>
      </c>
      <c r="AM46" s="3">
        <f>IFERROR(INDEX(CONFAZ!$J$2:$ES$440,MATCH(DATE(YEAR($A46),MONTH($A46),15),CONFAZ!$J$2:$J$440,0),37),0)</f>
        <v>33605801000</v>
      </c>
      <c r="AN46" s="3">
        <f>IFERROR(INDEX(CONFAZ!$J$2:$ES$440,MATCH(DATE(YEAR($A46),MONTH($A46),15),CONFAZ!$J$2:$J$440,0),38),0)</f>
        <v>0.4</v>
      </c>
      <c r="AO46">
        <f>IFERROR(INDEX(CONFAZ!$J$2:$ES$440,MATCH(DATE(YEAR($A46),MONTH($A46),15),CONFAZ!$J$2:$J$440,0),39),0)</f>
        <v>3704</v>
      </c>
      <c r="AP46" s="3">
        <f>IFERROR(INDEX(CONFAZ!$J$2:$ES$440,MATCH(DATE(YEAR($A46),MONTH($A46),15),CONFAZ!$J$2:$J$440,0),40),0)</f>
        <v>30699.57</v>
      </c>
      <c r="AQ46" s="3">
        <f>IFERROR(INDEX(CONFAZ!$J$2:$ES$440,MATCH(DATE(YEAR($A46),MONTH($A46),15),CONFAZ!$J$2:$J$440,0),41),0)</f>
        <v>3568480000</v>
      </c>
      <c r="AR46" s="3">
        <f>IFERROR(INDEX(CONFAZ!$J$2:$ES$440,MATCH(DATE(YEAR($A46),MONTH($A46),15),CONFAZ!$J$2:$J$440,0),42),0)</f>
        <v>20396000</v>
      </c>
      <c r="AS46" s="3">
        <f>IFERROR(INDEX(CONFAZ!$J$2:$ES$440,MATCH(DATE(YEAR($A46),MONTH($A46),15),CONFAZ!$J$2:$J$440,0),43),0)</f>
        <v>7460218000</v>
      </c>
      <c r="AT46" s="3">
        <f>IFERROR(INDEX(CONFAZ!$J$2:$ES$440,MATCH(DATE(YEAR($A46),MONTH($A46),15),CONFAZ!$J$2:$J$440,0),44),0)</f>
        <v>16141426000</v>
      </c>
      <c r="AU46" s="3">
        <f>IFERROR(INDEX(CONFAZ!$J$2:$ES$440,MATCH(DATE(YEAR($A46),MONTH($A46),15),CONFAZ!$J$2:$J$440,0),45),0)</f>
        <v>6415281000</v>
      </c>
      <c r="AV46" s="10"/>
      <c r="AW46">
        <v>130001</v>
      </c>
      <c r="AX46">
        <v>806</v>
      </c>
      <c r="AY46">
        <v>147704882</v>
      </c>
      <c r="AZ46">
        <v>93985152</v>
      </c>
      <c r="BA46">
        <v>5385</v>
      </c>
      <c r="BB46" s="10">
        <v>56986</v>
      </c>
      <c r="BC46">
        <v>370</v>
      </c>
      <c r="BD46">
        <v>370</v>
      </c>
      <c r="BE46">
        <v>3999</v>
      </c>
      <c r="BF46">
        <v>0</v>
      </c>
      <c r="BG46">
        <v>767</v>
      </c>
      <c r="BH46">
        <v>6430</v>
      </c>
      <c r="BI46">
        <v>586</v>
      </c>
      <c r="BJ46">
        <v>5726</v>
      </c>
      <c r="BK46">
        <v>2530</v>
      </c>
      <c r="BL46">
        <v>87</v>
      </c>
      <c r="BM46">
        <v>104415</v>
      </c>
      <c r="BN46">
        <v>46532550</v>
      </c>
      <c r="BO46">
        <v>6860929</v>
      </c>
      <c r="BP46">
        <v>0</v>
      </c>
      <c r="BQ46">
        <v>1840932.09</v>
      </c>
      <c r="BR46">
        <v>1007398793.01</v>
      </c>
      <c r="BS46">
        <v>13426.92</v>
      </c>
      <c r="BT46">
        <v>33958</v>
      </c>
      <c r="BU46">
        <v>32.8664779</v>
      </c>
      <c r="BV46">
        <v>5.81</v>
      </c>
      <c r="BW46">
        <v>-193956.67</v>
      </c>
      <c r="BX46">
        <v>-189140</v>
      </c>
      <c r="BY46">
        <v>4820</v>
      </c>
      <c r="BZ46">
        <v>-63506.67</v>
      </c>
      <c r="CA46">
        <v>7164756.6699999999</v>
      </c>
      <c r="CB46">
        <v>-85190</v>
      </c>
      <c r="CC46">
        <v>-265233.33</v>
      </c>
      <c r="CD46">
        <v>0</v>
      </c>
      <c r="CE46">
        <v>0</v>
      </c>
      <c r="CF46">
        <v>0</v>
      </c>
      <c r="CG46">
        <v>0</v>
      </c>
      <c r="CH46">
        <v>1141346702</v>
      </c>
      <c r="CI46" s="7">
        <v>47266804.560000002</v>
      </c>
      <c r="CJ46" s="10">
        <f t="shared" si="2"/>
        <v>40021733.920000002</v>
      </c>
      <c r="CK46" s="10">
        <f>IFERROR(INDEX(CONFAZ!$BW$2:$ES$440,MATCH(DATE(YEAR($A46),MONTH($A46),15),CONFAZ!$BW$2:$BW$440,0),2),0)</f>
        <v>7245070.6400000006</v>
      </c>
      <c r="CL46" s="10"/>
      <c r="CM46" s="10"/>
      <c r="CN46"/>
      <c r="CO46"/>
      <c r="CU46"/>
    </row>
    <row r="47" spans="1:99" x14ac:dyDescent="0.25">
      <c r="A47" s="1">
        <v>44853</v>
      </c>
      <c r="B47" s="1" t="str">
        <f t="shared" si="3"/>
        <v>19/10/2022</v>
      </c>
      <c r="C47" t="s">
        <v>61</v>
      </c>
      <c r="D47" t="s">
        <v>65</v>
      </c>
      <c r="E47" s="10">
        <f>IFERROR(INDEX(CONFAZ!$J$2:$ES$440,MATCH(DATE(YEAR($A47),MONTH($A47),15),CONFAZ!$J$2:$J$440,0),2),0)</f>
        <v>5.2503000000000002</v>
      </c>
      <c r="F47">
        <f>IFERROR(INDEX(CONFAZ!$J$2:$ES$440,MATCH(DATE(YEAR($A47),MONTH($A47),15),CONFAZ!$J$2:$J$440,0),3),0)</f>
        <v>23091326</v>
      </c>
      <c r="G47">
        <f>IFERROR(INDEX(CONFAZ!$J$2:$ES$440,MATCH(DATE(YEAR($A47),MONTH($A47),15),CONFAZ!$J$2:$J$440,0),4),0)</f>
        <v>728882005.66000009</v>
      </c>
      <c r="H47">
        <f>IFERROR(INDEX(CONFAZ!$J$2:$ES$440,MATCH(DATE(YEAR($A47),MONTH($A47),15),CONFAZ!$J$2:$J$440,0),5),0)</f>
        <v>6230535.6500000004</v>
      </c>
      <c r="I47">
        <f>IFERROR(INDEX(CONFAZ!$J$2:$ES$440,MATCH(DATE(YEAR($A47),MONTH($A47),15),CONFAZ!$J$2:$J$440,0),6),0)</f>
        <v>952995769</v>
      </c>
      <c r="J47">
        <f>IFERROR(INDEX(CONFAZ!$J$2:$ES$440,MATCH(DATE(YEAR($A47),MONTH($A47),15),CONFAZ!$J$2:$J$440,0),7),0)</f>
        <v>140804144.71999997</v>
      </c>
      <c r="K47">
        <f>IFERROR(INDEX(CONFAZ!$J$2:$ES$440,MATCH(DATE(YEAR($A47),MONTH($A47),15),CONFAZ!$J$2:$J$440,0),8),0)</f>
        <v>34687511.389999993</v>
      </c>
      <c r="L47">
        <f>IFERROR(INDEX(CONFAZ!$J$2:$ES$440,MATCH(DATE(YEAR($A47),MONTH($A47),15),CONFAZ!$J$2:$J$440,0),9),0)</f>
        <v>29671342.130000006</v>
      </c>
      <c r="M47">
        <f>IFERROR(INDEX(CONFAZ!$J$2:$ES$440,MATCH(DATE(YEAR($A47),MONTH($A47),15),CONFAZ!$J$2:$J$440,0),10),0)</f>
        <v>2393829.7799999998</v>
      </c>
      <c r="N47">
        <f>IFERROR(INDEX(CONFAZ!$J$2:$ES$440,MATCH(DATE(YEAR($A47),MONTH($A47),15),CONFAZ!$J$2:$J$440,0),11),0)</f>
        <v>491858702.02999997</v>
      </c>
      <c r="O47">
        <f>IFERROR(INDEX(CONFAZ!$J$2:$ES$440,MATCH(DATE(YEAR($A47),MONTH($A47),15),CONFAZ!$J$2:$J$440,0),12),0)</f>
        <v>784697.21</v>
      </c>
      <c r="P47">
        <f>IFERROR(INDEX(CONFAZ!$J$2:$ES$440,MATCH(DATE(YEAR($A47),MONTH($A47),15),CONFAZ!$J$2:$J$440,0),13),0)</f>
        <v>495037229.01999992</v>
      </c>
      <c r="Q47" s="2">
        <f>IFERROR(INDEX(CONFAZ!$J$2:$ES$440,MATCH(DATE(YEAR($A47),MONTH($A47),15),CONFAZ!$J$2:$J$440,0),14),0)</f>
        <v>26937581448</v>
      </c>
      <c r="R47" s="2">
        <f>IFERROR(INDEX(CONFAZ!$J$2:$ES$440,MATCH(DATE(YEAR($A47),MONTH($A47),15),CONFAZ!$J$2:$J$440,0),15),0)</f>
        <v>23440971719</v>
      </c>
      <c r="S47">
        <f>IFERROR(INDEX(CONFAZ!$J$2:$ES$440,MATCH(DATE(YEAR($A47),MONTH($A47),15),CONFAZ!$J$2:$J$440,0),16),0)</f>
        <v>143.65</v>
      </c>
      <c r="T47" s="10">
        <f>IFERROR(INDEX(CONFAZ!$J$2:$ES$440,MATCH(DATE(YEAR($A47),MONTH($A47),15),CONFAZ!$J$2:$J$440,0),17),0)</f>
        <v>-0.9713808142</v>
      </c>
      <c r="U47">
        <f>IFERROR(INDEX(CONFAZ!$J$2:$ES$440,MATCH(DATE(YEAR($A47),MONTH($A47),15),CONFAZ!$J$2:$J$440,0),18),0)</f>
        <v>13.65</v>
      </c>
      <c r="V47">
        <f>IFERROR(INDEX(CONFAZ!$J$2:$ES$440,MATCH(DATE(YEAR($A47),MONTH($A47),15),CONFAZ!$J$2:$J$440,0),19),0)</f>
        <v>1212</v>
      </c>
      <c r="W47">
        <f>IFERROR(INDEX(CONFAZ!$J$2:$ES$440,MATCH(DATE(YEAR($A47),MONTH($A47),15),CONFAZ!$J$2:$J$440,0),20),0)</f>
        <v>1709214163800</v>
      </c>
      <c r="X47">
        <f>IFERROR(INDEX(CONFAZ!$J$2:$ES$440,MATCH(DATE(YEAR($A47),MONTH($A47),15),CONFAZ!$J$2:$J$440,0),21),0)</f>
        <v>0.47</v>
      </c>
      <c r="Y47">
        <f>IFERROR(INDEX(CONFAZ!$J$2:$ES$440,MATCH(DATE(YEAR($A47),MONTH($A47),15),CONFAZ!$J$2:$J$440,0),22),0)</f>
        <v>1705.5677777777701</v>
      </c>
      <c r="Z47">
        <f>IFERROR(INDEX(CONFAZ!$J$2:$ES$440,MATCH(DATE(YEAR($A47),MONTH($A47),15),CONFAZ!$J$2:$J$440,0),23),0)</f>
        <v>1322.3244999999999</v>
      </c>
      <c r="AA47">
        <f>IFERROR(INDEX(CONFAZ!$J$2:$ES$440,MATCH(DATE(YEAR($A47),MONTH($A47),15),CONFAZ!$J$2:$J$440,0),24),0)</f>
        <v>1211.0428571428499</v>
      </c>
      <c r="AB47">
        <f>IFERROR(INDEX(CONFAZ!$J$2:$ES$440,MATCH(DATE(YEAR($A47),MONTH($A47),15),CONFAZ!$J$2:$J$440,0),25),0)</f>
        <v>1492.8483999999901</v>
      </c>
      <c r="AC47">
        <f>IFERROR(INDEX(CONFAZ!$J$2:$ES$440,MATCH(DATE(YEAR($A47),MONTH($A47),15),CONFAZ!$J$2:$J$440,0),26),0)</f>
        <v>8.3012062604087102</v>
      </c>
      <c r="AD47">
        <f>IFERROR(INDEX(CONFAZ!$J$2:$ES$440,MATCH(DATE(YEAR($A47),MONTH($A47),15),CONFAZ!$J$2:$J$440,0),27),0)</f>
        <v>1.59</v>
      </c>
      <c r="AE47">
        <f>IFERROR(INDEX(CONFAZ!$J$2:$ES$440,MATCH(DATE(YEAR($A47),MONTH($A47),15),CONFAZ!$J$2:$J$440,0),28),0)</f>
        <v>491.48</v>
      </c>
      <c r="AF47">
        <f>IFERROR(INDEX(CONFAZ!$J$2:$ES$440,MATCH(DATE(YEAR($A47),MONTH($A47),15),CONFAZ!$J$2:$J$440,0),29),0)</f>
        <v>4.8899999999999997</v>
      </c>
      <c r="AG47">
        <f>IFERROR(INDEX(CONFAZ!$J$2:$ES$440,MATCH(DATE(YEAR($A47),MONTH($A47),15),CONFAZ!$J$2:$J$440,0),30),0)</f>
        <v>-9.0500000000000007</v>
      </c>
      <c r="AH47" s="10">
        <f>IFERROR(INDEX(CONFAZ!$J$2:$ES$440,MATCH(DATE(YEAR($A47),MONTH($A47),15),CONFAZ!$J$2:$J$440,0),32),0)</f>
        <v>836439700000</v>
      </c>
      <c r="AI47" s="32">
        <f>IFERROR(INDEX(CONFAZ!$J$2:$ES$440,MATCH(DATE(YEAR($A47),MONTH($A47),15),CONFAZ!$J$2:$J$440,0),33),0)</f>
        <v>0.53949069999999999</v>
      </c>
      <c r="AJ47">
        <f>IFERROR(INDEX(CONFAZ!$J$2:$ES$440,MATCH(DATE(YEAR($A47),MONTH($A47),15),CONFAZ!$J$2:$J$440,0),34),0)</f>
        <v>0</v>
      </c>
      <c r="AK47">
        <f>IFERROR(INDEX(CONFAZ!$J$2:$ES$440,MATCH(DATE(YEAR($A47),MONTH($A47),15),CONFAZ!$J$2:$J$440,0),35),0)</f>
        <v>0</v>
      </c>
      <c r="AL47">
        <f>IFERROR(INDEX(CONFAZ!$J$2:$ES$440,MATCH(DATE(YEAR($A47),MONTH($A47),15),CONFAZ!$J$2:$J$440,0),36),0)</f>
        <v>44484</v>
      </c>
      <c r="AM47" s="3">
        <f>IFERROR(INDEX(CONFAZ!$J$2:$ES$440,MATCH(DATE(YEAR($A47),MONTH($A47),15),CONFAZ!$J$2:$J$440,0),37),0)</f>
        <v>33605801000</v>
      </c>
      <c r="AN47" s="3">
        <f>IFERROR(INDEX(CONFAZ!$J$2:$ES$440,MATCH(DATE(YEAR($A47),MONTH($A47),15),CONFAZ!$J$2:$J$440,0),38),0)</f>
        <v>0.4</v>
      </c>
      <c r="AO47">
        <f>IFERROR(INDEX(CONFAZ!$J$2:$ES$440,MATCH(DATE(YEAR($A47),MONTH($A47),15),CONFAZ!$J$2:$J$440,0),39),0)</f>
        <v>3704</v>
      </c>
      <c r="AP47" s="3">
        <f>IFERROR(INDEX(CONFAZ!$J$2:$ES$440,MATCH(DATE(YEAR($A47),MONTH($A47),15),CONFAZ!$J$2:$J$440,0),40),0)</f>
        <v>30699.57</v>
      </c>
      <c r="AQ47" s="3">
        <f>IFERROR(INDEX(CONFAZ!$J$2:$ES$440,MATCH(DATE(YEAR($A47),MONTH($A47),15),CONFAZ!$J$2:$J$440,0),41),0)</f>
        <v>3568480000</v>
      </c>
      <c r="AR47" s="3">
        <f>IFERROR(INDEX(CONFAZ!$J$2:$ES$440,MATCH(DATE(YEAR($A47),MONTH($A47),15),CONFAZ!$J$2:$J$440,0),42),0)</f>
        <v>20396000</v>
      </c>
      <c r="AS47" s="3">
        <f>IFERROR(INDEX(CONFAZ!$J$2:$ES$440,MATCH(DATE(YEAR($A47),MONTH($A47),15),CONFAZ!$J$2:$J$440,0),43),0)</f>
        <v>7460218000</v>
      </c>
      <c r="AT47" s="3">
        <f>IFERROR(INDEX(CONFAZ!$J$2:$ES$440,MATCH(DATE(YEAR($A47),MONTH($A47),15),CONFAZ!$J$2:$J$440,0),44),0)</f>
        <v>16141426000</v>
      </c>
      <c r="AU47" s="3">
        <f>IFERROR(INDEX(CONFAZ!$J$2:$ES$440,MATCH(DATE(YEAR($A47),MONTH($A47),15),CONFAZ!$J$2:$J$440,0),45),0)</f>
        <v>6415281000</v>
      </c>
      <c r="AV47" s="10"/>
      <c r="AW47">
        <v>130001</v>
      </c>
      <c r="AX47">
        <v>806</v>
      </c>
      <c r="AY47">
        <v>147704882</v>
      </c>
      <c r="AZ47">
        <v>93985152</v>
      </c>
      <c r="BA47">
        <v>5385</v>
      </c>
      <c r="BB47" s="10">
        <v>56986</v>
      </c>
      <c r="BC47">
        <v>370</v>
      </c>
      <c r="BD47">
        <v>370</v>
      </c>
      <c r="BE47">
        <v>3999</v>
      </c>
      <c r="BF47">
        <v>0</v>
      </c>
      <c r="BG47">
        <v>767</v>
      </c>
      <c r="BH47">
        <v>6430</v>
      </c>
      <c r="BI47">
        <v>586</v>
      </c>
      <c r="BJ47">
        <v>5726</v>
      </c>
      <c r="BK47">
        <v>2530</v>
      </c>
      <c r="BL47">
        <v>87</v>
      </c>
      <c r="BM47">
        <v>104415</v>
      </c>
      <c r="BN47">
        <v>46532550</v>
      </c>
      <c r="BO47">
        <v>6860929</v>
      </c>
      <c r="BP47">
        <v>0</v>
      </c>
      <c r="BQ47">
        <v>1840932.09</v>
      </c>
      <c r="BR47">
        <v>1007398793.01</v>
      </c>
      <c r="BS47">
        <v>13426.92</v>
      </c>
      <c r="BT47">
        <v>33958</v>
      </c>
      <c r="BU47">
        <v>32.8664779</v>
      </c>
      <c r="BV47">
        <v>5.81</v>
      </c>
      <c r="BW47">
        <v>-193956.67</v>
      </c>
      <c r="BX47">
        <v>-189140</v>
      </c>
      <c r="BY47">
        <v>4820</v>
      </c>
      <c r="BZ47">
        <v>-63506.67</v>
      </c>
      <c r="CA47">
        <v>7164756.6699999999</v>
      </c>
      <c r="CB47">
        <v>-85190</v>
      </c>
      <c r="CC47">
        <v>-265233.33</v>
      </c>
      <c r="CD47">
        <v>0</v>
      </c>
      <c r="CE47">
        <v>0</v>
      </c>
      <c r="CF47">
        <v>0</v>
      </c>
      <c r="CG47">
        <v>0</v>
      </c>
      <c r="CH47">
        <v>1423982923</v>
      </c>
      <c r="CI47" s="7">
        <v>57741178.990000002</v>
      </c>
      <c r="CJ47" s="10">
        <f t="shared" si="2"/>
        <v>53298573.810000002</v>
      </c>
      <c r="CK47" s="10">
        <f>IFERROR(INDEX(CONFAZ!$BW$2:$ES$440,MATCH(DATE(YEAR($A47),MONTH($A47),15),CONFAZ!$BW$2:$BW$440,0),2),0)</f>
        <v>4442605.18</v>
      </c>
      <c r="CL47"/>
      <c r="CM47"/>
      <c r="CN47"/>
      <c r="CO47"/>
      <c r="CU47"/>
    </row>
    <row r="48" spans="1:99" x14ac:dyDescent="0.25">
      <c r="A48" s="1">
        <v>44884</v>
      </c>
      <c r="B48" s="1" t="str">
        <f t="shared" si="3"/>
        <v>19/11/2022</v>
      </c>
      <c r="C48" t="s">
        <v>61</v>
      </c>
      <c r="D48" t="s">
        <v>65</v>
      </c>
      <c r="E48" s="10">
        <f>IFERROR(INDEX(CONFAZ!$J$2:$ES$440,MATCH(DATE(YEAR($A48),MONTH($A48),15),CONFAZ!$J$2:$J$440,0),2),0)</f>
        <v>5.2746000000000004</v>
      </c>
      <c r="F48">
        <f>IFERROR(INDEX(CONFAZ!$J$2:$ES$440,MATCH(DATE(YEAR($A48),MONTH($A48),15),CONFAZ!$J$2:$J$440,0),3),0)</f>
        <v>20158994</v>
      </c>
      <c r="G48">
        <f>IFERROR(INDEX(CONFAZ!$J$2:$ES$440,MATCH(DATE(YEAR($A48),MONTH($A48),15),CONFAZ!$J$2:$J$440,0),4),0)</f>
        <v>623135742.92000008</v>
      </c>
      <c r="H48">
        <f>IFERROR(INDEX(CONFAZ!$J$2:$ES$440,MATCH(DATE(YEAR($A48),MONTH($A48),15),CONFAZ!$J$2:$J$440,0),5),0)</f>
        <v>7452507.8399999989</v>
      </c>
      <c r="I48">
        <f>IFERROR(INDEX(CONFAZ!$J$2:$ES$440,MATCH(DATE(YEAR($A48),MONTH($A48),15),CONFAZ!$J$2:$J$440,0),6),0)</f>
        <v>841736002</v>
      </c>
      <c r="J48">
        <f>IFERROR(INDEX(CONFAZ!$J$2:$ES$440,MATCH(DATE(YEAR($A48),MONTH($A48),15),CONFAZ!$J$2:$J$440,0),7),0)</f>
        <v>146256675.34999999</v>
      </c>
      <c r="K48">
        <f>IFERROR(INDEX(CONFAZ!$J$2:$ES$440,MATCH(DATE(YEAR($A48),MONTH($A48),15),CONFAZ!$J$2:$J$440,0),8),0)</f>
        <v>20841476.650000002</v>
      </c>
      <c r="L48">
        <f>IFERROR(INDEX(CONFAZ!$J$2:$ES$440,MATCH(DATE(YEAR($A48),MONTH($A48),15),CONFAZ!$J$2:$J$440,0),9),0)</f>
        <v>30263643.329999998</v>
      </c>
      <c r="M48">
        <f>IFERROR(INDEX(CONFAZ!$J$2:$ES$440,MATCH(DATE(YEAR($A48),MONTH($A48),15),CONFAZ!$J$2:$J$440,0),10),0)</f>
        <v>3327117.37</v>
      </c>
      <c r="N48">
        <f>IFERROR(INDEX(CONFAZ!$J$2:$ES$440,MATCH(DATE(YEAR($A48),MONTH($A48),15),CONFAZ!$J$2:$J$440,0),11),0)</f>
        <v>383301333.85000002</v>
      </c>
      <c r="O48">
        <f>IFERROR(INDEX(CONFAZ!$J$2:$ES$440,MATCH(DATE(YEAR($A48),MONTH($A48),15),CONFAZ!$J$2:$J$440,0),12),0)</f>
        <v>695352.11</v>
      </c>
      <c r="P48">
        <f>IFERROR(INDEX(CONFAZ!$J$2:$ES$440,MATCH(DATE(YEAR($A48),MONTH($A48),15),CONFAZ!$J$2:$J$440,0),13),0)</f>
        <v>387323803.33000004</v>
      </c>
      <c r="Q48" s="2">
        <f>IFERROR(INDEX(CONFAZ!$J$2:$ES$440,MATCH(DATE(YEAR($A48),MONTH($A48),15),CONFAZ!$J$2:$J$440,0),14),0)</f>
        <v>27636417588</v>
      </c>
      <c r="R48" s="2">
        <f>IFERROR(INDEX(CONFAZ!$J$2:$ES$440,MATCH(DATE(YEAR($A48),MONTH($A48),15),CONFAZ!$J$2:$J$440,0),15),0)</f>
        <v>21474728433</v>
      </c>
      <c r="S48">
        <f>IFERROR(INDEX(CONFAZ!$J$2:$ES$440,MATCH(DATE(YEAR($A48),MONTH($A48),15),CONFAZ!$J$2:$J$440,0),16),0)</f>
        <v>142.53</v>
      </c>
      <c r="T48" s="10">
        <f>IFERROR(INDEX(CONFAZ!$J$2:$ES$440,MATCH(DATE(YEAR($A48),MONTH($A48),15),CONFAZ!$J$2:$J$440,0),17),0)</f>
        <v>-0.56452605020000002</v>
      </c>
      <c r="U48">
        <f>IFERROR(INDEX(CONFAZ!$J$2:$ES$440,MATCH(DATE(YEAR($A48),MONTH($A48),15),CONFAZ!$J$2:$J$440,0),18),0)</f>
        <v>13.65</v>
      </c>
      <c r="V48">
        <f>IFERROR(INDEX(CONFAZ!$J$2:$ES$440,MATCH(DATE(YEAR($A48),MONTH($A48),15),CONFAZ!$J$2:$J$440,0),19),0)</f>
        <v>1212</v>
      </c>
      <c r="W48">
        <f>IFERROR(INDEX(CONFAZ!$J$2:$ES$440,MATCH(DATE(YEAR($A48),MONTH($A48),15),CONFAZ!$J$2:$J$440,0),20),0)</f>
        <v>0</v>
      </c>
      <c r="X48">
        <f>IFERROR(INDEX(CONFAZ!$J$2:$ES$440,MATCH(DATE(YEAR($A48),MONTH($A48),15),CONFAZ!$J$2:$J$440,0),21),0)</f>
        <v>0.38</v>
      </c>
      <c r="Y48">
        <f>IFERROR(INDEX(CONFAZ!$J$2:$ES$440,MATCH(DATE(YEAR($A48),MONTH($A48),15),CONFAZ!$J$2:$J$440,0),22),0)</f>
        <v>0</v>
      </c>
      <c r="Z48">
        <f>IFERROR(INDEX(CONFAZ!$J$2:$ES$440,MATCH(DATE(YEAR($A48),MONTH($A48),15),CONFAZ!$J$2:$J$440,0),23),0)</f>
        <v>0</v>
      </c>
      <c r="AA48">
        <f>IFERROR(INDEX(CONFAZ!$J$2:$ES$440,MATCH(DATE(YEAR($A48),MONTH($A48),15),CONFAZ!$J$2:$J$440,0),24),0)</f>
        <v>0</v>
      </c>
      <c r="AB48">
        <f>IFERROR(INDEX(CONFAZ!$J$2:$ES$440,MATCH(DATE(YEAR($A48),MONTH($A48),15),CONFAZ!$J$2:$J$440,0),25),0)</f>
        <v>0</v>
      </c>
      <c r="AC48">
        <f>IFERROR(INDEX(CONFAZ!$J$2:$ES$440,MATCH(DATE(YEAR($A48),MONTH($A48),15),CONFAZ!$J$2:$J$440,0),26),0)</f>
        <v>0</v>
      </c>
      <c r="AD48">
        <f>IFERROR(INDEX(CONFAZ!$J$2:$ES$440,MATCH(DATE(YEAR($A48),MONTH($A48),15),CONFAZ!$J$2:$J$440,0),27),0)</f>
        <v>1.41</v>
      </c>
      <c r="AE48">
        <f>IFERROR(INDEX(CONFAZ!$J$2:$ES$440,MATCH(DATE(YEAR($A48),MONTH($A48),15),CONFAZ!$J$2:$J$440,0),28),0)</f>
        <v>475.79</v>
      </c>
      <c r="AF48">
        <f>IFERROR(INDEX(CONFAZ!$J$2:$ES$440,MATCH(DATE(YEAR($A48),MONTH($A48),15),CONFAZ!$J$2:$J$440,0),29),0)</f>
        <v>5.04</v>
      </c>
      <c r="AG48">
        <f>IFERROR(INDEX(CONFAZ!$J$2:$ES$440,MATCH(DATE(YEAR($A48),MONTH($A48),15),CONFAZ!$J$2:$J$440,0),30),0)</f>
        <v>-11.37</v>
      </c>
      <c r="AH48" s="10">
        <f>IFERROR(INDEX(CONFAZ!$J$2:$ES$440,MATCH(DATE(YEAR($A48),MONTH($A48),15),CONFAZ!$J$2:$J$440,0),32),0)</f>
        <v>832859300000</v>
      </c>
      <c r="AI48" s="32">
        <f>IFERROR(INDEX(CONFAZ!$J$2:$ES$440,MATCH(DATE(YEAR($A48),MONTH($A48),15),CONFAZ!$J$2:$J$440,0),33),0)</f>
        <v>0.53949069999999999</v>
      </c>
      <c r="AJ48">
        <f>IFERROR(INDEX(CONFAZ!$J$2:$ES$440,MATCH(DATE(YEAR($A48),MONTH($A48),15),CONFAZ!$J$2:$J$440,0),34),0)</f>
        <v>0</v>
      </c>
      <c r="AK48">
        <f>IFERROR(INDEX(CONFAZ!$J$2:$ES$440,MATCH(DATE(YEAR($A48),MONTH($A48),15),CONFAZ!$J$2:$J$440,0),35),0)</f>
        <v>0</v>
      </c>
      <c r="AL48">
        <f>IFERROR(INDEX(CONFAZ!$J$2:$ES$440,MATCH(DATE(YEAR($A48),MONTH($A48),15),CONFAZ!$J$2:$J$440,0),36),0)</f>
        <v>44515</v>
      </c>
      <c r="AM48" s="3">
        <f>IFERROR(INDEX(CONFAZ!$J$2:$ES$440,MATCH(DATE(YEAR($A48),MONTH($A48),15),CONFAZ!$J$2:$J$440,0),37),0)</f>
        <v>33605801000</v>
      </c>
      <c r="AN48" s="3">
        <f>IFERROR(INDEX(CONFAZ!$J$2:$ES$440,MATCH(DATE(YEAR($A48),MONTH($A48),15),CONFAZ!$J$2:$J$440,0),38),0)</f>
        <v>0.4</v>
      </c>
      <c r="AO48">
        <f>IFERROR(INDEX(CONFAZ!$J$2:$ES$440,MATCH(DATE(YEAR($A48),MONTH($A48),15),CONFAZ!$J$2:$J$440,0),39),0)</f>
        <v>3704</v>
      </c>
      <c r="AP48" s="3">
        <f>IFERROR(INDEX(CONFAZ!$J$2:$ES$440,MATCH(DATE(YEAR($A48),MONTH($A48),15),CONFAZ!$J$2:$J$440,0),40),0)</f>
        <v>30699.57</v>
      </c>
      <c r="AQ48" s="3">
        <f>IFERROR(INDEX(CONFAZ!$J$2:$ES$440,MATCH(DATE(YEAR($A48),MONTH($A48),15),CONFAZ!$J$2:$J$440,0),41),0)</f>
        <v>3568480000</v>
      </c>
      <c r="AR48" s="3">
        <f>IFERROR(INDEX(CONFAZ!$J$2:$ES$440,MATCH(DATE(YEAR($A48),MONTH($A48),15),CONFAZ!$J$2:$J$440,0),42),0)</f>
        <v>20396000</v>
      </c>
      <c r="AS48" s="3">
        <f>IFERROR(INDEX(CONFAZ!$J$2:$ES$440,MATCH(DATE(YEAR($A48),MONTH($A48),15),CONFAZ!$J$2:$J$440,0),43),0)</f>
        <v>7460218000</v>
      </c>
      <c r="AT48" s="3">
        <f>IFERROR(INDEX(CONFAZ!$J$2:$ES$440,MATCH(DATE(YEAR($A48),MONTH($A48),15),CONFAZ!$J$2:$J$440,0),44),0)</f>
        <v>16141426000</v>
      </c>
      <c r="AU48" s="3">
        <f>IFERROR(INDEX(CONFAZ!$J$2:$ES$440,MATCH(DATE(YEAR($A48),MONTH($A48),15),CONFAZ!$J$2:$J$440,0),45),0)</f>
        <v>6415281000</v>
      </c>
      <c r="AV48" s="10"/>
      <c r="AW48">
        <v>130001</v>
      </c>
      <c r="AX48">
        <v>806</v>
      </c>
      <c r="AY48">
        <v>147704882</v>
      </c>
      <c r="AZ48">
        <v>93985152</v>
      </c>
      <c r="BA48">
        <v>5385</v>
      </c>
      <c r="BB48" s="10">
        <v>56986</v>
      </c>
      <c r="BC48">
        <v>370</v>
      </c>
      <c r="BD48">
        <v>370</v>
      </c>
      <c r="BE48">
        <v>3999</v>
      </c>
      <c r="BF48">
        <v>0</v>
      </c>
      <c r="BG48">
        <v>767</v>
      </c>
      <c r="BH48">
        <v>6430</v>
      </c>
      <c r="BI48">
        <v>586</v>
      </c>
      <c r="BJ48">
        <v>5726</v>
      </c>
      <c r="BK48">
        <v>2530</v>
      </c>
      <c r="BL48">
        <v>87</v>
      </c>
      <c r="BM48">
        <v>104415</v>
      </c>
      <c r="BN48">
        <v>46532550</v>
      </c>
      <c r="BO48">
        <v>6860929</v>
      </c>
      <c r="BP48">
        <v>0</v>
      </c>
      <c r="BQ48">
        <v>1840932.09</v>
      </c>
      <c r="BR48">
        <v>1007398793.01</v>
      </c>
      <c r="BS48">
        <v>13426.92</v>
      </c>
      <c r="BT48">
        <v>33958</v>
      </c>
      <c r="BU48">
        <v>32.8664779</v>
      </c>
      <c r="BV48">
        <v>5.81</v>
      </c>
      <c r="BW48">
        <v>-193956.67</v>
      </c>
      <c r="BX48">
        <v>-189140</v>
      </c>
      <c r="BY48">
        <v>4820</v>
      </c>
      <c r="BZ48">
        <v>-63506.67</v>
      </c>
      <c r="CA48">
        <v>7164756.6699999999</v>
      </c>
      <c r="CB48">
        <v>-85190</v>
      </c>
      <c r="CC48">
        <v>-265233.33</v>
      </c>
      <c r="CD48">
        <v>0</v>
      </c>
      <c r="CE48">
        <v>0</v>
      </c>
      <c r="CF48">
        <v>0</v>
      </c>
      <c r="CG48">
        <v>0</v>
      </c>
      <c r="CH48">
        <v>13200232.5</v>
      </c>
      <c r="CI48" s="10">
        <v>681692.47</v>
      </c>
      <c r="CJ48" s="10">
        <f t="shared" si="2"/>
        <v>-2810424.05</v>
      </c>
      <c r="CK48" s="10">
        <f>IFERROR(INDEX(CONFAZ!$BW$2:$ES$440,MATCH(DATE(YEAR($A48),MONTH($A48),15),CONFAZ!$BW$2:$BW$440,0),2),0)</f>
        <v>3492116.52</v>
      </c>
      <c r="CL48"/>
      <c r="CM48"/>
      <c r="CN48"/>
      <c r="CO48"/>
      <c r="CU48"/>
    </row>
    <row r="49" spans="1:99" x14ac:dyDescent="0.25">
      <c r="A49" s="1">
        <v>44914</v>
      </c>
      <c r="B49" s="1" t="str">
        <f t="shared" si="3"/>
        <v>19/12/2022</v>
      </c>
      <c r="C49" t="s">
        <v>61</v>
      </c>
      <c r="D49" t="s">
        <v>65</v>
      </c>
      <c r="E49" s="10">
        <f>IFERROR(INDEX(CONFAZ!$J$2:$ES$440,MATCH(DATE(YEAR($A49),MONTH($A49),15),CONFAZ!$J$2:$J$440,0),2),0)</f>
        <v>5.2423999999999999</v>
      </c>
      <c r="F49">
        <f>IFERROR(INDEX(CONFAZ!$J$2:$ES$440,MATCH(DATE(YEAR($A49),MONTH($A49),15),CONFAZ!$J$2:$J$440,0),3),0)</f>
        <v>26308380</v>
      </c>
      <c r="G49">
        <f>IFERROR(INDEX(CONFAZ!$J$2:$ES$440,MATCH(DATE(YEAR($A49),MONTH($A49),15),CONFAZ!$J$2:$J$440,0),4),0)</f>
        <v>711631808</v>
      </c>
      <c r="H49">
        <f>IFERROR(INDEX(CONFAZ!$J$2:$ES$440,MATCH(DATE(YEAR($A49),MONTH($A49),15),CONFAZ!$J$2:$J$440,0),5),0)</f>
        <v>5648917.5399999991</v>
      </c>
      <c r="I49">
        <f>IFERROR(INDEX(CONFAZ!$J$2:$ES$440,MATCH(DATE(YEAR($A49),MONTH($A49),15),CONFAZ!$J$2:$J$440,0),6),0)</f>
        <v>932350050</v>
      </c>
      <c r="J49">
        <f>IFERROR(INDEX(CONFAZ!$J$2:$ES$440,MATCH(DATE(YEAR($A49),MONTH($A49),15),CONFAZ!$J$2:$J$440,0),7),0)</f>
        <v>154843718.45000005</v>
      </c>
      <c r="K49">
        <f>IFERROR(INDEX(CONFAZ!$J$2:$ES$440,MATCH(DATE(YEAR($A49),MONTH($A49),15),CONFAZ!$J$2:$J$440,0),8),0)</f>
        <v>14474913.390000001</v>
      </c>
      <c r="L49">
        <f>IFERROR(INDEX(CONFAZ!$J$2:$ES$440,MATCH(DATE(YEAR($A49),MONTH($A49),15),CONFAZ!$J$2:$J$440,0),9),0)</f>
        <v>31895685.070000004</v>
      </c>
      <c r="M49">
        <f>IFERROR(INDEX(CONFAZ!$J$2:$ES$440,MATCH(DATE(YEAR($A49),MONTH($A49),15),CONFAZ!$J$2:$J$440,0),10),0)</f>
        <v>1968750.44</v>
      </c>
      <c r="N49">
        <f>IFERROR(INDEX(CONFAZ!$J$2:$ES$440,MATCH(DATE(YEAR($A49),MONTH($A49),15),CONFAZ!$J$2:$J$440,0),11),0)</f>
        <v>466751647.38999999</v>
      </c>
      <c r="O49">
        <f>IFERROR(INDEX(CONFAZ!$J$2:$ES$440,MATCH(DATE(YEAR($A49),MONTH($A49),15),CONFAZ!$J$2:$J$440,0),12),0)</f>
        <v>907086.88</v>
      </c>
      <c r="P49">
        <f>IFERROR(INDEX(CONFAZ!$J$2:$ES$440,MATCH(DATE(YEAR($A49),MONTH($A49),15),CONFAZ!$J$2:$J$440,0),13),0)</f>
        <v>469627484.70999998</v>
      </c>
      <c r="Q49" s="2">
        <f>IFERROR(INDEX(CONFAZ!$J$2:$ES$440,MATCH(DATE(YEAR($A49),MONTH($A49),15),CONFAZ!$J$2:$J$440,0),14),0)</f>
        <v>26645287802</v>
      </c>
      <c r="R49" s="2">
        <f>IFERROR(INDEX(CONFAZ!$J$2:$ES$440,MATCH(DATE(YEAR($A49),MONTH($A49),15),CONFAZ!$J$2:$J$440,0),15),0)</f>
        <v>21869290354</v>
      </c>
      <c r="S49">
        <f>IFERROR(INDEX(CONFAZ!$J$2:$ES$440,MATCH(DATE(YEAR($A49),MONTH($A49),15),CONFAZ!$J$2:$J$440,0),16),0)</f>
        <v>0</v>
      </c>
      <c r="T49" s="10">
        <f>IFERROR(INDEX(CONFAZ!$J$2:$ES$440,MATCH(DATE(YEAR($A49),MONTH($A49),15),CONFAZ!$J$2:$J$440,0),17),0)</f>
        <v>0.45</v>
      </c>
      <c r="U49">
        <f>IFERROR(INDEX(CONFAZ!$J$2:$ES$440,MATCH(DATE(YEAR($A49),MONTH($A49),15),CONFAZ!$J$2:$J$440,0),18),0)</f>
        <v>13.65</v>
      </c>
      <c r="V49">
        <f>IFERROR(INDEX(CONFAZ!$J$2:$ES$440,MATCH(DATE(YEAR($A49),MONTH($A49),15),CONFAZ!$J$2:$J$440,0),19),0)</f>
        <v>1212</v>
      </c>
      <c r="W49">
        <f>IFERROR(INDEX(CONFAZ!$J$2:$ES$440,MATCH(DATE(YEAR($A49),MONTH($A49),15),CONFAZ!$J$2:$J$440,0),20),0)</f>
        <v>0</v>
      </c>
      <c r="X49">
        <f>IFERROR(INDEX(CONFAZ!$J$2:$ES$440,MATCH(DATE(YEAR($A49),MONTH($A49),15),CONFAZ!$J$2:$J$440,0),21),0)</f>
        <v>0.69</v>
      </c>
      <c r="Y49">
        <f>IFERROR(INDEX(CONFAZ!$J$2:$ES$440,MATCH(DATE(YEAR($A49),MONTH($A49),15),CONFAZ!$J$2:$J$440,0),22),0)</f>
        <v>0</v>
      </c>
      <c r="Z49">
        <f>IFERROR(INDEX(CONFAZ!$J$2:$ES$440,MATCH(DATE(YEAR($A49),MONTH($A49),15),CONFAZ!$J$2:$J$440,0),23),0)</f>
        <v>0</v>
      </c>
      <c r="AA49">
        <f>IFERROR(INDEX(CONFAZ!$J$2:$ES$440,MATCH(DATE(YEAR($A49),MONTH($A49),15),CONFAZ!$J$2:$J$440,0),24),0)</f>
        <v>0</v>
      </c>
      <c r="AB49">
        <f>IFERROR(INDEX(CONFAZ!$J$2:$ES$440,MATCH(DATE(YEAR($A49),MONTH($A49),15),CONFAZ!$J$2:$J$440,0),25),0)</f>
        <v>0</v>
      </c>
      <c r="AC49">
        <f>IFERROR(INDEX(CONFAZ!$J$2:$ES$440,MATCH(DATE(YEAR($A49),MONTH($A49),15),CONFAZ!$J$2:$J$440,0),26),0)</f>
        <v>0</v>
      </c>
      <c r="AD49">
        <f>IFERROR(INDEX(CONFAZ!$J$2:$ES$440,MATCH(DATE(YEAR($A49),MONTH($A49),15),CONFAZ!$J$2:$J$440,0),27),0)</f>
        <v>0</v>
      </c>
      <c r="AE49">
        <f>IFERROR(INDEX(CONFAZ!$J$2:$ES$440,MATCH(DATE(YEAR($A49),MONTH($A49),15),CONFAZ!$J$2:$J$440,0),28),0)</f>
        <v>428.29</v>
      </c>
      <c r="AF49">
        <f>IFERROR(INDEX(CONFAZ!$J$2:$ES$440,MATCH(DATE(YEAR($A49),MONTH($A49),15),CONFAZ!$J$2:$J$440,0),29),0)</f>
        <v>4.97</v>
      </c>
      <c r="AG49">
        <f>IFERROR(INDEX(CONFAZ!$J$2:$ES$440,MATCH(DATE(YEAR($A49),MONTH($A49),15),CONFAZ!$J$2:$J$440,0),30),0)</f>
        <v>-4.16</v>
      </c>
      <c r="AH49" s="10">
        <f>IFERROR(INDEX(CONFAZ!$J$2:$ES$440,MATCH(DATE(YEAR($A49),MONTH($A49),15),CONFAZ!$J$2:$J$440,0),32),0)</f>
        <v>0</v>
      </c>
      <c r="AI49" s="32">
        <f>IFERROR(INDEX(CONFAZ!$J$2:$ES$440,MATCH(DATE(YEAR($A49),MONTH($A49),15),CONFAZ!$J$2:$J$440,0),33),0)</f>
        <v>0.53949069999999999</v>
      </c>
      <c r="AJ49">
        <f>IFERROR(INDEX(CONFAZ!$J$2:$ES$440,MATCH(DATE(YEAR($A49),MONTH($A49),15),CONFAZ!$J$2:$J$440,0),34),0)</f>
        <v>0</v>
      </c>
      <c r="AK49">
        <f>IFERROR(INDEX(CONFAZ!$J$2:$ES$440,MATCH(DATE(YEAR($A49),MONTH($A49),15),CONFAZ!$J$2:$J$440,0),35),0)</f>
        <v>0</v>
      </c>
      <c r="AL49">
        <f>IFERROR(INDEX(CONFAZ!$J$2:$ES$440,MATCH(DATE(YEAR($A49),MONTH($A49),15),CONFAZ!$J$2:$J$440,0),36),0)</f>
        <v>44545</v>
      </c>
      <c r="AM49" s="3">
        <f>IFERROR(INDEX(CONFAZ!$J$2:$ES$440,MATCH(DATE(YEAR($A49),MONTH($A49),15),CONFAZ!$J$2:$J$440,0),37),0)</f>
        <v>33605801000</v>
      </c>
      <c r="AN49" s="3">
        <f>IFERROR(INDEX(CONFAZ!$J$2:$ES$440,MATCH(DATE(YEAR($A49),MONTH($A49),15),CONFAZ!$J$2:$J$440,0),38),0)</f>
        <v>0.4</v>
      </c>
      <c r="AO49">
        <f>IFERROR(INDEX(CONFAZ!$J$2:$ES$440,MATCH(DATE(YEAR($A49),MONTH($A49),15),CONFAZ!$J$2:$J$440,0),39),0)</f>
        <v>3704</v>
      </c>
      <c r="AP49" s="3">
        <f>IFERROR(INDEX(CONFAZ!$J$2:$ES$440,MATCH(DATE(YEAR($A49),MONTH($A49),15),CONFAZ!$J$2:$J$440,0),40),0)</f>
        <v>30699.57</v>
      </c>
      <c r="AQ49" s="3">
        <f>IFERROR(INDEX(CONFAZ!$J$2:$ES$440,MATCH(DATE(YEAR($A49),MONTH($A49),15),CONFAZ!$J$2:$J$440,0),41),0)</f>
        <v>3568480000</v>
      </c>
      <c r="AR49" s="3">
        <f>IFERROR(INDEX(CONFAZ!$J$2:$ES$440,MATCH(DATE(YEAR($A49),MONTH($A49),15),CONFAZ!$J$2:$J$440,0),42),0)</f>
        <v>20396000</v>
      </c>
      <c r="AS49" s="3">
        <f>IFERROR(INDEX(CONFAZ!$J$2:$ES$440,MATCH(DATE(YEAR($A49),MONTH($A49),15),CONFAZ!$J$2:$J$440,0),43),0)</f>
        <v>7460218000</v>
      </c>
      <c r="AT49" s="3">
        <f>IFERROR(INDEX(CONFAZ!$J$2:$ES$440,MATCH(DATE(YEAR($A49),MONTH($A49),15),CONFAZ!$J$2:$J$440,0),44),0)</f>
        <v>16141426000</v>
      </c>
      <c r="AU49" s="3">
        <f>IFERROR(INDEX(CONFAZ!$J$2:$ES$440,MATCH(DATE(YEAR($A49),MONTH($A49),15),CONFAZ!$J$2:$J$440,0),45),0)</f>
        <v>6415281000</v>
      </c>
      <c r="AV49" s="10"/>
      <c r="AW49">
        <v>130001</v>
      </c>
      <c r="AX49">
        <v>806</v>
      </c>
      <c r="AY49">
        <v>147704882</v>
      </c>
      <c r="AZ49">
        <v>93985152</v>
      </c>
      <c r="BA49">
        <v>5385</v>
      </c>
      <c r="BB49" s="10">
        <v>56986</v>
      </c>
      <c r="BC49">
        <v>370</v>
      </c>
      <c r="BD49">
        <v>370</v>
      </c>
      <c r="BE49">
        <v>3999</v>
      </c>
      <c r="BF49">
        <v>0</v>
      </c>
      <c r="BG49">
        <v>767</v>
      </c>
      <c r="BH49">
        <v>6430</v>
      </c>
      <c r="BI49">
        <v>586</v>
      </c>
      <c r="BJ49">
        <v>5726</v>
      </c>
      <c r="BK49">
        <v>2530</v>
      </c>
      <c r="BL49">
        <v>87</v>
      </c>
      <c r="BM49">
        <v>104415</v>
      </c>
      <c r="BN49">
        <v>46532550</v>
      </c>
      <c r="BO49">
        <v>6860929</v>
      </c>
      <c r="BP49">
        <v>0</v>
      </c>
      <c r="BQ49">
        <v>1840932.09</v>
      </c>
      <c r="BR49">
        <v>1007398793.01</v>
      </c>
      <c r="BS49">
        <v>13426.92</v>
      </c>
      <c r="BT49">
        <v>33958</v>
      </c>
      <c r="BU49">
        <v>32.8664779</v>
      </c>
      <c r="BV49">
        <v>5.81</v>
      </c>
      <c r="BW49">
        <v>-193956.67</v>
      </c>
      <c r="BX49">
        <v>-189140</v>
      </c>
      <c r="BY49">
        <v>4820</v>
      </c>
      <c r="BZ49">
        <v>-63506.67</v>
      </c>
      <c r="CA49">
        <v>7164756.6699999999</v>
      </c>
      <c r="CB49">
        <v>-85190</v>
      </c>
      <c r="CC49">
        <v>-265233.33</v>
      </c>
      <c r="CD49">
        <v>0</v>
      </c>
      <c r="CE49">
        <v>0</v>
      </c>
      <c r="CF49">
        <v>0</v>
      </c>
      <c r="CG49">
        <v>0</v>
      </c>
      <c r="CH49">
        <v>184882882.5</v>
      </c>
      <c r="CI49" s="7">
        <v>8871977.4100000001</v>
      </c>
      <c r="CJ49" s="10">
        <f t="shared" si="2"/>
        <v>3912592.24</v>
      </c>
      <c r="CK49" s="10">
        <f>IFERROR(INDEX(CONFAZ!$BW$2:$ES$440,MATCH(DATE(YEAR($A49),MONTH($A49),15),CONFAZ!$BW$2:$BW$440,0),2),0)</f>
        <v>4959385.17</v>
      </c>
      <c r="CL49"/>
      <c r="CM49"/>
      <c r="CN49"/>
      <c r="CO49"/>
      <c r="CU49"/>
    </row>
    <row r="50" spans="1:99" x14ac:dyDescent="0.25">
      <c r="A50" s="1">
        <v>44581</v>
      </c>
      <c r="B50" s="1" t="str">
        <f t="shared" si="3"/>
        <v>20/01/2022</v>
      </c>
      <c r="C50" t="s">
        <v>61</v>
      </c>
      <c r="D50" t="s">
        <v>3</v>
      </c>
      <c r="E50" s="10">
        <f>IFERROR(INDEX(CONFAZ!$J$2:$ES$440,MATCH(DATE(YEAR($A50),MONTH($A50),15),CONFAZ!$J$2:$J$440,0),2),0)</f>
        <v>5.5340999999999996</v>
      </c>
      <c r="F50">
        <f>IFERROR(INDEX(CONFAZ!$J$2:$ES$440,MATCH(DATE(YEAR($A50),MONTH($A50),15),CONFAZ!$J$2:$J$440,0),3),0)</f>
        <v>52170605</v>
      </c>
      <c r="G50">
        <f>IFERROR(INDEX(CONFAZ!$J$2:$ES$440,MATCH(DATE(YEAR($A50),MONTH($A50),15),CONFAZ!$J$2:$J$440,0),4),0)</f>
        <v>610099715.9200002</v>
      </c>
      <c r="H50">
        <f>IFERROR(INDEX(CONFAZ!$J$2:$ES$440,MATCH(DATE(YEAR($A50),MONTH($A50),15),CONFAZ!$J$2:$J$440,0),5),0)</f>
        <v>7042739.0999999996</v>
      </c>
      <c r="I50">
        <f>IFERROR(INDEX(CONFAZ!$J$2:$ES$440,MATCH(DATE(YEAR($A50),MONTH($A50),15),CONFAZ!$J$2:$J$440,0),6),0)</f>
        <v>937527521</v>
      </c>
      <c r="J50">
        <f>IFERROR(INDEX(CONFAZ!$J$2:$ES$440,MATCH(DATE(YEAR($A50),MONTH($A50),15),CONFAZ!$J$2:$J$440,0),7),0)</f>
        <v>128691368.14</v>
      </c>
      <c r="K50">
        <f>IFERROR(INDEX(CONFAZ!$J$2:$ES$440,MATCH(DATE(YEAR($A50),MONTH($A50),15),CONFAZ!$J$2:$J$440,0),8),0)</f>
        <v>75511937.62000002</v>
      </c>
      <c r="L50">
        <f>IFERROR(INDEX(CONFAZ!$J$2:$ES$440,MATCH(DATE(YEAR($A50),MONTH($A50),15),CONFAZ!$J$2:$J$440,0),9),0)</f>
        <v>27782293.180000003</v>
      </c>
      <c r="M50">
        <f>IFERROR(INDEX(CONFAZ!$J$2:$ES$440,MATCH(DATE(YEAR($A50),MONTH($A50),15),CONFAZ!$J$2:$J$440,0),10),0)</f>
        <v>2522549.89</v>
      </c>
      <c r="N50">
        <f>IFERROR(INDEX(CONFAZ!$J$2:$ES$440,MATCH(DATE(YEAR($A50),MONTH($A50),15),CONFAZ!$J$2:$J$440,0),11),0)</f>
        <v>433787678.94</v>
      </c>
      <c r="O50">
        <f>IFERROR(INDEX(CONFAZ!$J$2:$ES$440,MATCH(DATE(YEAR($A50),MONTH($A50),15),CONFAZ!$J$2:$J$440,0),12),0)</f>
        <v>2487431.62</v>
      </c>
      <c r="P50">
        <f>IFERROR(INDEX(CONFAZ!$J$2:$ES$440,MATCH(DATE(YEAR($A50),MONTH($A50),15),CONFAZ!$J$2:$J$440,0),13),0)</f>
        <v>438797660.44999999</v>
      </c>
      <c r="Q50" s="2">
        <f>IFERROR(INDEX(CONFAZ!$J$2:$ES$440,MATCH(DATE(YEAR($A50),MONTH($A50),15),CONFAZ!$J$2:$J$440,0),14),0)</f>
        <v>19781490019</v>
      </c>
      <c r="R50" s="2">
        <f>IFERROR(INDEX(CONFAZ!$J$2:$ES$440,MATCH(DATE(YEAR($A50),MONTH($A50),15),CONFAZ!$J$2:$J$440,0),15),0)</f>
        <v>19838910380</v>
      </c>
      <c r="S50">
        <f>IFERROR(INDEX(CONFAZ!$J$2:$ES$440,MATCH(DATE(YEAR($A50),MONTH($A50),15),CONFAZ!$J$2:$J$440,0),16),0)</f>
        <v>132.4</v>
      </c>
      <c r="T50" s="10">
        <f>IFERROR(INDEX(CONFAZ!$J$2:$ES$440,MATCH(DATE(YEAR($A50),MONTH($A50),15),CONFAZ!$J$2:$J$440,0),17),0)</f>
        <v>1.8175493283999999</v>
      </c>
      <c r="U50">
        <f>IFERROR(INDEX(CONFAZ!$J$2:$ES$440,MATCH(DATE(YEAR($A50),MONTH($A50),15),CONFAZ!$J$2:$J$440,0),18),0)</f>
        <v>9.15</v>
      </c>
      <c r="V50">
        <f>IFERROR(INDEX(CONFAZ!$J$2:$ES$440,MATCH(DATE(YEAR($A50),MONTH($A50),15),CONFAZ!$J$2:$J$440,0),19),0)</f>
        <v>1212</v>
      </c>
      <c r="W50">
        <f>IFERROR(INDEX(CONFAZ!$J$2:$ES$440,MATCH(DATE(YEAR($A50),MONTH($A50),15),CONFAZ!$J$2:$J$440,0),20),0)</f>
        <v>1983410371799.99</v>
      </c>
      <c r="X50">
        <f>IFERROR(INDEX(CONFAZ!$J$2:$ES$440,MATCH(DATE(YEAR($A50),MONTH($A50),15),CONFAZ!$J$2:$J$440,0),21),0)</f>
        <v>0.67</v>
      </c>
      <c r="Y50">
        <f>IFERROR(INDEX(CONFAZ!$J$2:$ES$440,MATCH(DATE(YEAR($A50),MONTH($A50),15),CONFAZ!$J$2:$J$440,0),22),0)</f>
        <v>1552.91333333333</v>
      </c>
      <c r="Z50">
        <f>IFERROR(INDEX(CONFAZ!$J$2:$ES$440,MATCH(DATE(YEAR($A50),MONTH($A50),15),CONFAZ!$J$2:$J$440,0),23),0)</f>
        <v>1194.3844999999999</v>
      </c>
      <c r="AA50">
        <f>IFERROR(INDEX(CONFAZ!$J$2:$ES$440,MATCH(DATE(YEAR($A50),MONTH($A50),15),CONFAZ!$J$2:$J$440,0),24),0)</f>
        <v>1096.54476190476</v>
      </c>
      <c r="AB50">
        <f>IFERROR(INDEX(CONFAZ!$J$2:$ES$440,MATCH(DATE(YEAR($A50),MONTH($A50),15),CONFAZ!$J$2:$J$440,0),25),0)</f>
        <v>1369.0768</v>
      </c>
      <c r="AC50">
        <f>IFERROR(INDEX(CONFAZ!$J$2:$ES$440,MATCH(DATE(YEAR($A50),MONTH($A50),15),CONFAZ!$J$2:$J$440,0),26),0)</f>
        <v>11.209944545759001</v>
      </c>
      <c r="AD50">
        <f>IFERROR(INDEX(CONFAZ!$J$2:$ES$440,MATCH(DATE(YEAR($A50),MONTH($A50),15),CONFAZ!$J$2:$J$440,0),27),0)</f>
        <v>1.54</v>
      </c>
      <c r="AE50">
        <f>IFERROR(INDEX(CONFAZ!$J$2:$ES$440,MATCH(DATE(YEAR($A50),MONTH($A50),15),CONFAZ!$J$2:$J$440,0),28),0)</f>
        <v>463.93</v>
      </c>
      <c r="AF50">
        <f>IFERROR(INDEX(CONFAZ!$J$2:$ES$440,MATCH(DATE(YEAR($A50),MONTH($A50),15),CONFAZ!$J$2:$J$440,0),29),0)</f>
        <v>6.64</v>
      </c>
      <c r="AG50">
        <f>IFERROR(INDEX(CONFAZ!$J$2:$ES$440,MATCH(DATE(YEAR($A50),MONTH($A50),15),CONFAZ!$J$2:$J$440,0),30),0)</f>
        <v>4.4000000000000004</v>
      </c>
      <c r="AH50" s="10">
        <f>IFERROR(INDEX(CONFAZ!$J$2:$ES$440,MATCH(DATE(YEAR($A50),MONTH($A50),15),CONFAZ!$J$2:$J$440,0),32),0)</f>
        <v>728613500000</v>
      </c>
      <c r="AI50" s="32">
        <f>IFERROR(INDEX(CONFAZ!$J$2:$ES$440,MATCH(DATE(YEAR($A50),MONTH($A50),15),CONFAZ!$J$2:$J$440,0),33),0)</f>
        <v>0.53949069999999999</v>
      </c>
      <c r="AJ50">
        <f>IFERROR(INDEX(CONFAZ!$J$2:$ES$440,MATCH(DATE(YEAR($A50),MONTH($A50),15),CONFAZ!$J$2:$J$440,0),34),0)</f>
        <v>-5.81</v>
      </c>
      <c r="AK50">
        <f>IFERROR(INDEX(CONFAZ!$J$2:$ES$440,MATCH(DATE(YEAR($A50),MONTH($A50),15),CONFAZ!$J$2:$J$440,0),35),0)</f>
        <v>-10.94</v>
      </c>
      <c r="AL50">
        <f>IFERROR(INDEX(CONFAZ!$J$2:$ES$440,MATCH(DATE(YEAR($A50),MONTH($A50),15),CONFAZ!$J$2:$J$440,0),36),0)</f>
        <v>44211</v>
      </c>
      <c r="AM50" s="3">
        <f>IFERROR(INDEX(CONFAZ!$J$2:$ES$440,MATCH(DATE(YEAR($A50),MONTH($A50),15),CONFAZ!$J$2:$J$440,0),37),0)</f>
        <v>33605801000</v>
      </c>
      <c r="AN50" s="3">
        <f>IFERROR(INDEX(CONFAZ!$J$2:$ES$440,MATCH(DATE(YEAR($A50),MONTH($A50),15),CONFAZ!$J$2:$J$440,0),38),0)</f>
        <v>0.4</v>
      </c>
      <c r="AO50">
        <f>IFERROR(INDEX(CONFAZ!$J$2:$ES$440,MATCH(DATE(YEAR($A50),MONTH($A50),15),CONFAZ!$J$2:$J$440,0),39),0)</f>
        <v>3704</v>
      </c>
      <c r="AP50" s="3">
        <f>IFERROR(INDEX(CONFAZ!$J$2:$ES$440,MATCH(DATE(YEAR($A50),MONTH($A50),15),CONFAZ!$J$2:$J$440,0),40),0)</f>
        <v>30699.57</v>
      </c>
      <c r="AQ50" s="3">
        <f>IFERROR(INDEX(CONFAZ!$J$2:$ES$440,MATCH(DATE(YEAR($A50),MONTH($A50),15),CONFAZ!$J$2:$J$440,0),41),0)</f>
        <v>3568480000</v>
      </c>
      <c r="AR50" s="3">
        <f>IFERROR(INDEX(CONFAZ!$J$2:$ES$440,MATCH(DATE(YEAR($A50),MONTH($A50),15),CONFAZ!$J$2:$J$440,0),42),0)</f>
        <v>20396000</v>
      </c>
      <c r="AS50" s="3">
        <f>IFERROR(INDEX(CONFAZ!$J$2:$ES$440,MATCH(DATE(YEAR($A50),MONTH($A50),15),CONFAZ!$J$2:$J$440,0),43),0)</f>
        <v>7460218000</v>
      </c>
      <c r="AT50" s="3">
        <f>IFERROR(INDEX(CONFAZ!$J$2:$ES$440,MATCH(DATE(YEAR($A50),MONTH($A50),15),CONFAZ!$J$2:$J$440,0),44),0)</f>
        <v>16141426000</v>
      </c>
      <c r="AU50" s="3">
        <f>IFERROR(INDEX(CONFAZ!$J$2:$ES$440,MATCH(DATE(YEAR($A50),MONTH($A50),15),CONFAZ!$J$2:$J$440,0),45),0)</f>
        <v>6415281000</v>
      </c>
      <c r="AV50" s="10"/>
      <c r="AW50">
        <v>130001</v>
      </c>
      <c r="AX50">
        <v>806</v>
      </c>
      <c r="AY50">
        <v>147704882</v>
      </c>
      <c r="AZ50">
        <v>93985152</v>
      </c>
      <c r="BA50">
        <v>5385</v>
      </c>
      <c r="BB50" s="10">
        <v>56986</v>
      </c>
      <c r="BC50">
        <v>370</v>
      </c>
      <c r="BD50">
        <v>370</v>
      </c>
      <c r="BE50">
        <v>3999</v>
      </c>
      <c r="BF50">
        <v>0</v>
      </c>
      <c r="BG50">
        <v>767</v>
      </c>
      <c r="BH50">
        <v>6430</v>
      </c>
      <c r="BI50">
        <v>586</v>
      </c>
      <c r="BJ50">
        <v>5726</v>
      </c>
      <c r="BK50">
        <v>2530</v>
      </c>
      <c r="BL50">
        <v>87</v>
      </c>
      <c r="BM50">
        <v>104415</v>
      </c>
      <c r="BN50">
        <v>46532550</v>
      </c>
      <c r="BO50">
        <v>6860929</v>
      </c>
      <c r="BP50">
        <v>0</v>
      </c>
      <c r="BQ50">
        <v>1840932.09</v>
      </c>
      <c r="BR50">
        <v>1007398793.01</v>
      </c>
      <c r="BS50">
        <v>13426.92</v>
      </c>
      <c r="BT50">
        <v>33958</v>
      </c>
      <c r="BU50">
        <v>32.8664779</v>
      </c>
      <c r="BV50">
        <v>5.81</v>
      </c>
      <c r="BW50">
        <v>-193956.67</v>
      </c>
      <c r="BX50">
        <v>-189140</v>
      </c>
      <c r="BY50">
        <v>4820</v>
      </c>
      <c r="BZ50">
        <v>-63506.67</v>
      </c>
      <c r="CA50">
        <v>7164756.6699999999</v>
      </c>
      <c r="CB50">
        <v>-85190</v>
      </c>
      <c r="CC50">
        <v>-265233.33</v>
      </c>
      <c r="CD50">
        <v>0</v>
      </c>
      <c r="CE50">
        <v>0</v>
      </c>
      <c r="CF50">
        <v>0</v>
      </c>
      <c r="CG50">
        <v>0</v>
      </c>
      <c r="CH50">
        <v>119668603.5</v>
      </c>
      <c r="CI50" s="7">
        <v>10667310.85</v>
      </c>
      <c r="CJ50" s="10">
        <f t="shared" si="2"/>
        <v>1378875.2000000011</v>
      </c>
      <c r="CK50" s="10">
        <f>IFERROR(INDEX(CONFAZ!$BW$2:$ES$440,MATCH(DATE(YEAR($A50),MONTH($A50),15),CONFAZ!$BW$2:$BW$440,0),2),0)</f>
        <v>9288435.6499999985</v>
      </c>
      <c r="CL50"/>
      <c r="CM50"/>
      <c r="CN50"/>
      <c r="CO50"/>
      <c r="CU50"/>
    </row>
    <row r="51" spans="1:99" x14ac:dyDescent="0.25">
      <c r="A51" s="1">
        <v>44612</v>
      </c>
      <c r="B51" s="1" t="str">
        <f t="shared" si="3"/>
        <v>20/02/2022</v>
      </c>
      <c r="C51" t="s">
        <v>61</v>
      </c>
      <c r="D51" t="s">
        <v>3</v>
      </c>
      <c r="E51" s="10">
        <f>IFERROR(INDEX(CONFAZ!$J$2:$ES$440,MATCH(DATE(YEAR($A51),MONTH($A51),15),CONFAZ!$J$2:$J$440,0),2),0)</f>
        <v>5.1966000000000001</v>
      </c>
      <c r="F51">
        <f>IFERROR(INDEX(CONFAZ!$J$2:$ES$440,MATCH(DATE(YEAR($A51),MONTH($A51),15),CONFAZ!$J$2:$J$440,0),3),0)</f>
        <v>117851146</v>
      </c>
      <c r="G51">
        <f>IFERROR(INDEX(CONFAZ!$J$2:$ES$440,MATCH(DATE(YEAR($A51),MONTH($A51),15),CONFAZ!$J$2:$J$440,0),4),0)</f>
        <v>557960332.47000003</v>
      </c>
      <c r="H51">
        <f>IFERROR(INDEX(CONFAZ!$J$2:$ES$440,MATCH(DATE(YEAR($A51),MONTH($A51),15),CONFAZ!$J$2:$J$440,0),5),0)</f>
        <v>6325314.6200000001</v>
      </c>
      <c r="I51">
        <f>IFERROR(INDEX(CONFAZ!$J$2:$ES$440,MATCH(DATE(YEAR($A51),MONTH($A51),15),CONFAZ!$J$2:$J$440,0),6),0)</f>
        <v>783190636</v>
      </c>
      <c r="J51">
        <f>IFERROR(INDEX(CONFAZ!$J$2:$ES$440,MATCH(DATE(YEAR($A51),MONTH($A51),15),CONFAZ!$J$2:$J$440,0),7),0)</f>
        <v>129200891.64999998</v>
      </c>
      <c r="K51">
        <f>IFERROR(INDEX(CONFAZ!$J$2:$ES$440,MATCH(DATE(YEAR($A51),MONTH($A51),15),CONFAZ!$J$2:$J$440,0),8),0)</f>
        <v>11706203.17</v>
      </c>
      <c r="L51">
        <f>IFERROR(INDEX(CONFAZ!$J$2:$ES$440,MATCH(DATE(YEAR($A51),MONTH($A51),15),CONFAZ!$J$2:$J$440,0),9),0)</f>
        <v>22510705.080000002</v>
      </c>
      <c r="M51">
        <f>IFERROR(INDEX(CONFAZ!$J$2:$ES$440,MATCH(DATE(YEAR($A51),MONTH($A51),15),CONFAZ!$J$2:$J$440,0),10),0)</f>
        <v>2119160.2599999998</v>
      </c>
      <c r="N51">
        <f>IFERROR(INDEX(CONFAZ!$J$2:$ES$440,MATCH(DATE(YEAR($A51),MONTH($A51),15),CONFAZ!$J$2:$J$440,0),11),0)</f>
        <v>387584158.02999997</v>
      </c>
      <c r="O51">
        <f>IFERROR(INDEX(CONFAZ!$J$2:$ES$440,MATCH(DATE(YEAR($A51),MONTH($A51),15),CONFAZ!$J$2:$J$440,0),12),0)</f>
        <v>7100798.4699999997</v>
      </c>
      <c r="P51">
        <f>IFERROR(INDEX(CONFAZ!$J$2:$ES$440,MATCH(DATE(YEAR($A51),MONTH($A51),15),CONFAZ!$J$2:$J$440,0),13),0)</f>
        <v>396804116.75999999</v>
      </c>
      <c r="Q51" s="2">
        <f>IFERROR(INDEX(CONFAZ!$J$2:$ES$440,MATCH(DATE(YEAR($A51),MONTH($A51),15),CONFAZ!$J$2:$J$440,0),14),0)</f>
        <v>23511291422</v>
      </c>
      <c r="R51" s="2">
        <f>IFERROR(INDEX(CONFAZ!$J$2:$ES$440,MATCH(DATE(YEAR($A51),MONTH($A51),15),CONFAZ!$J$2:$J$440,0),15),0)</f>
        <v>18883775321</v>
      </c>
      <c r="S51">
        <f>IFERROR(INDEX(CONFAZ!$J$2:$ES$440,MATCH(DATE(YEAR($A51),MONTH($A51),15),CONFAZ!$J$2:$J$440,0),16),0)</f>
        <v>136.30000000000001</v>
      </c>
      <c r="T51" s="10">
        <f>IFERROR(INDEX(CONFAZ!$J$2:$ES$440,MATCH(DATE(YEAR($A51),MONTH($A51),15),CONFAZ!$J$2:$J$440,0),17),0)</f>
        <v>1.8329186734</v>
      </c>
      <c r="U51">
        <f>IFERROR(INDEX(CONFAZ!$J$2:$ES$440,MATCH(DATE(YEAR($A51),MONTH($A51),15),CONFAZ!$J$2:$J$440,0),18),0)</f>
        <v>10.49</v>
      </c>
      <c r="V51">
        <f>IFERROR(INDEX(CONFAZ!$J$2:$ES$440,MATCH(DATE(YEAR($A51),MONTH($A51),15),CONFAZ!$J$2:$J$440,0),19),0)</f>
        <v>1212</v>
      </c>
      <c r="W51">
        <f>IFERROR(INDEX(CONFAZ!$J$2:$ES$440,MATCH(DATE(YEAR($A51),MONTH($A51),15),CONFAZ!$J$2:$J$440,0),20),0)</f>
        <v>1859031684000</v>
      </c>
      <c r="X51">
        <f>IFERROR(INDEX(CONFAZ!$J$2:$ES$440,MATCH(DATE(YEAR($A51),MONTH($A51),15),CONFAZ!$J$2:$J$440,0),21),0)</f>
        <v>1</v>
      </c>
      <c r="Y51">
        <f>IFERROR(INDEX(CONFAZ!$J$2:$ES$440,MATCH(DATE(YEAR($A51),MONTH($A51),15),CONFAZ!$J$2:$J$440,0),22),0)</f>
        <v>1561.93333333333</v>
      </c>
      <c r="Z51">
        <f>IFERROR(INDEX(CONFAZ!$J$2:$ES$440,MATCH(DATE(YEAR($A51),MONTH($A51),15),CONFAZ!$J$2:$J$440,0),23),0)</f>
        <v>1208.0435</v>
      </c>
      <c r="AA51">
        <f>IFERROR(INDEX(CONFAZ!$J$2:$ES$440,MATCH(DATE(YEAR($A51),MONTH($A51),15),CONFAZ!$J$2:$J$440,0),24),0)</f>
        <v>1106.3838095238</v>
      </c>
      <c r="AB51">
        <f>IFERROR(INDEX(CONFAZ!$J$2:$ES$440,MATCH(DATE(YEAR($A51),MONTH($A51),15),CONFAZ!$J$2:$J$440,0),25),0)</f>
        <v>1382.1579999999999</v>
      </c>
      <c r="AC51">
        <f>IFERROR(INDEX(CONFAZ!$J$2:$ES$440,MATCH(DATE(YEAR($A51),MONTH($A51),15),CONFAZ!$J$2:$J$440,0),26),0)</f>
        <v>11.203729603729601</v>
      </c>
      <c r="AD51">
        <f>IFERROR(INDEX(CONFAZ!$J$2:$ES$440,MATCH(DATE(YEAR($A51),MONTH($A51),15),CONFAZ!$J$2:$J$440,0),27),0)</f>
        <v>2.0099999999999998</v>
      </c>
      <c r="AE51">
        <f>IFERROR(INDEX(CONFAZ!$J$2:$ES$440,MATCH(DATE(YEAR($A51),MONTH($A51),15),CONFAZ!$J$2:$J$440,0),28),0)</f>
        <v>491.54</v>
      </c>
      <c r="AF51">
        <f>IFERROR(INDEX(CONFAZ!$J$2:$ES$440,MATCH(DATE(YEAR($A51),MONTH($A51),15),CONFAZ!$J$2:$J$440,0),29),0)</f>
        <v>6.6</v>
      </c>
      <c r="AG51">
        <f>IFERROR(INDEX(CONFAZ!$J$2:$ES$440,MATCH(DATE(YEAR($A51),MONTH($A51),15),CONFAZ!$J$2:$J$440,0),30),0)</f>
        <v>35.79</v>
      </c>
      <c r="AH51" s="10">
        <f>IFERROR(INDEX(CONFAZ!$J$2:$ES$440,MATCH(DATE(YEAR($A51),MONTH($A51),15),CONFAZ!$J$2:$J$440,0),32),0)</f>
        <v>752423700000</v>
      </c>
      <c r="AI51" s="32">
        <f>IFERROR(INDEX(CONFAZ!$J$2:$ES$440,MATCH(DATE(YEAR($A51),MONTH($A51),15),CONFAZ!$J$2:$J$440,0),33),0)</f>
        <v>0.53949069999999999</v>
      </c>
      <c r="AJ51">
        <f>IFERROR(INDEX(CONFAZ!$J$2:$ES$440,MATCH(DATE(YEAR($A51),MONTH($A51),15),CONFAZ!$J$2:$J$440,0),34),0)</f>
        <v>8.34</v>
      </c>
      <c r="AK51">
        <f>IFERROR(INDEX(CONFAZ!$J$2:$ES$440,MATCH(DATE(YEAR($A51),MONTH($A51),15),CONFAZ!$J$2:$J$440,0),35),0)</f>
        <v>2.64</v>
      </c>
      <c r="AL51">
        <f>IFERROR(INDEX(CONFAZ!$J$2:$ES$440,MATCH(DATE(YEAR($A51),MONTH($A51),15),CONFAZ!$J$2:$J$440,0),36),0)</f>
        <v>44242</v>
      </c>
      <c r="AM51" s="3">
        <f>IFERROR(INDEX(CONFAZ!$J$2:$ES$440,MATCH(DATE(YEAR($A51),MONTH($A51),15),CONFAZ!$J$2:$J$440,0),37),0)</f>
        <v>33605801000</v>
      </c>
      <c r="AN51" s="3">
        <f>IFERROR(INDEX(CONFAZ!$J$2:$ES$440,MATCH(DATE(YEAR($A51),MONTH($A51),15),CONFAZ!$J$2:$J$440,0),38),0)</f>
        <v>0.4</v>
      </c>
      <c r="AO51">
        <f>IFERROR(INDEX(CONFAZ!$J$2:$ES$440,MATCH(DATE(YEAR($A51),MONTH($A51),15),CONFAZ!$J$2:$J$440,0),39),0)</f>
        <v>3704</v>
      </c>
      <c r="AP51" s="3">
        <f>IFERROR(INDEX(CONFAZ!$J$2:$ES$440,MATCH(DATE(YEAR($A51),MONTH($A51),15),CONFAZ!$J$2:$J$440,0),40),0)</f>
        <v>30699.57</v>
      </c>
      <c r="AQ51" s="3">
        <f>IFERROR(INDEX(CONFAZ!$J$2:$ES$440,MATCH(DATE(YEAR($A51),MONTH($A51),15),CONFAZ!$J$2:$J$440,0),41),0)</f>
        <v>3568480000</v>
      </c>
      <c r="AR51" s="3">
        <f>IFERROR(INDEX(CONFAZ!$J$2:$ES$440,MATCH(DATE(YEAR($A51),MONTH($A51),15),CONFAZ!$J$2:$J$440,0),42),0)</f>
        <v>20396000</v>
      </c>
      <c r="AS51" s="3">
        <f>IFERROR(INDEX(CONFAZ!$J$2:$ES$440,MATCH(DATE(YEAR($A51),MONTH($A51),15),CONFAZ!$J$2:$J$440,0),43),0)</f>
        <v>7460218000</v>
      </c>
      <c r="AT51" s="3">
        <f>IFERROR(INDEX(CONFAZ!$J$2:$ES$440,MATCH(DATE(YEAR($A51),MONTH($A51),15),CONFAZ!$J$2:$J$440,0),44),0)</f>
        <v>16141426000</v>
      </c>
      <c r="AU51" s="3">
        <f>IFERROR(INDEX(CONFAZ!$J$2:$ES$440,MATCH(DATE(YEAR($A51),MONTH($A51),15),CONFAZ!$J$2:$J$440,0),45),0)</f>
        <v>6415281000</v>
      </c>
      <c r="AV51" s="10"/>
      <c r="AW51">
        <v>148432</v>
      </c>
      <c r="AX51">
        <v>1978</v>
      </c>
      <c r="AY51">
        <v>109848307</v>
      </c>
      <c r="AZ51">
        <v>40411134</v>
      </c>
      <c r="BA51">
        <v>6235</v>
      </c>
      <c r="BB51" s="10">
        <v>101</v>
      </c>
      <c r="BC51">
        <v>112</v>
      </c>
      <c r="BD51">
        <v>112</v>
      </c>
      <c r="BE51">
        <v>4992</v>
      </c>
      <c r="BF51">
        <v>0</v>
      </c>
      <c r="BG51">
        <v>3039</v>
      </c>
      <c r="BH51">
        <v>2046</v>
      </c>
      <c r="BI51">
        <v>992</v>
      </c>
      <c r="BJ51">
        <v>2969</v>
      </c>
      <c r="BK51">
        <v>2036</v>
      </c>
      <c r="BL51">
        <v>0</v>
      </c>
      <c r="BM51">
        <v>117650</v>
      </c>
      <c r="BN51">
        <v>66940328</v>
      </c>
      <c r="BO51">
        <v>2198298</v>
      </c>
      <c r="BP51">
        <v>0</v>
      </c>
      <c r="BQ51">
        <v>1876454.48</v>
      </c>
      <c r="BR51">
        <v>1105982735.1199999</v>
      </c>
      <c r="BS51">
        <v>15316.89</v>
      </c>
      <c r="BT51">
        <v>33783</v>
      </c>
      <c r="BU51">
        <v>32.8664779</v>
      </c>
      <c r="BV51">
        <v>5.93</v>
      </c>
      <c r="BW51">
        <v>-193956.67</v>
      </c>
      <c r="BX51">
        <v>-189140</v>
      </c>
      <c r="BY51">
        <v>4820</v>
      </c>
      <c r="BZ51">
        <v>-63506.67</v>
      </c>
      <c r="CA51">
        <v>7164756.6699999999</v>
      </c>
      <c r="CB51">
        <v>-85190</v>
      </c>
      <c r="CC51">
        <v>-265233.33</v>
      </c>
      <c r="CD51">
        <v>0</v>
      </c>
      <c r="CE51">
        <v>0</v>
      </c>
      <c r="CF51">
        <v>0</v>
      </c>
      <c r="CG51">
        <v>0</v>
      </c>
      <c r="CH51">
        <v>379476</v>
      </c>
      <c r="CI51" s="7">
        <v>8068.36</v>
      </c>
      <c r="CJ51" s="10">
        <f t="shared" si="2"/>
        <v>8068.36</v>
      </c>
      <c r="CK51" s="10">
        <f>IFERROR(INDEX(CONFAZ!$BT$2:$ES$440,MATCH(DATE(YEAR($A51),MONTH($A51),16),CONFAZ!$BT$2:$BT$440,0),2),0)</f>
        <v>0</v>
      </c>
      <c r="CL51"/>
      <c r="CM51"/>
      <c r="CN51"/>
      <c r="CO51"/>
      <c r="CU51"/>
    </row>
    <row r="52" spans="1:99" x14ac:dyDescent="0.25">
      <c r="A52" s="1">
        <v>44640</v>
      </c>
      <c r="B52" s="1" t="str">
        <f t="shared" si="3"/>
        <v>20/03/2022</v>
      </c>
      <c r="C52" t="s">
        <v>61</v>
      </c>
      <c r="D52" t="s">
        <v>3</v>
      </c>
      <c r="E52" s="10">
        <f>IFERROR(INDEX(CONFAZ!$J$2:$ES$440,MATCH(DATE(YEAR($A52),MONTH($A52),15),CONFAZ!$J$2:$J$440,0),2),0)</f>
        <v>4.9683999999999999</v>
      </c>
      <c r="F52">
        <f>IFERROR(INDEX(CONFAZ!$J$2:$ES$440,MATCH(DATE(YEAR($A52),MONTH($A52),15),CONFAZ!$J$2:$J$440,0),3),0)</f>
        <v>97361402</v>
      </c>
      <c r="G52">
        <f>IFERROR(INDEX(CONFAZ!$J$2:$ES$440,MATCH(DATE(YEAR($A52),MONTH($A52),15),CONFAZ!$J$2:$J$440,0),4),0)</f>
        <v>619842237.55000007</v>
      </c>
      <c r="H52">
        <f>IFERROR(INDEX(CONFAZ!$J$2:$ES$440,MATCH(DATE(YEAR($A52),MONTH($A52),15),CONFAZ!$J$2:$J$440,0),5),0)</f>
        <v>7667526.29</v>
      </c>
      <c r="I52">
        <f>IFERROR(INDEX(CONFAZ!$J$2:$ES$440,MATCH(DATE(YEAR($A52),MONTH($A52),15),CONFAZ!$J$2:$J$440,0),6),0)</f>
        <v>875325775</v>
      </c>
      <c r="J52">
        <f>IFERROR(INDEX(CONFAZ!$J$2:$ES$440,MATCH(DATE(YEAR($A52),MONTH($A52),15),CONFAZ!$J$2:$J$440,0),7),0)</f>
        <v>156222484.31</v>
      </c>
      <c r="K52">
        <f>IFERROR(INDEX(CONFAZ!$J$2:$ES$440,MATCH(DATE(YEAR($A52),MONTH($A52),15),CONFAZ!$J$2:$J$440,0),8),0)</f>
        <v>11003426.41</v>
      </c>
      <c r="L52">
        <f>IFERROR(INDEX(CONFAZ!$J$2:$ES$440,MATCH(DATE(YEAR($A52),MONTH($A52),15),CONFAZ!$J$2:$J$440,0),9),0)</f>
        <v>23337870.550000004</v>
      </c>
      <c r="M52">
        <f>IFERROR(INDEX(CONFAZ!$J$2:$ES$440,MATCH(DATE(YEAR($A52),MONTH($A52),15),CONFAZ!$J$2:$J$440,0),10),0)</f>
        <v>2670669.75</v>
      </c>
      <c r="N52">
        <f>IFERROR(INDEX(CONFAZ!$J$2:$ES$440,MATCH(DATE(YEAR($A52),MONTH($A52),15),CONFAZ!$J$2:$J$440,0),11),0)</f>
        <v>424610871.51999998</v>
      </c>
      <c r="O52">
        <f>IFERROR(INDEX(CONFAZ!$J$2:$ES$440,MATCH(DATE(YEAR($A52),MONTH($A52),15),CONFAZ!$J$2:$J$440,0),12),0)</f>
        <v>5190426.8099999996</v>
      </c>
      <c r="P52">
        <f>IFERROR(INDEX(CONFAZ!$J$2:$ES$440,MATCH(DATE(YEAR($A52),MONTH($A52),15),CONFAZ!$J$2:$J$440,0),13),0)</f>
        <v>432471968.07999998</v>
      </c>
      <c r="Q52" s="2">
        <f>IFERROR(INDEX(CONFAZ!$J$2:$ES$440,MATCH(DATE(YEAR($A52),MONTH($A52),15),CONFAZ!$J$2:$J$440,0),14),0)</f>
        <v>29396415272</v>
      </c>
      <c r="R52" s="2">
        <f>IFERROR(INDEX(CONFAZ!$J$2:$ES$440,MATCH(DATE(YEAR($A52),MONTH($A52),15),CONFAZ!$J$2:$J$440,0),15),0)</f>
        <v>21810855881</v>
      </c>
      <c r="S52">
        <f>IFERROR(INDEX(CONFAZ!$J$2:$ES$440,MATCH(DATE(YEAR($A52),MONTH($A52),15),CONFAZ!$J$2:$J$440,0),16),0)</f>
        <v>148.63999999999999</v>
      </c>
      <c r="T52" s="10">
        <f>IFERROR(INDEX(CONFAZ!$J$2:$ES$440,MATCH(DATE(YEAR($A52),MONTH($A52),15),CONFAZ!$J$2:$J$440,0),17),0)</f>
        <v>1.7407971295</v>
      </c>
      <c r="U52">
        <f>IFERROR(INDEX(CONFAZ!$J$2:$ES$440,MATCH(DATE(YEAR($A52),MONTH($A52),15),CONFAZ!$J$2:$J$440,0),18),0)</f>
        <v>11.15</v>
      </c>
      <c r="V52">
        <f>IFERROR(INDEX(CONFAZ!$J$2:$ES$440,MATCH(DATE(YEAR($A52),MONTH($A52),15),CONFAZ!$J$2:$J$440,0),19),0)</f>
        <v>1212</v>
      </c>
      <c r="W52">
        <f>IFERROR(INDEX(CONFAZ!$J$2:$ES$440,MATCH(DATE(YEAR($A52),MONTH($A52),15),CONFAZ!$J$2:$J$440,0),20),0)</f>
        <v>1754684859600</v>
      </c>
      <c r="X52">
        <f>IFERROR(INDEX(CONFAZ!$J$2:$ES$440,MATCH(DATE(YEAR($A52),MONTH($A52),15),CONFAZ!$J$2:$J$440,0),21),0)</f>
        <v>1.71</v>
      </c>
      <c r="Y52">
        <f>IFERROR(INDEX(CONFAZ!$J$2:$ES$440,MATCH(DATE(YEAR($A52),MONTH($A52),15),CONFAZ!$J$2:$J$440,0),22),0)</f>
        <v>1554.61055555555</v>
      </c>
      <c r="Z52">
        <f>IFERROR(INDEX(CONFAZ!$J$2:$ES$440,MATCH(DATE(YEAR($A52),MONTH($A52),15),CONFAZ!$J$2:$J$440,0),23),0)</f>
        <v>1214.0974999999901</v>
      </c>
      <c r="AA52">
        <f>IFERROR(INDEX(CONFAZ!$J$2:$ES$440,MATCH(DATE(YEAR($A52),MONTH($A52),15),CONFAZ!$J$2:$J$440,0),24),0)</f>
        <v>1112.37619047619</v>
      </c>
      <c r="AB52">
        <f>IFERROR(INDEX(CONFAZ!$J$2:$ES$440,MATCH(DATE(YEAR($A52),MONTH($A52),15),CONFAZ!$J$2:$J$440,0),25),0)</f>
        <v>1378.8788</v>
      </c>
      <c r="AC52">
        <f>IFERROR(INDEX(CONFAZ!$J$2:$ES$440,MATCH(DATE(YEAR($A52),MONTH($A52),15),CONFAZ!$J$2:$J$440,0),26),0)</f>
        <v>11.143960307393799</v>
      </c>
      <c r="AD52">
        <f>IFERROR(INDEX(CONFAZ!$J$2:$ES$440,MATCH(DATE(YEAR($A52),MONTH($A52),15),CONFAZ!$J$2:$J$440,0),27),0)</f>
        <v>2.62</v>
      </c>
      <c r="AE52">
        <f>IFERROR(INDEX(CONFAZ!$J$2:$ES$440,MATCH(DATE(YEAR($A52),MONTH($A52),15),CONFAZ!$J$2:$J$440,0),28),0)</f>
        <v>559.35</v>
      </c>
      <c r="AF52">
        <f>IFERROR(INDEX(CONFAZ!$J$2:$ES$440,MATCH(DATE(YEAR($A52),MONTH($A52),15),CONFAZ!$J$2:$J$440,0),29),0)</f>
        <v>7.01</v>
      </c>
      <c r="AG52">
        <f>IFERROR(INDEX(CONFAZ!$J$2:$ES$440,MATCH(DATE(YEAR($A52),MONTH($A52),15),CONFAZ!$J$2:$J$440,0),30),0)</f>
        <v>6.0698999999999996</v>
      </c>
      <c r="AH52" s="10">
        <f>IFERROR(INDEX(CONFAZ!$J$2:$ES$440,MATCH(DATE(YEAR($A52),MONTH($A52),15),CONFAZ!$J$2:$J$440,0),32),0)</f>
        <v>834671400000</v>
      </c>
      <c r="AI52" s="32">
        <f>IFERROR(INDEX(CONFAZ!$J$2:$ES$440,MATCH(DATE(YEAR($A52),MONTH($A52),15),CONFAZ!$J$2:$J$440,0),33),0)</f>
        <v>0.53949069999999999</v>
      </c>
      <c r="AJ52">
        <f>IFERROR(INDEX(CONFAZ!$J$2:$ES$440,MATCH(DATE(YEAR($A52),MONTH($A52),15),CONFAZ!$J$2:$J$440,0),34),0)</f>
        <v>8.02</v>
      </c>
      <c r="AK52">
        <f>IFERROR(INDEX(CONFAZ!$J$2:$ES$440,MATCH(DATE(YEAR($A52),MONTH($A52),15),CONFAZ!$J$2:$J$440,0),35),0)</f>
        <v>0.96</v>
      </c>
      <c r="AL52">
        <f>IFERROR(INDEX(CONFAZ!$J$2:$ES$440,MATCH(DATE(YEAR($A52),MONTH($A52),15),CONFAZ!$J$2:$J$440,0),36),0)</f>
        <v>44270</v>
      </c>
      <c r="AM52" s="3">
        <f>IFERROR(INDEX(CONFAZ!$J$2:$ES$440,MATCH(DATE(YEAR($A52),MONTH($A52),15),CONFAZ!$J$2:$J$440,0),37),0)</f>
        <v>33605801000</v>
      </c>
      <c r="AN52" s="3">
        <f>IFERROR(INDEX(CONFAZ!$J$2:$ES$440,MATCH(DATE(YEAR($A52),MONTH($A52),15),CONFAZ!$J$2:$J$440,0),38),0)</f>
        <v>0.4</v>
      </c>
      <c r="AO52">
        <f>IFERROR(INDEX(CONFAZ!$J$2:$ES$440,MATCH(DATE(YEAR($A52),MONTH($A52),15),CONFAZ!$J$2:$J$440,0),39),0)</f>
        <v>3704</v>
      </c>
      <c r="AP52" s="3">
        <f>IFERROR(INDEX(CONFAZ!$J$2:$ES$440,MATCH(DATE(YEAR($A52),MONTH($A52),15),CONFAZ!$J$2:$J$440,0),40),0)</f>
        <v>30699.57</v>
      </c>
      <c r="AQ52" s="3">
        <f>IFERROR(INDEX(CONFAZ!$J$2:$ES$440,MATCH(DATE(YEAR($A52),MONTH($A52),15),CONFAZ!$J$2:$J$440,0),41),0)</f>
        <v>3568480000</v>
      </c>
      <c r="AR52" s="3">
        <f>IFERROR(INDEX(CONFAZ!$J$2:$ES$440,MATCH(DATE(YEAR($A52),MONTH($A52),15),CONFAZ!$J$2:$J$440,0),42),0)</f>
        <v>20396000</v>
      </c>
      <c r="AS52" s="3">
        <f>IFERROR(INDEX(CONFAZ!$J$2:$ES$440,MATCH(DATE(YEAR($A52),MONTH($A52),15),CONFAZ!$J$2:$J$440,0),43),0)</f>
        <v>7460218000</v>
      </c>
      <c r="AT52" s="3">
        <f>IFERROR(INDEX(CONFAZ!$J$2:$ES$440,MATCH(DATE(YEAR($A52),MONTH($A52),15),CONFAZ!$J$2:$J$440,0),44),0)</f>
        <v>16141426000</v>
      </c>
      <c r="AU52" s="3">
        <f>IFERROR(INDEX(CONFAZ!$J$2:$ES$440,MATCH(DATE(YEAR($A52),MONTH($A52),15),CONFAZ!$J$2:$J$440,0),45),0)</f>
        <v>6415281000</v>
      </c>
      <c r="AV52" s="10"/>
      <c r="AW52">
        <v>148432</v>
      </c>
      <c r="AX52">
        <v>1978</v>
      </c>
      <c r="AY52">
        <v>109848307</v>
      </c>
      <c r="AZ52">
        <v>40411134</v>
      </c>
      <c r="BA52">
        <v>6235</v>
      </c>
      <c r="BB52" s="10">
        <v>101</v>
      </c>
      <c r="BC52">
        <v>112</v>
      </c>
      <c r="BD52">
        <v>112</v>
      </c>
      <c r="BE52">
        <v>4992</v>
      </c>
      <c r="BF52">
        <v>0</v>
      </c>
      <c r="BG52">
        <v>3039</v>
      </c>
      <c r="BH52">
        <v>2046</v>
      </c>
      <c r="BI52">
        <v>992</v>
      </c>
      <c r="BJ52">
        <v>2969</v>
      </c>
      <c r="BK52">
        <v>2036</v>
      </c>
      <c r="BL52">
        <v>0</v>
      </c>
      <c r="BM52">
        <v>117650</v>
      </c>
      <c r="BN52">
        <v>66940328</v>
      </c>
      <c r="BO52">
        <v>2198298</v>
      </c>
      <c r="BP52">
        <v>0</v>
      </c>
      <c r="BQ52">
        <v>1876454.48</v>
      </c>
      <c r="BR52">
        <v>1105982735.1199999</v>
      </c>
      <c r="BS52">
        <v>15316.89</v>
      </c>
      <c r="BT52">
        <v>33783</v>
      </c>
      <c r="BU52">
        <v>32.8664779</v>
      </c>
      <c r="BV52">
        <v>5.93</v>
      </c>
      <c r="BW52">
        <v>-193956.67</v>
      </c>
      <c r="BX52">
        <v>-189140</v>
      </c>
      <c r="BY52">
        <v>4820</v>
      </c>
      <c r="BZ52">
        <v>-63506.67</v>
      </c>
      <c r="CA52">
        <v>7164756.6699999999</v>
      </c>
      <c r="CB52">
        <v>-85190</v>
      </c>
      <c r="CC52">
        <v>-265233.33</v>
      </c>
      <c r="CD52">
        <v>0</v>
      </c>
      <c r="CE52">
        <v>0</v>
      </c>
      <c r="CF52">
        <v>0</v>
      </c>
      <c r="CG52">
        <v>0</v>
      </c>
      <c r="CH52">
        <v>19190067.75</v>
      </c>
      <c r="CI52" s="7">
        <v>1175485.06</v>
      </c>
      <c r="CJ52" s="10">
        <f t="shared" si="2"/>
        <v>-26019950.699999999</v>
      </c>
      <c r="CK52" s="10">
        <f>IFERROR(INDEX(CONFAZ!$BW$2:$ES$440,MATCH(DATE(YEAR($A52),MONTH($A52),15),CONFAZ!$BW$2:$BW$440,0),2),0)</f>
        <v>27195435.759999998</v>
      </c>
      <c r="CL52"/>
      <c r="CM52"/>
      <c r="CN52"/>
      <c r="CO52"/>
      <c r="CU52"/>
    </row>
    <row r="53" spans="1:99" x14ac:dyDescent="0.25">
      <c r="A53" s="1">
        <v>44671</v>
      </c>
      <c r="B53" s="1" t="str">
        <f t="shared" si="3"/>
        <v>20/04/2022</v>
      </c>
      <c r="C53" t="s">
        <v>61</v>
      </c>
      <c r="D53" t="s">
        <v>3</v>
      </c>
      <c r="E53" s="10">
        <f>IFERROR(INDEX(CONFAZ!$J$2:$ES$440,MATCH(DATE(YEAR($A53),MONTH($A53),15),CONFAZ!$J$2:$J$440,0),2),0)</f>
        <v>4.758</v>
      </c>
      <c r="F53">
        <f>IFERROR(INDEX(CONFAZ!$J$2:$ES$440,MATCH(DATE(YEAR($A53),MONTH($A53),15),CONFAZ!$J$2:$J$440,0),3),0)</f>
        <v>75444194</v>
      </c>
      <c r="G53">
        <f>IFERROR(INDEX(CONFAZ!$J$2:$ES$440,MATCH(DATE(YEAR($A53),MONTH($A53),15),CONFAZ!$J$2:$J$440,0),4),0)</f>
        <v>540636773.01999998</v>
      </c>
      <c r="H53">
        <f>IFERROR(INDEX(CONFAZ!$J$2:$ES$440,MATCH(DATE(YEAR($A53),MONTH($A53),15),CONFAZ!$J$2:$J$440,0),5),0)</f>
        <v>6013133.7199999997</v>
      </c>
      <c r="I53">
        <f>IFERROR(INDEX(CONFAZ!$J$2:$ES$440,MATCH(DATE(YEAR($A53),MONTH($A53),15),CONFAZ!$J$2:$J$440,0),6),0)</f>
        <v>923265612</v>
      </c>
      <c r="J53">
        <f>IFERROR(INDEX(CONFAZ!$J$2:$ES$440,MATCH(DATE(YEAR($A53),MONTH($A53),15),CONFAZ!$J$2:$J$440,0),7),0)</f>
        <v>196959651.23000002</v>
      </c>
      <c r="K53">
        <f>IFERROR(INDEX(CONFAZ!$J$2:$ES$440,MATCH(DATE(YEAR($A53),MONTH($A53),15),CONFAZ!$J$2:$J$440,0),8),0)</f>
        <v>63338850.110000007</v>
      </c>
      <c r="L53">
        <f>IFERROR(INDEX(CONFAZ!$J$2:$ES$440,MATCH(DATE(YEAR($A53),MONTH($A53),15),CONFAZ!$J$2:$J$440,0),9),0)</f>
        <v>24727635.07</v>
      </c>
      <c r="M53">
        <f>IFERROR(INDEX(CONFAZ!$J$2:$ES$440,MATCH(DATE(YEAR($A53),MONTH($A53),15),CONFAZ!$J$2:$J$440,0),10),0)</f>
        <v>2083703</v>
      </c>
      <c r="N53">
        <f>IFERROR(INDEX(CONFAZ!$J$2:$ES$440,MATCH(DATE(YEAR($A53),MONTH($A53),15),CONFAZ!$J$2:$J$440,0),11),0)</f>
        <v>386581279.33999997</v>
      </c>
      <c r="O53">
        <f>IFERROR(INDEX(CONFAZ!$J$2:$ES$440,MATCH(DATE(YEAR($A53),MONTH($A53),15),CONFAZ!$J$2:$J$440,0),12),0)</f>
        <v>3922725.46</v>
      </c>
      <c r="P53">
        <f>IFERROR(INDEX(CONFAZ!$J$2:$ES$440,MATCH(DATE(YEAR($A53),MONTH($A53),15),CONFAZ!$J$2:$J$440,0),13),0)</f>
        <v>392587707.79999995</v>
      </c>
      <c r="Q53" s="2">
        <f>IFERROR(INDEX(CONFAZ!$J$2:$ES$440,MATCH(DATE(YEAR($A53),MONTH($A53),15),CONFAZ!$J$2:$J$440,0),14),0)</f>
        <v>28955795241</v>
      </c>
      <c r="R53" s="2">
        <f>IFERROR(INDEX(CONFAZ!$J$2:$ES$440,MATCH(DATE(YEAR($A53),MONTH($A53),15),CONFAZ!$J$2:$J$440,0),15),0)</f>
        <v>20742395003</v>
      </c>
      <c r="S53">
        <f>IFERROR(INDEX(CONFAZ!$J$2:$ES$440,MATCH(DATE(YEAR($A53),MONTH($A53),15),CONFAZ!$J$2:$J$440,0),16),0)</f>
        <v>142.37</v>
      </c>
      <c r="T53" s="10">
        <f>IFERROR(INDEX(CONFAZ!$J$2:$ES$440,MATCH(DATE(YEAR($A53),MONTH($A53),15),CONFAZ!$J$2:$J$440,0),17),0)</f>
        <v>1.4112920584999999</v>
      </c>
      <c r="U53">
        <f>IFERROR(INDEX(CONFAZ!$J$2:$ES$440,MATCH(DATE(YEAR($A53),MONTH($A53),15),CONFAZ!$J$2:$J$440,0),18),0)</f>
        <v>11.65</v>
      </c>
      <c r="V53">
        <f>IFERROR(INDEX(CONFAZ!$J$2:$ES$440,MATCH(DATE(YEAR($A53),MONTH($A53),15),CONFAZ!$J$2:$J$440,0),19),0)</f>
        <v>1212</v>
      </c>
      <c r="W53">
        <f>IFERROR(INDEX(CONFAZ!$J$2:$ES$440,MATCH(DATE(YEAR($A53),MONTH($A53),15),CONFAZ!$J$2:$J$440,0),20),0)</f>
        <v>1641971526000</v>
      </c>
      <c r="X53">
        <f>IFERROR(INDEX(CONFAZ!$J$2:$ES$440,MATCH(DATE(YEAR($A53),MONTH($A53),15),CONFAZ!$J$2:$J$440,0),21),0)</f>
        <v>1.04</v>
      </c>
      <c r="Y53">
        <f>IFERROR(INDEX(CONFAZ!$J$2:$ES$440,MATCH(DATE(YEAR($A53),MONTH($A53),15),CONFAZ!$J$2:$J$440,0),22),0)</f>
        <v>1582.89055555555</v>
      </c>
      <c r="Z53">
        <f>IFERROR(INDEX(CONFAZ!$J$2:$ES$440,MATCH(DATE(YEAR($A53),MONTH($A53),15),CONFAZ!$J$2:$J$440,0),23),0)</f>
        <v>1233.6599999999901</v>
      </c>
      <c r="AA53">
        <f>IFERROR(INDEX(CONFAZ!$J$2:$ES$440,MATCH(DATE(YEAR($A53),MONTH($A53),15),CONFAZ!$J$2:$J$440,0),24),0)</f>
        <v>1125.9895238095201</v>
      </c>
      <c r="AB53">
        <f>IFERROR(INDEX(CONFAZ!$J$2:$ES$440,MATCH(DATE(YEAR($A53),MONTH($A53),15),CONFAZ!$J$2:$J$440,0),25),0)</f>
        <v>1402.6676</v>
      </c>
      <c r="AC53">
        <f>IFERROR(INDEX(CONFAZ!$J$2:$ES$440,MATCH(DATE(YEAR($A53),MONTH($A53),15),CONFAZ!$J$2:$J$440,0),26),0)</f>
        <v>10.5218753766421</v>
      </c>
      <c r="AD53">
        <f>IFERROR(INDEX(CONFAZ!$J$2:$ES$440,MATCH(DATE(YEAR($A53),MONTH($A53),15),CONFAZ!$J$2:$J$440,0),27),0)</f>
        <v>2.06</v>
      </c>
      <c r="AE53">
        <f>IFERROR(INDEX(CONFAZ!$J$2:$ES$440,MATCH(DATE(YEAR($A53),MONTH($A53),15),CONFAZ!$J$2:$J$440,0),28),0)</f>
        <v>507.94</v>
      </c>
      <c r="AF53">
        <f>IFERROR(INDEX(CONFAZ!$J$2:$ES$440,MATCH(DATE(YEAR($A53),MONTH($A53),15),CONFAZ!$J$2:$J$440,0),29),0)</f>
        <v>7.25</v>
      </c>
      <c r="AG53">
        <f>IFERROR(INDEX(CONFAZ!$J$2:$ES$440,MATCH(DATE(YEAR($A53),MONTH($A53),15),CONFAZ!$J$2:$J$440,0),30),0)</f>
        <v>40.909999999999997</v>
      </c>
      <c r="AH53" s="10">
        <f>IFERROR(INDEX(CONFAZ!$J$2:$ES$440,MATCH(DATE(YEAR($A53),MONTH($A53),15),CONFAZ!$J$2:$J$440,0),32),0)</f>
        <v>815929900000</v>
      </c>
      <c r="AI53" s="32">
        <f>IFERROR(INDEX(CONFAZ!$J$2:$ES$440,MATCH(DATE(YEAR($A53),MONTH($A53),15),CONFAZ!$J$2:$J$440,0),33),0)</f>
        <v>0.53949069999999999</v>
      </c>
      <c r="AJ53">
        <f>IFERROR(INDEX(CONFAZ!$J$2:$ES$440,MATCH(DATE(YEAR($A53),MONTH($A53),15),CONFAZ!$J$2:$J$440,0),34),0)</f>
        <v>2.2799999999999998</v>
      </c>
      <c r="AK53">
        <f>IFERROR(INDEX(CONFAZ!$J$2:$ES$440,MATCH(DATE(YEAR($A53),MONTH($A53),15),CONFAZ!$J$2:$J$440,0),35),0)</f>
        <v>-3.75</v>
      </c>
      <c r="AL53">
        <f>IFERROR(INDEX(CONFAZ!$J$2:$ES$440,MATCH(DATE(YEAR($A53),MONTH($A53),15),CONFAZ!$J$2:$J$440,0),36),0)</f>
        <v>44301</v>
      </c>
      <c r="AM53" s="3">
        <f>IFERROR(INDEX(CONFAZ!$J$2:$ES$440,MATCH(DATE(YEAR($A53),MONTH($A53),15),CONFAZ!$J$2:$J$440,0),37),0)</f>
        <v>33605801000</v>
      </c>
      <c r="AN53" s="3">
        <f>IFERROR(INDEX(CONFAZ!$J$2:$ES$440,MATCH(DATE(YEAR($A53),MONTH($A53),15),CONFAZ!$J$2:$J$440,0),38),0)</f>
        <v>0.4</v>
      </c>
      <c r="AO53">
        <f>IFERROR(INDEX(CONFAZ!$J$2:$ES$440,MATCH(DATE(YEAR($A53),MONTH($A53),15),CONFAZ!$J$2:$J$440,0),39),0)</f>
        <v>3704</v>
      </c>
      <c r="AP53" s="3">
        <f>IFERROR(INDEX(CONFAZ!$J$2:$ES$440,MATCH(DATE(YEAR($A53),MONTH($A53),15),CONFAZ!$J$2:$J$440,0),40),0)</f>
        <v>30699.57</v>
      </c>
      <c r="AQ53" s="3">
        <f>IFERROR(INDEX(CONFAZ!$J$2:$ES$440,MATCH(DATE(YEAR($A53),MONTH($A53),15),CONFAZ!$J$2:$J$440,0),41),0)</f>
        <v>3568480000</v>
      </c>
      <c r="AR53" s="3">
        <f>IFERROR(INDEX(CONFAZ!$J$2:$ES$440,MATCH(DATE(YEAR($A53),MONTH($A53),15),CONFAZ!$J$2:$J$440,0),42),0)</f>
        <v>20396000</v>
      </c>
      <c r="AS53" s="3">
        <f>IFERROR(INDEX(CONFAZ!$J$2:$ES$440,MATCH(DATE(YEAR($A53),MONTH($A53),15),CONFAZ!$J$2:$J$440,0),43),0)</f>
        <v>7460218000</v>
      </c>
      <c r="AT53" s="3">
        <f>IFERROR(INDEX(CONFAZ!$J$2:$ES$440,MATCH(DATE(YEAR($A53),MONTH($A53),15),CONFAZ!$J$2:$J$440,0),44),0)</f>
        <v>16141426000</v>
      </c>
      <c r="AU53" s="3">
        <f>IFERROR(INDEX(CONFAZ!$J$2:$ES$440,MATCH(DATE(YEAR($A53),MONTH($A53),15),CONFAZ!$J$2:$J$440,0),45),0)</f>
        <v>6415281000</v>
      </c>
      <c r="AV53" s="10"/>
      <c r="AW53">
        <v>148432</v>
      </c>
      <c r="AX53">
        <v>1978</v>
      </c>
      <c r="AY53">
        <v>109848307</v>
      </c>
      <c r="AZ53">
        <v>40411134</v>
      </c>
      <c r="BA53">
        <v>6235</v>
      </c>
      <c r="BB53" s="10">
        <v>101</v>
      </c>
      <c r="BC53">
        <v>112</v>
      </c>
      <c r="BD53">
        <v>112</v>
      </c>
      <c r="BE53">
        <v>4992</v>
      </c>
      <c r="BF53">
        <v>0</v>
      </c>
      <c r="BG53">
        <v>3039</v>
      </c>
      <c r="BH53">
        <v>2046</v>
      </c>
      <c r="BI53">
        <v>992</v>
      </c>
      <c r="BJ53">
        <v>2969</v>
      </c>
      <c r="BK53">
        <v>2036</v>
      </c>
      <c r="BL53">
        <v>0</v>
      </c>
      <c r="BM53">
        <v>117650</v>
      </c>
      <c r="BN53">
        <v>66940328</v>
      </c>
      <c r="BO53">
        <v>2198298</v>
      </c>
      <c r="BP53">
        <v>0</v>
      </c>
      <c r="BQ53">
        <v>1876454.48</v>
      </c>
      <c r="BR53">
        <v>1105982735.1199999</v>
      </c>
      <c r="BS53">
        <v>15316.89</v>
      </c>
      <c r="BT53">
        <v>33783</v>
      </c>
      <c r="BU53">
        <v>32.8664779</v>
      </c>
      <c r="BV53">
        <v>5.93</v>
      </c>
      <c r="BW53">
        <v>-193956.67</v>
      </c>
      <c r="BX53">
        <v>-189140</v>
      </c>
      <c r="BY53">
        <v>4820</v>
      </c>
      <c r="BZ53">
        <v>-63506.67</v>
      </c>
      <c r="CA53">
        <v>7164756.6699999999</v>
      </c>
      <c r="CB53">
        <v>-85190</v>
      </c>
      <c r="CC53">
        <v>-265233.33</v>
      </c>
      <c r="CD53">
        <v>0</v>
      </c>
      <c r="CE53">
        <v>0</v>
      </c>
      <c r="CF53">
        <v>0</v>
      </c>
      <c r="CG53">
        <v>0</v>
      </c>
      <c r="CH53">
        <v>1141346702</v>
      </c>
      <c r="CI53" s="7">
        <v>59387726.780000001</v>
      </c>
      <c r="CJ53" s="10">
        <f t="shared" si="2"/>
        <v>42668006.270000003</v>
      </c>
      <c r="CK53" s="10">
        <f>IFERROR(INDEX(CONFAZ!$BW$2:$ES$440,MATCH(DATE(YEAR($A53),MONTH($A53),15),CONFAZ!$BW$2:$BW$440,0),2),0)</f>
        <v>16719720.509999998</v>
      </c>
      <c r="CL53"/>
      <c r="CM53"/>
      <c r="CN53"/>
      <c r="CO53"/>
      <c r="CU53"/>
    </row>
    <row r="54" spans="1:99" x14ac:dyDescent="0.25">
      <c r="A54" s="1">
        <v>44701</v>
      </c>
      <c r="B54" s="1" t="str">
        <f t="shared" si="3"/>
        <v>20/05/2022</v>
      </c>
      <c r="C54" t="s">
        <v>61</v>
      </c>
      <c r="D54" t="s">
        <v>3</v>
      </c>
      <c r="E54" s="10">
        <f>IFERROR(INDEX(CONFAZ!$J$2:$ES$440,MATCH(DATE(YEAR($A54),MONTH($A54),15),CONFAZ!$J$2:$J$440,0),2),0)</f>
        <v>4.9550000000000001</v>
      </c>
      <c r="F54">
        <f>IFERROR(INDEX(CONFAZ!$J$2:$ES$440,MATCH(DATE(YEAR($A54),MONTH($A54),15),CONFAZ!$J$2:$J$440,0),3),0)</f>
        <v>85197751</v>
      </c>
      <c r="G54">
        <f>IFERROR(INDEX(CONFAZ!$J$2:$ES$440,MATCH(DATE(YEAR($A54),MONTH($A54),15),CONFAZ!$J$2:$J$440,0),4),0)</f>
        <v>630785737.47000003</v>
      </c>
      <c r="H54">
        <f>IFERROR(INDEX(CONFAZ!$J$2:$ES$440,MATCH(DATE(YEAR($A54),MONTH($A54),15),CONFAZ!$J$2:$J$440,0),5),0)</f>
        <v>8546803.1700000018</v>
      </c>
      <c r="I54">
        <f>IFERROR(INDEX(CONFAZ!$J$2:$ES$440,MATCH(DATE(YEAR($A54),MONTH($A54),15),CONFAZ!$J$2:$J$440,0),6),0)</f>
        <v>872504938</v>
      </c>
      <c r="J54">
        <f>IFERROR(INDEX(CONFAZ!$J$2:$ES$440,MATCH(DATE(YEAR($A54),MONTH($A54),15),CONFAZ!$J$2:$J$440,0),7),0)</f>
        <v>124911320.02</v>
      </c>
      <c r="K54">
        <f>IFERROR(INDEX(CONFAZ!$J$2:$ES$440,MATCH(DATE(YEAR($A54),MONTH($A54),15),CONFAZ!$J$2:$J$440,0),8),0)</f>
        <v>10997787.309999999</v>
      </c>
      <c r="L54">
        <f>IFERROR(INDEX(CONFAZ!$J$2:$ES$440,MATCH(DATE(YEAR($A54),MONTH($A54),15),CONFAZ!$J$2:$J$440,0),9),0)</f>
        <v>26137430.720000003</v>
      </c>
      <c r="M54">
        <f>IFERROR(INDEX(CONFAZ!$J$2:$ES$440,MATCH(DATE(YEAR($A54),MONTH($A54),15),CONFAZ!$J$2:$J$440,0),10),0)</f>
        <v>2495687.4500000002</v>
      </c>
      <c r="N54">
        <f>IFERROR(INDEX(CONFAZ!$J$2:$ES$440,MATCH(DATE(YEAR($A54),MONTH($A54),15),CONFAZ!$J$2:$J$440,0),11),0)</f>
        <v>424126705.19</v>
      </c>
      <c r="O54">
        <f>IFERROR(INDEX(CONFAZ!$J$2:$ES$440,MATCH(DATE(YEAR($A54),MONTH($A54),15),CONFAZ!$J$2:$J$440,0),12),0)</f>
        <v>4512084.96</v>
      </c>
      <c r="P54">
        <f>IFERROR(INDEX(CONFAZ!$J$2:$ES$440,MATCH(DATE(YEAR($A54),MONTH($A54),15),CONFAZ!$J$2:$J$440,0),13),0)</f>
        <v>431134477.59999996</v>
      </c>
      <c r="Q54" s="2">
        <f>IFERROR(INDEX(CONFAZ!$J$2:$ES$440,MATCH(DATE(YEAR($A54),MONTH($A54),15),CONFAZ!$J$2:$J$440,0),14),0)</f>
        <v>29641748838</v>
      </c>
      <c r="R54" s="2">
        <f>IFERROR(INDEX(CONFAZ!$J$2:$ES$440,MATCH(DATE(YEAR($A54),MONTH($A54),15),CONFAZ!$J$2:$J$440,0),15),0)</f>
        <v>24684032424</v>
      </c>
      <c r="S54">
        <f>IFERROR(INDEX(CONFAZ!$J$2:$ES$440,MATCH(DATE(YEAR($A54),MONTH($A54),15),CONFAZ!$J$2:$J$440,0),16),0)</f>
        <v>142.69</v>
      </c>
      <c r="T54" s="10">
        <f>IFERROR(INDEX(CONFAZ!$J$2:$ES$440,MATCH(DATE(YEAR($A54),MONTH($A54),15),CONFAZ!$J$2:$J$440,0),17),0)</f>
        <v>0.52164654880000005</v>
      </c>
      <c r="U54">
        <f>IFERROR(INDEX(CONFAZ!$J$2:$ES$440,MATCH(DATE(YEAR($A54),MONTH($A54),15),CONFAZ!$J$2:$J$440,0),18),0)</f>
        <v>12.51</v>
      </c>
      <c r="V54">
        <f>IFERROR(INDEX(CONFAZ!$J$2:$ES$440,MATCH(DATE(YEAR($A54),MONTH($A54),15),CONFAZ!$J$2:$J$440,0),19),0)</f>
        <v>1212</v>
      </c>
      <c r="W54">
        <f>IFERROR(INDEX(CONFAZ!$J$2:$ES$440,MATCH(DATE(YEAR($A54),MONTH($A54),15),CONFAZ!$J$2:$J$440,0),20),0)</f>
        <v>1716486325000</v>
      </c>
      <c r="X54">
        <f>IFERROR(INDEX(CONFAZ!$J$2:$ES$440,MATCH(DATE(YEAR($A54),MONTH($A54),15),CONFAZ!$J$2:$J$440,0),21),0)</f>
        <v>0.45</v>
      </c>
      <c r="Y54">
        <f>IFERROR(INDEX(CONFAZ!$J$2:$ES$440,MATCH(DATE(YEAR($A54),MONTH($A54),15),CONFAZ!$J$2:$J$440,0),22),0)</f>
        <v>1627.78722222222</v>
      </c>
      <c r="Z54">
        <f>IFERROR(INDEX(CONFAZ!$J$2:$ES$440,MATCH(DATE(YEAR($A54),MONTH($A54),15),CONFAZ!$J$2:$J$440,0),23),0)</f>
        <v>1280.05</v>
      </c>
      <c r="AA54">
        <f>IFERROR(INDEX(CONFAZ!$J$2:$ES$440,MATCH(DATE(YEAR($A54),MONTH($A54),15),CONFAZ!$J$2:$J$440,0),24),0)</f>
        <v>1168.9342857142799</v>
      </c>
      <c r="AB54">
        <f>IFERROR(INDEX(CONFAZ!$J$2:$ES$440,MATCH(DATE(YEAR($A54),MONTH($A54),15),CONFAZ!$J$2:$J$440,0),25),0)</f>
        <v>1448.2248</v>
      </c>
      <c r="AC54">
        <f>IFERROR(INDEX(CONFAZ!$J$2:$ES$440,MATCH(DATE(YEAR($A54),MONTH($A54),15),CONFAZ!$J$2:$J$440,0),26),0)</f>
        <v>9.8301386076359005</v>
      </c>
      <c r="AD54">
        <f>IFERROR(INDEX(CONFAZ!$J$2:$ES$440,MATCH(DATE(YEAR($A54),MONTH($A54),15),CONFAZ!$J$2:$J$440,0),27),0)</f>
        <v>1.47</v>
      </c>
      <c r="AE54">
        <f>IFERROR(INDEX(CONFAZ!$J$2:$ES$440,MATCH(DATE(YEAR($A54),MONTH($A54),15),CONFAZ!$J$2:$J$440,0),28),0)</f>
        <v>557.62</v>
      </c>
      <c r="AF54">
        <f>IFERROR(INDEX(CONFAZ!$J$2:$ES$440,MATCH(DATE(YEAR($A54),MONTH($A54),15),CONFAZ!$J$2:$J$440,0),29),0)</f>
        <v>7.28</v>
      </c>
      <c r="AG54">
        <f>IFERROR(INDEX(CONFAZ!$J$2:$ES$440,MATCH(DATE(YEAR($A54),MONTH($A54),15),CONFAZ!$J$2:$J$440,0),30),0)</f>
        <v>33.33</v>
      </c>
      <c r="AH54" s="10">
        <f>IFERROR(INDEX(CONFAZ!$J$2:$ES$440,MATCH(DATE(YEAR($A54),MONTH($A54),15),CONFAZ!$J$2:$J$440,0),32),0)</f>
        <v>827514900000</v>
      </c>
      <c r="AI54" s="32">
        <f>IFERROR(INDEX(CONFAZ!$J$2:$ES$440,MATCH(DATE(YEAR($A54),MONTH($A54),15),CONFAZ!$J$2:$J$440,0),33),0)</f>
        <v>0.53949069999999999</v>
      </c>
      <c r="AJ54">
        <f>IFERROR(INDEX(CONFAZ!$J$2:$ES$440,MATCH(DATE(YEAR($A54),MONTH($A54),15),CONFAZ!$J$2:$J$440,0),34),0)</f>
        <v>10.5</v>
      </c>
      <c r="AK54">
        <f>IFERROR(INDEX(CONFAZ!$J$2:$ES$440,MATCH(DATE(YEAR($A54),MONTH($A54),15),CONFAZ!$J$2:$J$440,0),35),0)</f>
        <v>4.9800000000000004</v>
      </c>
      <c r="AL54">
        <f>IFERROR(INDEX(CONFAZ!$J$2:$ES$440,MATCH(DATE(YEAR($A54),MONTH($A54),15),CONFAZ!$J$2:$J$440,0),36),0)</f>
        <v>44331</v>
      </c>
      <c r="AM54" s="3">
        <f>IFERROR(INDEX(CONFAZ!$J$2:$ES$440,MATCH(DATE(YEAR($A54),MONTH($A54),15),CONFAZ!$J$2:$J$440,0),37),0)</f>
        <v>33605801000</v>
      </c>
      <c r="AN54" s="3">
        <f>IFERROR(INDEX(CONFAZ!$J$2:$ES$440,MATCH(DATE(YEAR($A54),MONTH($A54),15),CONFAZ!$J$2:$J$440,0),38),0)</f>
        <v>0.4</v>
      </c>
      <c r="AO54">
        <f>IFERROR(INDEX(CONFAZ!$J$2:$ES$440,MATCH(DATE(YEAR($A54),MONTH($A54),15),CONFAZ!$J$2:$J$440,0),39),0)</f>
        <v>3704</v>
      </c>
      <c r="AP54" s="3">
        <f>IFERROR(INDEX(CONFAZ!$J$2:$ES$440,MATCH(DATE(YEAR($A54),MONTH($A54),15),CONFAZ!$J$2:$J$440,0),40),0)</f>
        <v>30699.57</v>
      </c>
      <c r="AQ54" s="3">
        <f>IFERROR(INDEX(CONFAZ!$J$2:$ES$440,MATCH(DATE(YEAR($A54),MONTH($A54),15),CONFAZ!$J$2:$J$440,0),41),0)</f>
        <v>3568480000</v>
      </c>
      <c r="AR54" s="3">
        <f>IFERROR(INDEX(CONFAZ!$J$2:$ES$440,MATCH(DATE(YEAR($A54),MONTH($A54),15),CONFAZ!$J$2:$J$440,0),42),0)</f>
        <v>20396000</v>
      </c>
      <c r="AS54" s="3">
        <f>IFERROR(INDEX(CONFAZ!$J$2:$ES$440,MATCH(DATE(YEAR($A54),MONTH($A54),15),CONFAZ!$J$2:$J$440,0),43),0)</f>
        <v>7460218000</v>
      </c>
      <c r="AT54" s="3">
        <f>IFERROR(INDEX(CONFAZ!$J$2:$ES$440,MATCH(DATE(YEAR($A54),MONTH($A54),15),CONFAZ!$J$2:$J$440,0),44),0)</f>
        <v>16141426000</v>
      </c>
      <c r="AU54" s="3">
        <f>IFERROR(INDEX(CONFAZ!$J$2:$ES$440,MATCH(DATE(YEAR($A54),MONTH($A54),15),CONFAZ!$J$2:$J$440,0),45),0)</f>
        <v>6415281000</v>
      </c>
      <c r="AV54" s="10"/>
      <c r="AW54">
        <v>148432</v>
      </c>
      <c r="AX54">
        <v>1978</v>
      </c>
      <c r="AY54">
        <v>109848307</v>
      </c>
      <c r="AZ54">
        <v>40411134</v>
      </c>
      <c r="BA54">
        <v>6235</v>
      </c>
      <c r="BB54" s="10">
        <v>101</v>
      </c>
      <c r="BC54">
        <v>112</v>
      </c>
      <c r="BD54">
        <v>112</v>
      </c>
      <c r="BE54">
        <v>4992</v>
      </c>
      <c r="BF54">
        <v>0</v>
      </c>
      <c r="BG54">
        <v>3039</v>
      </c>
      <c r="BH54">
        <v>2046</v>
      </c>
      <c r="BI54">
        <v>992</v>
      </c>
      <c r="BJ54">
        <v>2969</v>
      </c>
      <c r="BK54">
        <v>2036</v>
      </c>
      <c r="BL54">
        <v>0</v>
      </c>
      <c r="BM54">
        <v>117650</v>
      </c>
      <c r="BN54">
        <v>66940328</v>
      </c>
      <c r="BO54">
        <v>2198298</v>
      </c>
      <c r="BP54">
        <v>0</v>
      </c>
      <c r="BQ54">
        <v>1876454.48</v>
      </c>
      <c r="BR54">
        <v>1105982735.1199999</v>
      </c>
      <c r="BS54">
        <v>15316.89</v>
      </c>
      <c r="BT54">
        <v>33783</v>
      </c>
      <c r="BU54">
        <v>32.8664779</v>
      </c>
      <c r="BV54">
        <v>5.93</v>
      </c>
      <c r="BW54">
        <v>-193956.67</v>
      </c>
      <c r="BX54">
        <v>-189140</v>
      </c>
      <c r="BY54">
        <v>4820</v>
      </c>
      <c r="BZ54">
        <v>-63506.67</v>
      </c>
      <c r="CA54">
        <v>7164756.6699999999</v>
      </c>
      <c r="CB54">
        <v>-85190</v>
      </c>
      <c r="CC54">
        <v>-265233.33</v>
      </c>
      <c r="CD54">
        <v>0</v>
      </c>
      <c r="CE54">
        <v>0</v>
      </c>
      <c r="CF54">
        <v>0</v>
      </c>
      <c r="CG54">
        <v>0</v>
      </c>
      <c r="CH54">
        <v>1423982923</v>
      </c>
      <c r="CI54" s="7">
        <v>68371838.959999993</v>
      </c>
      <c r="CJ54" s="10">
        <f t="shared" si="2"/>
        <v>51242442.140000001</v>
      </c>
      <c r="CK54" s="10">
        <f>IFERROR(INDEX(CONFAZ!$BW$2:$ES$440,MATCH(DATE(YEAR($A54),MONTH($A54),15),CONFAZ!$BW$2:$BW$440,0),2),0)</f>
        <v>17129396.819999997</v>
      </c>
      <c r="CL54" s="10"/>
      <c r="CM54" s="10"/>
      <c r="CN54"/>
      <c r="CO54"/>
      <c r="CU54"/>
    </row>
    <row r="55" spans="1:99" x14ac:dyDescent="0.25">
      <c r="A55" s="1">
        <v>44732</v>
      </c>
      <c r="B55" s="1" t="str">
        <f t="shared" si="3"/>
        <v>20/06/2022</v>
      </c>
      <c r="C55" t="s">
        <v>61</v>
      </c>
      <c r="D55" t="s">
        <v>3</v>
      </c>
      <c r="E55" s="10">
        <f>IFERROR(INDEX(CONFAZ!$J$2:$ES$440,MATCH(DATE(YEAR($A55),MONTH($A55),15),CONFAZ!$J$2:$J$440,0),2),0)</f>
        <v>5.492</v>
      </c>
      <c r="F55">
        <f>IFERROR(INDEX(CONFAZ!$J$2:$ES$440,MATCH(DATE(YEAR($A55),MONTH($A55),15),CONFAZ!$J$2:$J$440,0),3),0)</f>
        <v>62597309</v>
      </c>
      <c r="G55">
        <f>IFERROR(INDEX(CONFAZ!$J$2:$ES$440,MATCH(DATE(YEAR($A55),MONTH($A55),15),CONFAZ!$J$2:$J$440,0),4),0)</f>
        <v>893094577.89999998</v>
      </c>
      <c r="H55">
        <f>IFERROR(INDEX(CONFAZ!$J$2:$ES$440,MATCH(DATE(YEAR($A55),MONTH($A55),15),CONFAZ!$J$2:$J$440,0),5),0)</f>
        <v>6228991.0099999998</v>
      </c>
      <c r="I55">
        <f>IFERROR(INDEX(CONFAZ!$J$2:$ES$440,MATCH(DATE(YEAR($A55),MONTH($A55),15),CONFAZ!$J$2:$J$440,0),6),0)</f>
        <v>1207647460</v>
      </c>
      <c r="J55">
        <f>IFERROR(INDEX(CONFAZ!$J$2:$ES$440,MATCH(DATE(YEAR($A55),MONTH($A55),15),CONFAZ!$J$2:$J$440,0),7),0)</f>
        <v>199091697.14999998</v>
      </c>
      <c r="K55">
        <f>IFERROR(INDEX(CONFAZ!$J$2:$ES$440,MATCH(DATE(YEAR($A55),MONTH($A55),15),CONFAZ!$J$2:$J$440,0),8),0)</f>
        <v>13312235.209999999</v>
      </c>
      <c r="L55">
        <f>IFERROR(INDEX(CONFAZ!$J$2:$ES$440,MATCH(DATE(YEAR($A55),MONTH($A55),15),CONFAZ!$J$2:$J$440,0),9),0)</f>
        <v>27958199.550000001</v>
      </c>
      <c r="M55">
        <f>IFERROR(INDEX(CONFAZ!$J$2:$ES$440,MATCH(DATE(YEAR($A55),MONTH($A55),15),CONFAZ!$J$2:$J$440,0),10),0)</f>
        <v>2000995.11</v>
      </c>
      <c r="N55">
        <f>IFERROR(INDEX(CONFAZ!$J$2:$ES$440,MATCH(DATE(YEAR($A55),MONTH($A55),15),CONFAZ!$J$2:$J$440,0),11),0)</f>
        <v>685404847.36000001</v>
      </c>
      <c r="O55">
        <f>IFERROR(INDEX(CONFAZ!$J$2:$ES$440,MATCH(DATE(YEAR($A55),MONTH($A55),15),CONFAZ!$J$2:$J$440,0),12),0)</f>
        <v>2577937.5699999998</v>
      </c>
      <c r="P55">
        <f>IFERROR(INDEX(CONFAZ!$J$2:$ES$440,MATCH(DATE(YEAR($A55),MONTH($A55),15),CONFAZ!$J$2:$J$440,0),13),0)</f>
        <v>689983780.04000008</v>
      </c>
      <c r="Q55" s="2">
        <f>IFERROR(INDEX(CONFAZ!$J$2:$ES$440,MATCH(DATE(YEAR($A55),MONTH($A55),15),CONFAZ!$J$2:$J$440,0),14),0)</f>
        <v>32734865006</v>
      </c>
      <c r="R55" s="2">
        <f>IFERROR(INDEX(CONFAZ!$J$2:$ES$440,MATCH(DATE(YEAR($A55),MONTH($A55),15),CONFAZ!$J$2:$J$440,0),15),0)</f>
        <v>23851356788</v>
      </c>
      <c r="S55">
        <f>IFERROR(INDEX(CONFAZ!$J$2:$ES$440,MATCH(DATE(YEAR($A55),MONTH($A55),15),CONFAZ!$J$2:$J$440,0),16),0)</f>
        <v>142.13999999999999</v>
      </c>
      <c r="T55" s="10">
        <f>IFERROR(INDEX(CONFAZ!$J$2:$ES$440,MATCH(DATE(YEAR($A55),MONTH($A55),15),CONFAZ!$J$2:$J$440,0),17),0)</f>
        <v>0.58524282640000003</v>
      </c>
      <c r="U55">
        <f>IFERROR(INDEX(CONFAZ!$J$2:$ES$440,MATCH(DATE(YEAR($A55),MONTH($A55),15),CONFAZ!$J$2:$J$440,0),18),0)</f>
        <v>12.89</v>
      </c>
      <c r="V55">
        <f>IFERROR(INDEX(CONFAZ!$J$2:$ES$440,MATCH(DATE(YEAR($A55),MONTH($A55),15),CONFAZ!$J$2:$J$440,0),19),0)</f>
        <v>1212</v>
      </c>
      <c r="W55">
        <f>IFERROR(INDEX(CONFAZ!$J$2:$ES$440,MATCH(DATE(YEAR($A55),MONTH($A55),15),CONFAZ!$J$2:$J$440,0),20),0)</f>
        <v>1726614333600</v>
      </c>
      <c r="X55">
        <f>IFERROR(INDEX(CONFAZ!$J$2:$ES$440,MATCH(DATE(YEAR($A55),MONTH($A55),15),CONFAZ!$J$2:$J$440,0),21),0)</f>
        <v>0.62</v>
      </c>
      <c r="Y55">
        <f>IFERROR(INDEX(CONFAZ!$J$2:$ES$440,MATCH(DATE(YEAR($A55),MONTH($A55),15),CONFAZ!$J$2:$J$440,0),22),0)</f>
        <v>1652.5972222222199</v>
      </c>
      <c r="Z55">
        <f>IFERROR(INDEX(CONFAZ!$J$2:$ES$440,MATCH(DATE(YEAR($A55),MONTH($A55),15),CONFAZ!$J$2:$J$440,0),23),0)</f>
        <v>1297.1469999999999</v>
      </c>
      <c r="AA55">
        <f>IFERROR(INDEX(CONFAZ!$J$2:$ES$440,MATCH(DATE(YEAR($A55),MONTH($A55),15),CONFAZ!$J$2:$J$440,0),24),0)</f>
        <v>1186.1099999999999</v>
      </c>
      <c r="AB55">
        <f>IFERROR(INDEX(CONFAZ!$J$2:$ES$440,MATCH(DATE(YEAR($A55),MONTH($A55),15),CONFAZ!$J$2:$J$440,0),25),0)</f>
        <v>1469.4372000000001</v>
      </c>
      <c r="AC55">
        <f>IFERROR(INDEX(CONFAZ!$J$2:$ES$440,MATCH(DATE(YEAR($A55),MONTH($A55),15),CONFAZ!$J$2:$J$440,0),26),0)</f>
        <v>9.3032699886477896</v>
      </c>
      <c r="AD55">
        <f>IFERROR(INDEX(CONFAZ!$J$2:$ES$440,MATCH(DATE(YEAR($A55),MONTH($A55),15),CONFAZ!$J$2:$J$440,0),27),0)</f>
        <v>1.67</v>
      </c>
      <c r="AE55">
        <f>IFERROR(INDEX(CONFAZ!$J$2:$ES$440,MATCH(DATE(YEAR($A55),MONTH($A55),15),CONFAZ!$J$2:$J$440,0),28),0)</f>
        <v>583.85</v>
      </c>
      <c r="AF55">
        <f>IFERROR(INDEX(CONFAZ!$J$2:$ES$440,MATCH(DATE(YEAR($A55),MONTH($A55),15),CONFAZ!$J$2:$J$440,0),29),0)</f>
        <v>7.25</v>
      </c>
      <c r="AG55">
        <f>IFERROR(INDEX(CONFAZ!$J$2:$ES$440,MATCH(DATE(YEAR($A55),MONTH($A55),15),CONFAZ!$J$2:$J$440,0),30),0)</f>
        <v>53.27</v>
      </c>
      <c r="AH55" s="10">
        <f>IFERROR(INDEX(CONFAZ!$J$2:$ES$440,MATCH(DATE(YEAR($A55),MONTH($A55),15),CONFAZ!$J$2:$J$440,0),32),0)</f>
        <v>828392600000</v>
      </c>
      <c r="AI55" s="32">
        <f>IFERROR(INDEX(CONFAZ!$J$2:$ES$440,MATCH(DATE(YEAR($A55),MONTH($A55),15),CONFAZ!$J$2:$J$440,0),33),0)</f>
        <v>0.53949069999999999</v>
      </c>
      <c r="AJ55">
        <f>IFERROR(INDEX(CONFAZ!$J$2:$ES$440,MATCH(DATE(YEAR($A55),MONTH($A55),15),CONFAZ!$J$2:$J$440,0),34),0)</f>
        <v>3.67</v>
      </c>
      <c r="AK55">
        <f>IFERROR(INDEX(CONFAZ!$J$2:$ES$440,MATCH(DATE(YEAR($A55),MONTH($A55),15),CONFAZ!$J$2:$J$440,0),35),0)</f>
        <v>-1.7</v>
      </c>
      <c r="AL55">
        <f>IFERROR(INDEX(CONFAZ!$J$2:$ES$440,MATCH(DATE(YEAR($A55),MONTH($A55),15),CONFAZ!$J$2:$J$440,0),36),0)</f>
        <v>44362</v>
      </c>
      <c r="AM55" s="3">
        <f>IFERROR(INDEX(CONFAZ!$J$2:$ES$440,MATCH(DATE(YEAR($A55),MONTH($A55),15),CONFAZ!$J$2:$J$440,0),37),0)</f>
        <v>33605801000</v>
      </c>
      <c r="AN55" s="3">
        <f>IFERROR(INDEX(CONFAZ!$J$2:$ES$440,MATCH(DATE(YEAR($A55),MONTH($A55),15),CONFAZ!$J$2:$J$440,0),38),0)</f>
        <v>0.4</v>
      </c>
      <c r="AO55">
        <f>IFERROR(INDEX(CONFAZ!$J$2:$ES$440,MATCH(DATE(YEAR($A55),MONTH($A55),15),CONFAZ!$J$2:$J$440,0),39),0)</f>
        <v>3704</v>
      </c>
      <c r="AP55" s="3">
        <f>IFERROR(INDEX(CONFAZ!$J$2:$ES$440,MATCH(DATE(YEAR($A55),MONTH($A55),15),CONFAZ!$J$2:$J$440,0),40),0)</f>
        <v>30699.57</v>
      </c>
      <c r="AQ55" s="3">
        <f>IFERROR(INDEX(CONFAZ!$J$2:$ES$440,MATCH(DATE(YEAR($A55),MONTH($A55),15),CONFAZ!$J$2:$J$440,0),41),0)</f>
        <v>3568480000</v>
      </c>
      <c r="AR55" s="3">
        <f>IFERROR(INDEX(CONFAZ!$J$2:$ES$440,MATCH(DATE(YEAR($A55),MONTH($A55),15),CONFAZ!$J$2:$J$440,0),42),0)</f>
        <v>20396000</v>
      </c>
      <c r="AS55" s="3">
        <f>IFERROR(INDEX(CONFAZ!$J$2:$ES$440,MATCH(DATE(YEAR($A55),MONTH($A55),15),CONFAZ!$J$2:$J$440,0),43),0)</f>
        <v>7460218000</v>
      </c>
      <c r="AT55" s="3">
        <f>IFERROR(INDEX(CONFAZ!$J$2:$ES$440,MATCH(DATE(YEAR($A55),MONTH($A55),15),CONFAZ!$J$2:$J$440,0),44),0)</f>
        <v>16141426000</v>
      </c>
      <c r="AU55" s="3">
        <f>IFERROR(INDEX(CONFAZ!$J$2:$ES$440,MATCH(DATE(YEAR($A55),MONTH($A55),15),CONFAZ!$J$2:$J$440,0),45),0)</f>
        <v>6415281000</v>
      </c>
      <c r="AV55" s="10"/>
      <c r="AW55">
        <v>148432</v>
      </c>
      <c r="AX55">
        <v>1978</v>
      </c>
      <c r="AY55">
        <v>109848307</v>
      </c>
      <c r="AZ55">
        <v>40411134</v>
      </c>
      <c r="BA55">
        <v>6235</v>
      </c>
      <c r="BB55" s="10">
        <v>101</v>
      </c>
      <c r="BC55">
        <v>112</v>
      </c>
      <c r="BD55">
        <v>112</v>
      </c>
      <c r="BE55">
        <v>4992</v>
      </c>
      <c r="BF55">
        <v>0</v>
      </c>
      <c r="BG55">
        <v>3039</v>
      </c>
      <c r="BH55">
        <v>2046</v>
      </c>
      <c r="BI55">
        <v>992</v>
      </c>
      <c r="BJ55">
        <v>2969</v>
      </c>
      <c r="BK55">
        <v>2036</v>
      </c>
      <c r="BL55">
        <v>0</v>
      </c>
      <c r="BM55">
        <v>117650</v>
      </c>
      <c r="BN55">
        <v>66940328</v>
      </c>
      <c r="BO55">
        <v>2198298</v>
      </c>
      <c r="BP55">
        <v>0</v>
      </c>
      <c r="BQ55">
        <v>1876454.48</v>
      </c>
      <c r="BR55">
        <v>1105982735.1199999</v>
      </c>
      <c r="BS55">
        <v>15316.89</v>
      </c>
      <c r="BT55">
        <v>33783</v>
      </c>
      <c r="BU55">
        <v>32.8664779</v>
      </c>
      <c r="BV55">
        <v>5.93</v>
      </c>
      <c r="BW55">
        <v>-193956.67</v>
      </c>
      <c r="BX55">
        <v>-189140</v>
      </c>
      <c r="BY55">
        <v>4820</v>
      </c>
      <c r="BZ55">
        <v>-63506.67</v>
      </c>
      <c r="CA55">
        <v>7164756.6699999999</v>
      </c>
      <c r="CB55">
        <v>-85190</v>
      </c>
      <c r="CC55">
        <v>-265233.33</v>
      </c>
      <c r="CD55">
        <v>0</v>
      </c>
      <c r="CE55">
        <v>0</v>
      </c>
      <c r="CF55">
        <v>0</v>
      </c>
      <c r="CG55">
        <v>0</v>
      </c>
      <c r="CH55">
        <v>13200232.5</v>
      </c>
      <c r="CI55" s="10">
        <v>573245.53</v>
      </c>
      <c r="CJ55" s="10">
        <f t="shared" si="2"/>
        <v>-12213383.230000002</v>
      </c>
      <c r="CK55" s="10">
        <f>IFERROR(INDEX(CONFAZ!$BW$2:$ES$440,MATCH(DATE(YEAR($A55),MONTH($A55),15),CONFAZ!$BW$2:$BW$440,0),2),0)</f>
        <v>12786628.760000002</v>
      </c>
      <c r="CL55"/>
      <c r="CM55"/>
      <c r="CN55"/>
      <c r="CO55"/>
      <c r="CU55"/>
    </row>
    <row r="56" spans="1:99" x14ac:dyDescent="0.25">
      <c r="A56" s="1">
        <v>44762</v>
      </c>
      <c r="B56" s="1" t="str">
        <f t="shared" si="3"/>
        <v>20/07/2022</v>
      </c>
      <c r="C56" t="s">
        <v>61</v>
      </c>
      <c r="D56" t="s">
        <v>3</v>
      </c>
      <c r="E56" s="10">
        <f>IFERROR(INDEX(CONFAZ!$J$2:$ES$440,MATCH(DATE(YEAR($A56),MONTH($A56),15),CONFAZ!$J$2:$J$440,0),2),0)</f>
        <v>5.3681000000000001</v>
      </c>
      <c r="F56">
        <f>IFERROR(INDEX(CONFAZ!$J$2:$ES$440,MATCH(DATE(YEAR($A56),MONTH($A56),15),CONFAZ!$J$2:$J$440,0),3),0)</f>
        <v>48189439</v>
      </c>
      <c r="G56">
        <f>IFERROR(INDEX(CONFAZ!$J$2:$ES$440,MATCH(DATE(YEAR($A56),MONTH($A56),15),CONFAZ!$J$2:$J$440,0),4),0)</f>
        <v>517367806.92000002</v>
      </c>
      <c r="H56">
        <f>IFERROR(INDEX(CONFAZ!$J$2:$ES$440,MATCH(DATE(YEAR($A56),MONTH($A56),15),CONFAZ!$J$2:$J$440,0),5),0)</f>
        <v>7164697.8400000008</v>
      </c>
      <c r="I56">
        <f>IFERROR(INDEX(CONFAZ!$J$2:$ES$440,MATCH(DATE(YEAR($A56),MONTH($A56),15),CONFAZ!$J$2:$J$440,0),6),0)</f>
        <v>868886180</v>
      </c>
      <c r="J56">
        <f>IFERROR(INDEX(CONFAZ!$J$2:$ES$440,MATCH(DATE(YEAR($A56),MONTH($A56),15),CONFAZ!$J$2:$J$440,0),7),0)</f>
        <v>230212185.80999997</v>
      </c>
      <c r="K56">
        <f>IFERROR(INDEX(CONFAZ!$J$2:$ES$440,MATCH(DATE(YEAR($A56),MONTH($A56),15),CONFAZ!$J$2:$J$440,0),8),0)</f>
        <v>16019085.380000001</v>
      </c>
      <c r="L56">
        <f>IFERROR(INDEX(CONFAZ!$J$2:$ES$440,MATCH(DATE(YEAR($A56),MONTH($A56),15),CONFAZ!$J$2:$J$440,0),9),0)</f>
        <v>26686028.330000006</v>
      </c>
      <c r="M56">
        <f>IFERROR(INDEX(CONFAZ!$J$2:$ES$440,MATCH(DATE(YEAR($A56),MONTH($A56),15),CONFAZ!$J$2:$J$440,0),10),0)</f>
        <v>2710602.52</v>
      </c>
      <c r="N56">
        <f>IFERROR(INDEX(CONFAZ!$J$2:$ES$440,MATCH(DATE(YEAR($A56),MONTH($A56),15),CONFAZ!$J$2:$J$440,0),11),0)</f>
        <v>298480617.74000001</v>
      </c>
      <c r="O56">
        <f>IFERROR(INDEX(CONFAZ!$J$2:$ES$440,MATCH(DATE(YEAR($A56),MONTH($A56),15),CONFAZ!$J$2:$J$440,0),12),0)</f>
        <v>1904306.83</v>
      </c>
      <c r="P56">
        <f>IFERROR(INDEX(CONFAZ!$J$2:$ES$440,MATCH(DATE(YEAR($A56),MONTH($A56),15),CONFAZ!$J$2:$J$440,0),13),0)</f>
        <v>303095527.08999997</v>
      </c>
      <c r="Q56" s="2">
        <f>IFERROR(INDEX(CONFAZ!$J$2:$ES$440,MATCH(DATE(YEAR($A56),MONTH($A56),15),CONFAZ!$J$2:$J$440,0),14),0)</f>
        <v>29848660624</v>
      </c>
      <c r="R56" s="2">
        <f>IFERROR(INDEX(CONFAZ!$J$2:$ES$440,MATCH(DATE(YEAR($A56),MONTH($A56),15),CONFAZ!$J$2:$J$440,0),15),0)</f>
        <v>24486094504</v>
      </c>
      <c r="S56">
        <f>IFERROR(INDEX(CONFAZ!$J$2:$ES$440,MATCH(DATE(YEAR($A56),MONTH($A56),15),CONFAZ!$J$2:$J$440,0),16),0)</f>
        <v>149.63</v>
      </c>
      <c r="T56" s="10">
        <f>IFERROR(INDEX(CONFAZ!$J$2:$ES$440,MATCH(DATE(YEAR($A56),MONTH($A56),15),CONFAZ!$J$2:$J$440,0),17),0)</f>
        <v>0.20614972770000001</v>
      </c>
      <c r="U56">
        <f>IFERROR(INDEX(CONFAZ!$J$2:$ES$440,MATCH(DATE(YEAR($A56),MONTH($A56),15),CONFAZ!$J$2:$J$440,0),18),0)</f>
        <v>13.15</v>
      </c>
      <c r="V56">
        <f>IFERROR(INDEX(CONFAZ!$J$2:$ES$440,MATCH(DATE(YEAR($A56),MONTH($A56),15),CONFAZ!$J$2:$J$440,0),19),0)</f>
        <v>1212</v>
      </c>
      <c r="W56">
        <f>IFERROR(INDEX(CONFAZ!$J$2:$ES$440,MATCH(DATE(YEAR($A56),MONTH($A56),15),CONFAZ!$J$2:$J$440,0),20),0)</f>
        <v>1859525944300</v>
      </c>
      <c r="X56">
        <f>IFERROR(INDEX(CONFAZ!$J$2:$ES$440,MATCH(DATE(YEAR($A56),MONTH($A56),15),CONFAZ!$J$2:$J$440,0),21),0)</f>
        <v>-0.6</v>
      </c>
      <c r="Y56">
        <f>IFERROR(INDEX(CONFAZ!$J$2:$ES$440,MATCH(DATE(YEAR($A56),MONTH($A56),15),CONFAZ!$J$2:$J$440,0),22),0)</f>
        <v>1684.5888888888801</v>
      </c>
      <c r="Z56">
        <f>IFERROR(INDEX(CONFAZ!$J$2:$ES$440,MATCH(DATE(YEAR($A56),MONTH($A56),15),CONFAZ!$J$2:$J$440,0),23),0)</f>
        <v>1317.6155000000001</v>
      </c>
      <c r="AA56">
        <f>IFERROR(INDEX(CONFAZ!$J$2:$ES$440,MATCH(DATE(YEAR($A56),MONTH($A56),15),CONFAZ!$J$2:$J$440,0),24),0)</f>
        <v>1207.2580952380899</v>
      </c>
      <c r="AB56">
        <f>IFERROR(INDEX(CONFAZ!$J$2:$ES$440,MATCH(DATE(YEAR($A56),MONTH($A56),15),CONFAZ!$J$2:$J$440,0),25),0)</f>
        <v>1486.9595999999999</v>
      </c>
      <c r="AC56">
        <f>IFERROR(INDEX(CONFAZ!$J$2:$ES$440,MATCH(DATE(YEAR($A56),MONTH($A56),15),CONFAZ!$J$2:$J$440,0),26),0)</f>
        <v>9.1038066109002393</v>
      </c>
      <c r="AD56">
        <f>IFERROR(INDEX(CONFAZ!$J$2:$ES$440,MATCH(DATE(YEAR($A56),MONTH($A56),15),CONFAZ!$J$2:$J$440,0),27),0)</f>
        <v>0.31990000000000002</v>
      </c>
      <c r="AE56">
        <f>IFERROR(INDEX(CONFAZ!$J$2:$ES$440,MATCH(DATE(YEAR($A56),MONTH($A56),15),CONFAZ!$J$2:$J$440,0),28),0)</f>
        <v>567.64</v>
      </c>
      <c r="AF56">
        <f>IFERROR(INDEX(CONFAZ!$J$2:$ES$440,MATCH(DATE(YEAR($A56),MONTH($A56),15),CONFAZ!$J$2:$J$440,0),29),0)</f>
        <v>6.05</v>
      </c>
      <c r="AG56">
        <f>IFERROR(INDEX(CONFAZ!$J$2:$ES$440,MATCH(DATE(YEAR($A56),MONTH($A56),15),CONFAZ!$J$2:$J$440,0),30),0)</f>
        <v>17.2</v>
      </c>
      <c r="AH56" s="10">
        <f>IFERROR(INDEX(CONFAZ!$J$2:$ES$440,MATCH(DATE(YEAR($A56),MONTH($A56),15),CONFAZ!$J$2:$J$440,0),32),0)</f>
        <v>860076000000</v>
      </c>
      <c r="AI56" s="32">
        <f>IFERROR(INDEX(CONFAZ!$J$2:$ES$440,MATCH(DATE(YEAR($A56),MONTH($A56),15),CONFAZ!$J$2:$J$440,0),33),0)</f>
        <v>0.53949069999999999</v>
      </c>
      <c r="AJ56">
        <f>IFERROR(INDEX(CONFAZ!$J$2:$ES$440,MATCH(DATE(YEAR($A56),MONTH($A56),15),CONFAZ!$J$2:$J$440,0),34),0)</f>
        <v>0</v>
      </c>
      <c r="AK56">
        <f>IFERROR(INDEX(CONFAZ!$J$2:$ES$440,MATCH(DATE(YEAR($A56),MONTH($A56),15),CONFAZ!$J$2:$J$440,0),35),0)</f>
        <v>0</v>
      </c>
      <c r="AL56">
        <f>IFERROR(INDEX(CONFAZ!$J$2:$ES$440,MATCH(DATE(YEAR($A56),MONTH($A56),15),CONFAZ!$J$2:$J$440,0),36),0)</f>
        <v>44392</v>
      </c>
      <c r="AM56" s="3">
        <f>IFERROR(INDEX(CONFAZ!$J$2:$ES$440,MATCH(DATE(YEAR($A56),MONTH($A56),15),CONFAZ!$J$2:$J$440,0),37),0)</f>
        <v>33605801000</v>
      </c>
      <c r="AN56" s="3">
        <f>IFERROR(INDEX(CONFAZ!$J$2:$ES$440,MATCH(DATE(YEAR($A56),MONTH($A56),15),CONFAZ!$J$2:$J$440,0),38),0)</f>
        <v>0.4</v>
      </c>
      <c r="AO56">
        <f>IFERROR(INDEX(CONFAZ!$J$2:$ES$440,MATCH(DATE(YEAR($A56),MONTH($A56),15),CONFAZ!$J$2:$J$440,0),39),0)</f>
        <v>3704</v>
      </c>
      <c r="AP56" s="3">
        <f>IFERROR(INDEX(CONFAZ!$J$2:$ES$440,MATCH(DATE(YEAR($A56),MONTH($A56),15),CONFAZ!$J$2:$J$440,0),40),0)</f>
        <v>30699.57</v>
      </c>
      <c r="AQ56" s="3">
        <f>IFERROR(INDEX(CONFAZ!$J$2:$ES$440,MATCH(DATE(YEAR($A56),MONTH($A56),15),CONFAZ!$J$2:$J$440,0),41),0)</f>
        <v>3568480000</v>
      </c>
      <c r="AR56" s="3">
        <f>IFERROR(INDEX(CONFAZ!$J$2:$ES$440,MATCH(DATE(YEAR($A56),MONTH($A56),15),CONFAZ!$J$2:$J$440,0),42),0)</f>
        <v>20396000</v>
      </c>
      <c r="AS56" s="3">
        <f>IFERROR(INDEX(CONFAZ!$J$2:$ES$440,MATCH(DATE(YEAR($A56),MONTH($A56),15),CONFAZ!$J$2:$J$440,0),43),0)</f>
        <v>7460218000</v>
      </c>
      <c r="AT56" s="3">
        <f>IFERROR(INDEX(CONFAZ!$J$2:$ES$440,MATCH(DATE(YEAR($A56),MONTH($A56),15),CONFAZ!$J$2:$J$440,0),44),0)</f>
        <v>16141426000</v>
      </c>
      <c r="AU56" s="3">
        <f>IFERROR(INDEX(CONFAZ!$J$2:$ES$440,MATCH(DATE(YEAR($A56),MONTH($A56),15),CONFAZ!$J$2:$J$440,0),45),0)</f>
        <v>6415281000</v>
      </c>
      <c r="AV56" s="10"/>
      <c r="AW56">
        <v>148432</v>
      </c>
      <c r="AX56">
        <v>1978</v>
      </c>
      <c r="AY56">
        <v>109848307</v>
      </c>
      <c r="AZ56">
        <v>40411134</v>
      </c>
      <c r="BA56">
        <v>6235</v>
      </c>
      <c r="BB56" s="10">
        <v>101</v>
      </c>
      <c r="BC56">
        <v>112</v>
      </c>
      <c r="BD56">
        <v>112</v>
      </c>
      <c r="BE56">
        <v>4992</v>
      </c>
      <c r="BF56">
        <v>0</v>
      </c>
      <c r="BG56">
        <v>3039</v>
      </c>
      <c r="BH56">
        <v>2046</v>
      </c>
      <c r="BI56">
        <v>992</v>
      </c>
      <c r="BJ56">
        <v>2969</v>
      </c>
      <c r="BK56">
        <v>2036</v>
      </c>
      <c r="BL56">
        <v>0</v>
      </c>
      <c r="BM56">
        <v>117650</v>
      </c>
      <c r="BN56">
        <v>66940328</v>
      </c>
      <c r="BO56">
        <v>2198298</v>
      </c>
      <c r="BP56">
        <v>0</v>
      </c>
      <c r="BQ56">
        <v>1876454.48</v>
      </c>
      <c r="BR56">
        <v>1105982735.1199999</v>
      </c>
      <c r="BS56">
        <v>15316.89</v>
      </c>
      <c r="BT56">
        <v>33783</v>
      </c>
      <c r="BU56">
        <v>32.8664779</v>
      </c>
      <c r="BV56">
        <v>5.93</v>
      </c>
      <c r="BW56">
        <v>-193956.67</v>
      </c>
      <c r="BX56">
        <v>-189140</v>
      </c>
      <c r="BY56">
        <v>4820</v>
      </c>
      <c r="BZ56">
        <v>-63506.67</v>
      </c>
      <c r="CA56">
        <v>7164756.6699999999</v>
      </c>
      <c r="CB56">
        <v>-85190</v>
      </c>
      <c r="CC56">
        <v>-265233.33</v>
      </c>
      <c r="CD56">
        <v>0</v>
      </c>
      <c r="CE56">
        <v>0</v>
      </c>
      <c r="CF56">
        <v>0</v>
      </c>
      <c r="CG56">
        <v>0</v>
      </c>
      <c r="CH56">
        <v>184882882.5</v>
      </c>
      <c r="CI56" s="7">
        <v>10415159.43</v>
      </c>
      <c r="CJ56" s="10">
        <f t="shared" si="2"/>
        <v>-558324.70999999903</v>
      </c>
      <c r="CK56" s="10">
        <f>IFERROR(INDEX(CONFAZ!$BW$2:$ES$440,MATCH(DATE(YEAR($A56),MONTH($A56),15),CONFAZ!$BW$2:$BW$440,0),2),0)</f>
        <v>10973484.139999999</v>
      </c>
      <c r="CL56"/>
      <c r="CM56"/>
      <c r="CN56"/>
      <c r="CO56"/>
      <c r="CU56"/>
    </row>
    <row r="57" spans="1:99" x14ac:dyDescent="0.25">
      <c r="A57" s="1">
        <v>44793</v>
      </c>
      <c r="B57" s="1" t="str">
        <f t="shared" si="3"/>
        <v>20/08/2022</v>
      </c>
      <c r="C57" t="s">
        <v>61</v>
      </c>
      <c r="D57" t="s">
        <v>3</v>
      </c>
      <c r="E57" s="10">
        <f>IFERROR(INDEX(CONFAZ!$J$2:$ES$440,MATCH(DATE(YEAR($A57),MONTH($A57),15),CONFAZ!$J$2:$J$440,0),2),0)</f>
        <v>5.1433</v>
      </c>
      <c r="F57">
        <f>IFERROR(INDEX(CONFAZ!$J$2:$ES$440,MATCH(DATE(YEAR($A57),MONTH($A57),15),CONFAZ!$J$2:$J$440,0),3),0)</f>
        <v>41639422</v>
      </c>
      <c r="G57">
        <f>IFERROR(INDEX(CONFAZ!$J$2:$ES$440,MATCH(DATE(YEAR($A57),MONTH($A57),15),CONFAZ!$J$2:$J$440,0),4),0)</f>
        <v>574973229.5</v>
      </c>
      <c r="H57">
        <f>IFERROR(INDEX(CONFAZ!$J$2:$ES$440,MATCH(DATE(YEAR($A57),MONTH($A57),15),CONFAZ!$J$2:$J$440,0),5),0)</f>
        <v>6853785.0499999998</v>
      </c>
      <c r="I57">
        <f>IFERROR(INDEX(CONFAZ!$J$2:$ES$440,MATCH(DATE(YEAR($A57),MONTH($A57),15),CONFAZ!$J$2:$J$440,0),6),0)</f>
        <v>1026340839</v>
      </c>
      <c r="J57">
        <f>IFERROR(INDEX(CONFAZ!$J$2:$ES$440,MATCH(DATE(YEAR($A57),MONTH($A57),15),CONFAZ!$J$2:$J$440,0),7),0)</f>
        <v>227840448.78999999</v>
      </c>
      <c r="K57">
        <f>IFERROR(INDEX(CONFAZ!$J$2:$ES$440,MATCH(DATE(YEAR($A57),MONTH($A57),15),CONFAZ!$J$2:$J$440,0),8),0)</f>
        <v>161776154.55000001</v>
      </c>
      <c r="L57">
        <f>IFERROR(INDEX(CONFAZ!$J$2:$ES$440,MATCH(DATE(YEAR($A57),MONTH($A57),15),CONFAZ!$J$2:$J$440,0),9),0)</f>
        <v>27916491.870000001</v>
      </c>
      <c r="M57">
        <f>IFERROR(INDEX(CONFAZ!$J$2:$ES$440,MATCH(DATE(YEAR($A57),MONTH($A57),15),CONFAZ!$J$2:$J$440,0),10),0)</f>
        <v>2783852.22</v>
      </c>
      <c r="N57">
        <f>IFERROR(INDEX(CONFAZ!$J$2:$ES$440,MATCH(DATE(YEAR($A57),MONTH($A57),15),CONFAZ!$J$2:$J$440,0),11),0)</f>
        <v>371288995.51999998</v>
      </c>
      <c r="O57">
        <f>IFERROR(INDEX(CONFAZ!$J$2:$ES$440,MATCH(DATE(YEAR($A57),MONTH($A57),15),CONFAZ!$J$2:$J$440,0),12),0)</f>
        <v>1556464.98</v>
      </c>
      <c r="P57">
        <f>IFERROR(INDEX(CONFAZ!$J$2:$ES$440,MATCH(DATE(YEAR($A57),MONTH($A57),15),CONFAZ!$J$2:$J$440,0),13),0)</f>
        <v>375629312.72000003</v>
      </c>
      <c r="Q57" s="2">
        <f>IFERROR(INDEX(CONFAZ!$J$2:$ES$440,MATCH(DATE(YEAR($A57),MONTH($A57),15),CONFAZ!$J$2:$J$440,0),14),0)</f>
        <v>30770081998</v>
      </c>
      <c r="R57" s="2">
        <f>IFERROR(INDEX(CONFAZ!$J$2:$ES$440,MATCH(DATE(YEAR($A57),MONTH($A57),15),CONFAZ!$J$2:$J$440,0),15),0)</f>
        <v>26668439655</v>
      </c>
      <c r="S57">
        <f>IFERROR(INDEX(CONFAZ!$J$2:$ES$440,MATCH(DATE(YEAR($A57),MONTH($A57),15),CONFAZ!$J$2:$J$440,0),16),0)</f>
        <v>150.1</v>
      </c>
      <c r="T57" s="10">
        <f>IFERROR(INDEX(CONFAZ!$J$2:$ES$440,MATCH(DATE(YEAR($A57),MONTH($A57),15),CONFAZ!$J$2:$J$440,0),17),0)</f>
        <v>-0.69829394379999998</v>
      </c>
      <c r="U57">
        <f>IFERROR(INDEX(CONFAZ!$J$2:$ES$440,MATCH(DATE(YEAR($A57),MONTH($A57),15),CONFAZ!$J$2:$J$440,0),18),0)</f>
        <v>13.58</v>
      </c>
      <c r="V57">
        <f>IFERROR(INDEX(CONFAZ!$J$2:$ES$440,MATCH(DATE(YEAR($A57),MONTH($A57),15),CONFAZ!$J$2:$J$440,0),19),0)</f>
        <v>1212</v>
      </c>
      <c r="W57">
        <f>IFERROR(INDEX(CONFAZ!$J$2:$ES$440,MATCH(DATE(YEAR($A57),MONTH($A57),15),CONFAZ!$J$2:$J$440,0),20),0)</f>
        <v>1746993851200</v>
      </c>
      <c r="X57">
        <f>IFERROR(INDEX(CONFAZ!$J$2:$ES$440,MATCH(DATE(YEAR($A57),MONTH($A57),15),CONFAZ!$J$2:$J$440,0),21),0)</f>
        <v>-0.31</v>
      </c>
      <c r="Y57">
        <f>IFERROR(INDEX(CONFAZ!$J$2:$ES$440,MATCH(DATE(YEAR($A57),MONTH($A57),15),CONFAZ!$J$2:$J$440,0),22),0)</f>
        <v>1684.63222222222</v>
      </c>
      <c r="Z57">
        <f>IFERROR(INDEX(CONFAZ!$J$2:$ES$440,MATCH(DATE(YEAR($A57),MONTH($A57),15),CONFAZ!$J$2:$J$440,0),23),0)</f>
        <v>1318.4590000000001</v>
      </c>
      <c r="AA57">
        <f>IFERROR(INDEX(CONFAZ!$J$2:$ES$440,MATCH(DATE(YEAR($A57),MONTH($A57),15),CONFAZ!$J$2:$J$440,0),24),0)</f>
        <v>1209.3947619047599</v>
      </c>
      <c r="AB57">
        <f>IFERROR(INDEX(CONFAZ!$J$2:$ES$440,MATCH(DATE(YEAR($A57),MONTH($A57),15),CONFAZ!$J$2:$J$440,0),25),0)</f>
        <v>1486.0255999999999</v>
      </c>
      <c r="AC57">
        <f>IFERROR(INDEX(CONFAZ!$J$2:$ES$440,MATCH(DATE(YEAR($A57),MONTH($A57),15),CONFAZ!$J$2:$J$440,0),26),0)</f>
        <v>8.9175490078835704</v>
      </c>
      <c r="AD57">
        <f>IFERROR(INDEX(CONFAZ!$J$2:$ES$440,MATCH(DATE(YEAR($A57),MONTH($A57),15),CONFAZ!$J$2:$J$440,0),27),0)</f>
        <v>0.64</v>
      </c>
      <c r="AE57">
        <f>IFERROR(INDEX(CONFAZ!$J$2:$ES$440,MATCH(DATE(YEAR($A57),MONTH($A57),15),CONFAZ!$J$2:$J$440,0),28),0)</f>
        <v>502.82</v>
      </c>
      <c r="AF57">
        <f>IFERROR(INDEX(CONFAZ!$J$2:$ES$440,MATCH(DATE(YEAR($A57),MONTH($A57),15),CONFAZ!$J$2:$J$440,0),29),0)</f>
        <v>5.4</v>
      </c>
      <c r="AG57">
        <f>IFERROR(INDEX(CONFAZ!$J$2:$ES$440,MATCH(DATE(YEAR($A57),MONTH($A57),15),CONFAZ!$J$2:$J$440,0),30),0)</f>
        <v>29.94</v>
      </c>
      <c r="AH57" s="10">
        <f>IFERROR(INDEX(CONFAZ!$J$2:$ES$440,MATCH(DATE(YEAR($A57),MONTH($A57),15),CONFAZ!$J$2:$J$440,0),32),0)</f>
        <v>856919300000</v>
      </c>
      <c r="AI57" s="32">
        <f>IFERROR(INDEX(CONFAZ!$J$2:$ES$440,MATCH(DATE(YEAR($A57),MONTH($A57),15),CONFAZ!$J$2:$J$440,0),33),0)</f>
        <v>0.53949069999999999</v>
      </c>
      <c r="AJ57">
        <f>IFERROR(INDEX(CONFAZ!$J$2:$ES$440,MATCH(DATE(YEAR($A57),MONTH($A57),15),CONFAZ!$J$2:$J$440,0),34),0)</f>
        <v>0</v>
      </c>
      <c r="AK57">
        <f>IFERROR(INDEX(CONFAZ!$J$2:$ES$440,MATCH(DATE(YEAR($A57),MONTH($A57),15),CONFAZ!$J$2:$J$440,0),35),0)</f>
        <v>0</v>
      </c>
      <c r="AL57">
        <f>IFERROR(INDEX(CONFAZ!$J$2:$ES$440,MATCH(DATE(YEAR($A57),MONTH($A57),15),CONFAZ!$J$2:$J$440,0),36),0)</f>
        <v>44423</v>
      </c>
      <c r="AM57" s="3">
        <f>IFERROR(INDEX(CONFAZ!$J$2:$ES$440,MATCH(DATE(YEAR($A57),MONTH($A57),15),CONFAZ!$J$2:$J$440,0),37),0)</f>
        <v>33605801000</v>
      </c>
      <c r="AN57" s="3">
        <f>IFERROR(INDEX(CONFAZ!$J$2:$ES$440,MATCH(DATE(YEAR($A57),MONTH($A57),15),CONFAZ!$J$2:$J$440,0),38),0)</f>
        <v>0.4</v>
      </c>
      <c r="AO57">
        <f>IFERROR(INDEX(CONFAZ!$J$2:$ES$440,MATCH(DATE(YEAR($A57),MONTH($A57),15),CONFAZ!$J$2:$J$440,0),39),0)</f>
        <v>3704</v>
      </c>
      <c r="AP57" s="3">
        <f>IFERROR(INDEX(CONFAZ!$J$2:$ES$440,MATCH(DATE(YEAR($A57),MONTH($A57),15),CONFAZ!$J$2:$J$440,0),40),0)</f>
        <v>30699.57</v>
      </c>
      <c r="AQ57" s="3">
        <f>IFERROR(INDEX(CONFAZ!$J$2:$ES$440,MATCH(DATE(YEAR($A57),MONTH($A57),15),CONFAZ!$J$2:$J$440,0),41),0)</f>
        <v>3568480000</v>
      </c>
      <c r="AR57" s="3">
        <f>IFERROR(INDEX(CONFAZ!$J$2:$ES$440,MATCH(DATE(YEAR($A57),MONTH($A57),15),CONFAZ!$J$2:$J$440,0),42),0)</f>
        <v>20396000</v>
      </c>
      <c r="AS57" s="3">
        <f>IFERROR(INDEX(CONFAZ!$J$2:$ES$440,MATCH(DATE(YEAR($A57),MONTH($A57),15),CONFAZ!$J$2:$J$440,0),43),0)</f>
        <v>7460218000</v>
      </c>
      <c r="AT57" s="3">
        <f>IFERROR(INDEX(CONFAZ!$J$2:$ES$440,MATCH(DATE(YEAR($A57),MONTH($A57),15),CONFAZ!$J$2:$J$440,0),44),0)</f>
        <v>16141426000</v>
      </c>
      <c r="AU57" s="3">
        <f>IFERROR(INDEX(CONFAZ!$J$2:$ES$440,MATCH(DATE(YEAR($A57),MONTH($A57),15),CONFAZ!$J$2:$J$440,0),45),0)</f>
        <v>6415281000</v>
      </c>
      <c r="AV57" s="10"/>
      <c r="AW57">
        <v>148432</v>
      </c>
      <c r="AX57">
        <v>1978</v>
      </c>
      <c r="AY57">
        <v>109848307</v>
      </c>
      <c r="AZ57">
        <v>40411134</v>
      </c>
      <c r="BA57">
        <v>6235</v>
      </c>
      <c r="BB57" s="10">
        <v>101</v>
      </c>
      <c r="BC57">
        <v>112</v>
      </c>
      <c r="BD57">
        <v>112</v>
      </c>
      <c r="BE57">
        <v>4992</v>
      </c>
      <c r="BF57">
        <v>0</v>
      </c>
      <c r="BG57">
        <v>3039</v>
      </c>
      <c r="BH57">
        <v>2046</v>
      </c>
      <c r="BI57">
        <v>992</v>
      </c>
      <c r="BJ57">
        <v>2969</v>
      </c>
      <c r="BK57">
        <v>2036</v>
      </c>
      <c r="BL57">
        <v>0</v>
      </c>
      <c r="BM57">
        <v>117650</v>
      </c>
      <c r="BN57">
        <v>66940328</v>
      </c>
      <c r="BO57">
        <v>2198298</v>
      </c>
      <c r="BP57">
        <v>0</v>
      </c>
      <c r="BQ57">
        <v>1876454.48</v>
      </c>
      <c r="BR57">
        <v>1105982735.1199999</v>
      </c>
      <c r="BS57">
        <v>15316.89</v>
      </c>
      <c r="BT57">
        <v>33783</v>
      </c>
      <c r="BU57">
        <v>32.8664779</v>
      </c>
      <c r="BV57">
        <v>5.93</v>
      </c>
      <c r="BW57">
        <v>-193956.67</v>
      </c>
      <c r="BX57">
        <v>-189140</v>
      </c>
      <c r="BY57">
        <v>4820</v>
      </c>
      <c r="BZ57">
        <v>-63506.67</v>
      </c>
      <c r="CA57">
        <v>7164756.6699999999</v>
      </c>
      <c r="CB57">
        <v>-85190</v>
      </c>
      <c r="CC57">
        <v>-265233.33</v>
      </c>
      <c r="CD57">
        <v>0</v>
      </c>
      <c r="CE57">
        <v>0</v>
      </c>
      <c r="CF57">
        <v>0</v>
      </c>
      <c r="CG57">
        <v>0</v>
      </c>
      <c r="CH57">
        <v>379476</v>
      </c>
      <c r="CI57" s="7">
        <v>9073521.4800000004</v>
      </c>
      <c r="CJ57" s="10">
        <f t="shared" si="2"/>
        <v>2103396.7700000014</v>
      </c>
      <c r="CK57" s="10">
        <f>IFERROR(INDEX(CONFAZ!$BW$2:$ES$440,MATCH(DATE(YEAR($A57),MONTH($A57),15),CONFAZ!$BW$2:$BW$440,0),2),0)</f>
        <v>6970124.709999999</v>
      </c>
      <c r="CL57"/>
      <c r="CM57"/>
      <c r="CN57"/>
      <c r="CO57"/>
      <c r="CU57"/>
    </row>
    <row r="58" spans="1:99" x14ac:dyDescent="0.25">
      <c r="A58" s="1">
        <v>44824</v>
      </c>
      <c r="B58" s="1" t="str">
        <f t="shared" si="3"/>
        <v>20/09/2022</v>
      </c>
      <c r="C58" t="s">
        <v>61</v>
      </c>
      <c r="D58" t="s">
        <v>3</v>
      </c>
      <c r="E58" s="10">
        <f>IFERROR(INDEX(CONFAZ!$J$2:$ES$440,MATCH(DATE(YEAR($A58),MONTH($A58),15),CONFAZ!$J$2:$J$440,0),2),0)</f>
        <v>5.2370000000000001</v>
      </c>
      <c r="F58">
        <f>IFERROR(INDEX(CONFAZ!$J$2:$ES$440,MATCH(DATE(YEAR($A58),MONTH($A58),15),CONFAZ!$J$2:$J$440,0),3),0)</f>
        <v>31205805</v>
      </c>
      <c r="G58">
        <f>IFERROR(INDEX(CONFAZ!$J$2:$ES$440,MATCH(DATE(YEAR($A58),MONTH($A58),15),CONFAZ!$J$2:$J$440,0),4),0)</f>
        <v>953713746.2299999</v>
      </c>
      <c r="H58">
        <f>IFERROR(INDEX(CONFAZ!$J$2:$ES$440,MATCH(DATE(YEAR($A58),MONTH($A58),15),CONFAZ!$J$2:$J$440,0),5),0)</f>
        <v>5909996.6099999994</v>
      </c>
      <c r="I58">
        <f>IFERROR(INDEX(CONFAZ!$J$2:$ES$440,MATCH(DATE(YEAR($A58),MONTH($A58),15),CONFAZ!$J$2:$J$440,0),6),0)</f>
        <v>1272818453</v>
      </c>
      <c r="J58">
        <f>IFERROR(INDEX(CONFAZ!$J$2:$ES$440,MATCH(DATE(YEAR($A58),MONTH($A58),15),CONFAZ!$J$2:$J$440,0),7),0)</f>
        <v>208680858.64000002</v>
      </c>
      <c r="K58">
        <f>IFERROR(INDEX(CONFAZ!$J$2:$ES$440,MATCH(DATE(YEAR($A58),MONTH($A58),15),CONFAZ!$J$2:$J$440,0),8),0)</f>
        <v>61211639.889999993</v>
      </c>
      <c r="L58">
        <f>IFERROR(INDEX(CONFAZ!$J$2:$ES$440,MATCH(DATE(YEAR($A58),MONTH($A58),15),CONFAZ!$J$2:$J$440,0),9),0)</f>
        <v>27487494.540000007</v>
      </c>
      <c r="M58">
        <f>IFERROR(INDEX(CONFAZ!$J$2:$ES$440,MATCH(DATE(YEAR($A58),MONTH($A58),15),CONFAZ!$J$2:$J$440,0),10),0)</f>
        <v>1941731.04</v>
      </c>
      <c r="N58">
        <f>IFERROR(INDEX(CONFAZ!$J$2:$ES$440,MATCH(DATE(YEAR($A58),MONTH($A58),15),CONFAZ!$J$2:$J$440,0),11),0)</f>
        <v>748425548.63</v>
      </c>
      <c r="O58">
        <f>IFERROR(INDEX(CONFAZ!$J$2:$ES$440,MATCH(DATE(YEAR($A58),MONTH($A58),15),CONFAZ!$J$2:$J$440,0),12),0)</f>
        <v>999475.81</v>
      </c>
      <c r="P58">
        <f>IFERROR(INDEX(CONFAZ!$J$2:$ES$440,MATCH(DATE(YEAR($A58),MONTH($A58),15),CONFAZ!$J$2:$J$440,0),13),0)</f>
        <v>751366755.4799999</v>
      </c>
      <c r="Q58" s="2">
        <f>IFERROR(INDEX(CONFAZ!$J$2:$ES$440,MATCH(DATE(YEAR($A58),MONTH($A58),15),CONFAZ!$J$2:$J$440,0),14),0)</f>
        <v>28619876875</v>
      </c>
      <c r="R58" s="2">
        <f>IFERROR(INDEX(CONFAZ!$J$2:$ES$440,MATCH(DATE(YEAR($A58),MONTH($A58),15),CONFAZ!$J$2:$J$440,0),15),0)</f>
        <v>24931768372</v>
      </c>
      <c r="S58">
        <f>IFERROR(INDEX(CONFAZ!$J$2:$ES$440,MATCH(DATE(YEAR($A58),MONTH($A58),15),CONFAZ!$J$2:$J$440,0),16),0)</f>
        <v>145.31</v>
      </c>
      <c r="T58" s="10">
        <f>IFERROR(INDEX(CONFAZ!$J$2:$ES$440,MATCH(DATE(YEAR($A58),MONTH($A58),15),CONFAZ!$J$2:$J$440,0),17),0)</f>
        <v>-0.94607275589999995</v>
      </c>
      <c r="U58">
        <f>IFERROR(INDEX(CONFAZ!$J$2:$ES$440,MATCH(DATE(YEAR($A58),MONTH($A58),15),CONFAZ!$J$2:$J$440,0),18),0)</f>
        <v>13.65</v>
      </c>
      <c r="V58">
        <f>IFERROR(INDEX(CONFAZ!$J$2:$ES$440,MATCH(DATE(YEAR($A58),MONTH($A58),15),CONFAZ!$J$2:$J$440,0),19),0)</f>
        <v>1212</v>
      </c>
      <c r="W58">
        <f>IFERROR(INDEX(CONFAZ!$J$2:$ES$440,MATCH(DATE(YEAR($A58),MONTH($A58),15),CONFAZ!$J$2:$J$440,0),20),0)</f>
        <v>1715536460000</v>
      </c>
      <c r="X58">
        <f>IFERROR(INDEX(CONFAZ!$J$2:$ES$440,MATCH(DATE(YEAR($A58),MONTH($A58),15),CONFAZ!$J$2:$J$440,0),21),0)</f>
        <v>-0.32</v>
      </c>
      <c r="Y58">
        <f>IFERROR(INDEX(CONFAZ!$J$2:$ES$440,MATCH(DATE(YEAR($A58),MONTH($A58),15),CONFAZ!$J$2:$J$440,0),22),0)</f>
        <v>1701.30388888888</v>
      </c>
      <c r="Z58">
        <f>IFERROR(INDEX(CONFAZ!$J$2:$ES$440,MATCH(DATE(YEAR($A58),MONTH($A58),15),CONFAZ!$J$2:$J$440,0),23),0)</f>
        <v>1324.3689999999999</v>
      </c>
      <c r="AA58">
        <f>IFERROR(INDEX(CONFAZ!$J$2:$ES$440,MATCH(DATE(YEAR($A58),MONTH($A58),15),CONFAZ!$J$2:$J$440,0),24),0)</f>
        <v>1213.1861904761899</v>
      </c>
      <c r="AB58">
        <f>IFERROR(INDEX(CONFAZ!$J$2:$ES$440,MATCH(DATE(YEAR($A58),MONTH($A58),15),CONFAZ!$J$2:$J$440,0),25),0)</f>
        <v>1495.0408</v>
      </c>
      <c r="AC58">
        <f>IFERROR(INDEX(CONFAZ!$J$2:$ES$440,MATCH(DATE(YEAR($A58),MONTH($A58),15),CONFAZ!$J$2:$J$440,0),26),0)</f>
        <v>8.7005306771882296</v>
      </c>
      <c r="AD58">
        <f>IFERROR(INDEX(CONFAZ!$J$2:$ES$440,MATCH(DATE(YEAR($A58),MONTH($A58),15),CONFAZ!$J$2:$J$440,0),27),0)</f>
        <v>0.71</v>
      </c>
      <c r="AE58">
        <f>IFERROR(INDEX(CONFAZ!$J$2:$ES$440,MATCH(DATE(YEAR($A58),MONTH($A58),15),CONFAZ!$J$2:$J$440,0),28),0)</f>
        <v>468.83</v>
      </c>
      <c r="AF58">
        <f>IFERROR(INDEX(CONFAZ!$J$2:$ES$440,MATCH(DATE(YEAR($A58),MONTH($A58),15),CONFAZ!$J$2:$J$440,0),29),0)</f>
        <v>5</v>
      </c>
      <c r="AG58">
        <f>IFERROR(INDEX(CONFAZ!$J$2:$ES$440,MATCH(DATE(YEAR($A58),MONTH($A58),15),CONFAZ!$J$2:$J$440,0),30),0)</f>
        <v>-43.91</v>
      </c>
      <c r="AH58" s="10">
        <f>IFERROR(INDEX(CONFAZ!$J$2:$ES$440,MATCH(DATE(YEAR($A58),MONTH($A58),15),CONFAZ!$J$2:$J$440,0),32),0)</f>
        <v>826649400000</v>
      </c>
      <c r="AI58" s="32">
        <f>IFERROR(INDEX(CONFAZ!$J$2:$ES$440,MATCH(DATE(YEAR($A58),MONTH($A58),15),CONFAZ!$J$2:$J$440,0),33),0)</f>
        <v>0.53949069999999999</v>
      </c>
      <c r="AJ58">
        <f>IFERROR(INDEX(CONFAZ!$J$2:$ES$440,MATCH(DATE(YEAR($A58),MONTH($A58),15),CONFAZ!$J$2:$J$440,0),34),0)</f>
        <v>0</v>
      </c>
      <c r="AK58">
        <f>IFERROR(INDEX(CONFAZ!$J$2:$ES$440,MATCH(DATE(YEAR($A58),MONTH($A58),15),CONFAZ!$J$2:$J$440,0),35),0)</f>
        <v>0</v>
      </c>
      <c r="AL58">
        <f>IFERROR(INDEX(CONFAZ!$J$2:$ES$440,MATCH(DATE(YEAR($A58),MONTH($A58),15),CONFAZ!$J$2:$J$440,0),36),0)</f>
        <v>44454</v>
      </c>
      <c r="AM58" s="3">
        <f>IFERROR(INDEX(CONFAZ!$J$2:$ES$440,MATCH(DATE(YEAR($A58),MONTH($A58),15),CONFAZ!$J$2:$J$440,0),37),0)</f>
        <v>33605801000</v>
      </c>
      <c r="AN58" s="3">
        <f>IFERROR(INDEX(CONFAZ!$J$2:$ES$440,MATCH(DATE(YEAR($A58),MONTH($A58),15),CONFAZ!$J$2:$J$440,0),38),0)</f>
        <v>0.4</v>
      </c>
      <c r="AO58">
        <f>IFERROR(INDEX(CONFAZ!$J$2:$ES$440,MATCH(DATE(YEAR($A58),MONTH($A58),15),CONFAZ!$J$2:$J$440,0),39),0)</f>
        <v>3704</v>
      </c>
      <c r="AP58" s="3">
        <f>IFERROR(INDEX(CONFAZ!$J$2:$ES$440,MATCH(DATE(YEAR($A58),MONTH($A58),15),CONFAZ!$J$2:$J$440,0),40),0)</f>
        <v>30699.57</v>
      </c>
      <c r="AQ58" s="3">
        <f>IFERROR(INDEX(CONFAZ!$J$2:$ES$440,MATCH(DATE(YEAR($A58),MONTH($A58),15),CONFAZ!$J$2:$J$440,0),41),0)</f>
        <v>3568480000</v>
      </c>
      <c r="AR58" s="3">
        <f>IFERROR(INDEX(CONFAZ!$J$2:$ES$440,MATCH(DATE(YEAR($A58),MONTH($A58),15),CONFAZ!$J$2:$J$440,0),42),0)</f>
        <v>20396000</v>
      </c>
      <c r="AS58" s="3">
        <f>IFERROR(INDEX(CONFAZ!$J$2:$ES$440,MATCH(DATE(YEAR($A58),MONTH($A58),15),CONFAZ!$J$2:$J$440,0),43),0)</f>
        <v>7460218000</v>
      </c>
      <c r="AT58" s="3">
        <f>IFERROR(INDEX(CONFAZ!$J$2:$ES$440,MATCH(DATE(YEAR($A58),MONTH($A58),15),CONFAZ!$J$2:$J$440,0),44),0)</f>
        <v>16141426000</v>
      </c>
      <c r="AU58" s="3">
        <f>IFERROR(INDEX(CONFAZ!$J$2:$ES$440,MATCH(DATE(YEAR($A58),MONTH($A58),15),CONFAZ!$J$2:$J$440,0),45),0)</f>
        <v>6415281000</v>
      </c>
      <c r="AV58" s="10"/>
      <c r="AW58">
        <v>173724</v>
      </c>
      <c r="AX58">
        <v>485</v>
      </c>
      <c r="AY58">
        <v>142757647</v>
      </c>
      <c r="AZ58">
        <v>59927029</v>
      </c>
      <c r="BA58">
        <v>7937</v>
      </c>
      <c r="BB58" s="10">
        <v>3974</v>
      </c>
      <c r="BC58">
        <v>238</v>
      </c>
      <c r="BD58">
        <v>238</v>
      </c>
      <c r="BE58">
        <v>6106</v>
      </c>
      <c r="BF58">
        <v>96</v>
      </c>
      <c r="BG58">
        <v>566</v>
      </c>
      <c r="BH58">
        <v>13821</v>
      </c>
      <c r="BI58">
        <v>555</v>
      </c>
      <c r="BJ58">
        <v>8657</v>
      </c>
      <c r="BK58">
        <v>8169</v>
      </c>
      <c r="BL58">
        <v>0</v>
      </c>
      <c r="BM58">
        <v>117830</v>
      </c>
      <c r="BN58">
        <v>79826634</v>
      </c>
      <c r="BO58">
        <v>2653532</v>
      </c>
      <c r="BP58">
        <v>0</v>
      </c>
      <c r="BQ58">
        <v>1938490.23</v>
      </c>
      <c r="BR58">
        <v>1184728860.22</v>
      </c>
      <c r="BS58">
        <v>22496.55</v>
      </c>
      <c r="BT58">
        <v>33786</v>
      </c>
      <c r="BU58">
        <v>32.8664779</v>
      </c>
      <c r="BV58">
        <v>6.08</v>
      </c>
      <c r="BW58">
        <v>-193956.67</v>
      </c>
      <c r="BX58">
        <v>-189140</v>
      </c>
      <c r="BY58">
        <v>4820</v>
      </c>
      <c r="BZ58">
        <v>-63506.67</v>
      </c>
      <c r="CA58">
        <v>7164756.6699999999</v>
      </c>
      <c r="CB58">
        <v>-85190</v>
      </c>
      <c r="CC58">
        <v>-265233.33</v>
      </c>
      <c r="CD58">
        <v>0</v>
      </c>
      <c r="CE58">
        <v>0</v>
      </c>
      <c r="CF58">
        <v>0</v>
      </c>
      <c r="CG58">
        <v>0</v>
      </c>
      <c r="CH58">
        <v>379476</v>
      </c>
      <c r="CI58" s="7">
        <v>9173.75</v>
      </c>
      <c r="CJ58" s="10">
        <f t="shared" si="2"/>
        <v>9173.75</v>
      </c>
      <c r="CK58" s="10">
        <f>IFERROR(INDEX(CONFAZ!$BT$2:$ES$440,MATCH(DATE(YEAR($A58),MONTH($A58),16),CONFAZ!$BT$2:$BT$440,0),2),0)</f>
        <v>0</v>
      </c>
      <c r="CL58"/>
      <c r="CM58"/>
      <c r="CN58"/>
      <c r="CO58"/>
      <c r="CU58"/>
    </row>
    <row r="59" spans="1:99" x14ac:dyDescent="0.25">
      <c r="A59" s="1">
        <v>44854</v>
      </c>
      <c r="B59" s="1" t="str">
        <f t="shared" si="3"/>
        <v>20/10/2022</v>
      </c>
      <c r="C59" t="s">
        <v>61</v>
      </c>
      <c r="D59" t="s">
        <v>3</v>
      </c>
      <c r="E59" s="10">
        <f>IFERROR(INDEX(CONFAZ!$J$2:$ES$440,MATCH(DATE(YEAR($A59),MONTH($A59),15),CONFAZ!$J$2:$J$440,0),2),0)</f>
        <v>5.2503000000000002</v>
      </c>
      <c r="F59">
        <f>IFERROR(INDEX(CONFAZ!$J$2:$ES$440,MATCH(DATE(YEAR($A59),MONTH($A59),15),CONFAZ!$J$2:$J$440,0),3),0)</f>
        <v>23091326</v>
      </c>
      <c r="G59">
        <f>IFERROR(INDEX(CONFAZ!$J$2:$ES$440,MATCH(DATE(YEAR($A59),MONTH($A59),15),CONFAZ!$J$2:$J$440,0),4),0)</f>
        <v>728882005.66000009</v>
      </c>
      <c r="H59">
        <f>IFERROR(INDEX(CONFAZ!$J$2:$ES$440,MATCH(DATE(YEAR($A59),MONTH($A59),15),CONFAZ!$J$2:$J$440,0),5),0)</f>
        <v>6230535.6500000004</v>
      </c>
      <c r="I59">
        <f>IFERROR(INDEX(CONFAZ!$J$2:$ES$440,MATCH(DATE(YEAR($A59),MONTH($A59),15),CONFAZ!$J$2:$J$440,0),6),0)</f>
        <v>952995769</v>
      </c>
      <c r="J59">
        <f>IFERROR(INDEX(CONFAZ!$J$2:$ES$440,MATCH(DATE(YEAR($A59),MONTH($A59),15),CONFAZ!$J$2:$J$440,0),7),0)</f>
        <v>140804144.71999997</v>
      </c>
      <c r="K59">
        <f>IFERROR(INDEX(CONFAZ!$J$2:$ES$440,MATCH(DATE(YEAR($A59),MONTH($A59),15),CONFAZ!$J$2:$J$440,0),8),0)</f>
        <v>34687511.389999993</v>
      </c>
      <c r="L59">
        <f>IFERROR(INDEX(CONFAZ!$J$2:$ES$440,MATCH(DATE(YEAR($A59),MONTH($A59),15),CONFAZ!$J$2:$J$440,0),9),0)</f>
        <v>29671342.130000006</v>
      </c>
      <c r="M59">
        <f>IFERROR(INDEX(CONFAZ!$J$2:$ES$440,MATCH(DATE(YEAR($A59),MONTH($A59),15),CONFAZ!$J$2:$J$440,0),10),0)</f>
        <v>2393829.7799999998</v>
      </c>
      <c r="N59">
        <f>IFERROR(INDEX(CONFAZ!$J$2:$ES$440,MATCH(DATE(YEAR($A59),MONTH($A59),15),CONFAZ!$J$2:$J$440,0),11),0)</f>
        <v>491858702.02999997</v>
      </c>
      <c r="O59">
        <f>IFERROR(INDEX(CONFAZ!$J$2:$ES$440,MATCH(DATE(YEAR($A59),MONTH($A59),15),CONFAZ!$J$2:$J$440,0),12),0)</f>
        <v>784697.21</v>
      </c>
      <c r="P59">
        <f>IFERROR(INDEX(CONFAZ!$J$2:$ES$440,MATCH(DATE(YEAR($A59),MONTH($A59),15),CONFAZ!$J$2:$J$440,0),13),0)</f>
        <v>495037229.01999992</v>
      </c>
      <c r="Q59" s="2">
        <f>IFERROR(INDEX(CONFAZ!$J$2:$ES$440,MATCH(DATE(YEAR($A59),MONTH($A59),15),CONFAZ!$J$2:$J$440,0),14),0)</f>
        <v>26937581448</v>
      </c>
      <c r="R59" s="2">
        <f>IFERROR(INDEX(CONFAZ!$J$2:$ES$440,MATCH(DATE(YEAR($A59),MONTH($A59),15),CONFAZ!$J$2:$J$440,0),15),0)</f>
        <v>23440971719</v>
      </c>
      <c r="S59">
        <f>IFERROR(INDEX(CONFAZ!$J$2:$ES$440,MATCH(DATE(YEAR($A59),MONTH($A59),15),CONFAZ!$J$2:$J$440,0),16),0)</f>
        <v>143.65</v>
      </c>
      <c r="T59" s="10">
        <f>IFERROR(INDEX(CONFAZ!$J$2:$ES$440,MATCH(DATE(YEAR($A59),MONTH($A59),15),CONFAZ!$J$2:$J$440,0),17),0)</f>
        <v>-0.9713808142</v>
      </c>
      <c r="U59">
        <f>IFERROR(INDEX(CONFAZ!$J$2:$ES$440,MATCH(DATE(YEAR($A59),MONTH($A59),15),CONFAZ!$J$2:$J$440,0),18),0)</f>
        <v>13.65</v>
      </c>
      <c r="V59">
        <f>IFERROR(INDEX(CONFAZ!$J$2:$ES$440,MATCH(DATE(YEAR($A59),MONTH($A59),15),CONFAZ!$J$2:$J$440,0),19),0)</f>
        <v>1212</v>
      </c>
      <c r="W59">
        <f>IFERROR(INDEX(CONFAZ!$J$2:$ES$440,MATCH(DATE(YEAR($A59),MONTH($A59),15),CONFAZ!$J$2:$J$440,0),20),0)</f>
        <v>1709214163800</v>
      </c>
      <c r="X59">
        <f>IFERROR(INDEX(CONFAZ!$J$2:$ES$440,MATCH(DATE(YEAR($A59),MONTH($A59),15),CONFAZ!$J$2:$J$440,0),21),0)</f>
        <v>0.47</v>
      </c>
      <c r="Y59">
        <f>IFERROR(INDEX(CONFAZ!$J$2:$ES$440,MATCH(DATE(YEAR($A59),MONTH($A59),15),CONFAZ!$J$2:$J$440,0),22),0)</f>
        <v>1705.5677777777701</v>
      </c>
      <c r="Z59">
        <f>IFERROR(INDEX(CONFAZ!$J$2:$ES$440,MATCH(DATE(YEAR($A59),MONTH($A59),15),CONFAZ!$J$2:$J$440,0),23),0)</f>
        <v>1322.3244999999999</v>
      </c>
      <c r="AA59">
        <f>IFERROR(INDEX(CONFAZ!$J$2:$ES$440,MATCH(DATE(YEAR($A59),MONTH($A59),15),CONFAZ!$J$2:$J$440,0),24),0)</f>
        <v>1211.0428571428499</v>
      </c>
      <c r="AB59">
        <f>IFERROR(INDEX(CONFAZ!$J$2:$ES$440,MATCH(DATE(YEAR($A59),MONTH($A59),15),CONFAZ!$J$2:$J$440,0),25),0)</f>
        <v>1492.8483999999901</v>
      </c>
      <c r="AC59">
        <f>IFERROR(INDEX(CONFAZ!$J$2:$ES$440,MATCH(DATE(YEAR($A59),MONTH($A59),15),CONFAZ!$J$2:$J$440,0),26),0)</f>
        <v>8.3012062604087102</v>
      </c>
      <c r="AD59">
        <f>IFERROR(INDEX(CONFAZ!$J$2:$ES$440,MATCH(DATE(YEAR($A59),MONTH($A59),15),CONFAZ!$J$2:$J$440,0),27),0)</f>
        <v>1.59</v>
      </c>
      <c r="AE59">
        <f>IFERROR(INDEX(CONFAZ!$J$2:$ES$440,MATCH(DATE(YEAR($A59),MONTH($A59),15),CONFAZ!$J$2:$J$440,0),28),0)</f>
        <v>491.48</v>
      </c>
      <c r="AF59">
        <f>IFERROR(INDEX(CONFAZ!$J$2:$ES$440,MATCH(DATE(YEAR($A59),MONTH($A59),15),CONFAZ!$J$2:$J$440,0),29),0)</f>
        <v>4.8899999999999997</v>
      </c>
      <c r="AG59">
        <f>IFERROR(INDEX(CONFAZ!$J$2:$ES$440,MATCH(DATE(YEAR($A59),MONTH($A59),15),CONFAZ!$J$2:$J$440,0),30),0)</f>
        <v>-9.0500000000000007</v>
      </c>
      <c r="AH59" s="10">
        <f>IFERROR(INDEX(CONFAZ!$J$2:$ES$440,MATCH(DATE(YEAR($A59),MONTH($A59),15),CONFAZ!$J$2:$J$440,0),32),0)</f>
        <v>836439700000</v>
      </c>
      <c r="AI59" s="32">
        <f>IFERROR(INDEX(CONFAZ!$J$2:$ES$440,MATCH(DATE(YEAR($A59),MONTH($A59),15),CONFAZ!$J$2:$J$440,0),33),0)</f>
        <v>0.53949069999999999</v>
      </c>
      <c r="AJ59">
        <f>IFERROR(INDEX(CONFAZ!$J$2:$ES$440,MATCH(DATE(YEAR($A59),MONTH($A59),15),CONFAZ!$J$2:$J$440,0),34),0)</f>
        <v>0</v>
      </c>
      <c r="AK59">
        <f>IFERROR(INDEX(CONFAZ!$J$2:$ES$440,MATCH(DATE(YEAR($A59),MONTH($A59),15),CONFAZ!$J$2:$J$440,0),35),0)</f>
        <v>0</v>
      </c>
      <c r="AL59">
        <f>IFERROR(INDEX(CONFAZ!$J$2:$ES$440,MATCH(DATE(YEAR($A59),MONTH($A59),15),CONFAZ!$J$2:$J$440,0),36),0)</f>
        <v>44484</v>
      </c>
      <c r="AM59" s="3">
        <f>IFERROR(INDEX(CONFAZ!$J$2:$ES$440,MATCH(DATE(YEAR($A59),MONTH($A59),15),CONFAZ!$J$2:$J$440,0),37),0)</f>
        <v>33605801000</v>
      </c>
      <c r="AN59" s="3">
        <f>IFERROR(INDEX(CONFAZ!$J$2:$ES$440,MATCH(DATE(YEAR($A59),MONTH($A59),15),CONFAZ!$J$2:$J$440,0),38),0)</f>
        <v>0.4</v>
      </c>
      <c r="AO59">
        <f>IFERROR(INDEX(CONFAZ!$J$2:$ES$440,MATCH(DATE(YEAR($A59),MONTH($A59),15),CONFAZ!$J$2:$J$440,0),39),0)</f>
        <v>3704</v>
      </c>
      <c r="AP59" s="3">
        <f>IFERROR(INDEX(CONFAZ!$J$2:$ES$440,MATCH(DATE(YEAR($A59),MONTH($A59),15),CONFAZ!$J$2:$J$440,0),40),0)</f>
        <v>30699.57</v>
      </c>
      <c r="AQ59" s="3">
        <f>IFERROR(INDEX(CONFAZ!$J$2:$ES$440,MATCH(DATE(YEAR($A59),MONTH($A59),15),CONFAZ!$J$2:$J$440,0),41),0)</f>
        <v>3568480000</v>
      </c>
      <c r="AR59" s="3">
        <f>IFERROR(INDEX(CONFAZ!$J$2:$ES$440,MATCH(DATE(YEAR($A59),MONTH($A59),15),CONFAZ!$J$2:$J$440,0),42),0)</f>
        <v>20396000</v>
      </c>
      <c r="AS59" s="3">
        <f>IFERROR(INDEX(CONFAZ!$J$2:$ES$440,MATCH(DATE(YEAR($A59),MONTH($A59),15),CONFAZ!$J$2:$J$440,0),43),0)</f>
        <v>7460218000</v>
      </c>
      <c r="AT59" s="3">
        <f>IFERROR(INDEX(CONFAZ!$J$2:$ES$440,MATCH(DATE(YEAR($A59),MONTH($A59),15),CONFAZ!$J$2:$J$440,0),44),0)</f>
        <v>16141426000</v>
      </c>
      <c r="AU59" s="3">
        <f>IFERROR(INDEX(CONFAZ!$J$2:$ES$440,MATCH(DATE(YEAR($A59),MONTH($A59),15),CONFAZ!$J$2:$J$440,0),45),0)</f>
        <v>6415281000</v>
      </c>
      <c r="AV59" s="10"/>
      <c r="AW59">
        <v>173724</v>
      </c>
      <c r="AX59">
        <v>485</v>
      </c>
      <c r="AY59">
        <v>142757647</v>
      </c>
      <c r="AZ59">
        <v>59927029</v>
      </c>
      <c r="BA59">
        <v>7937</v>
      </c>
      <c r="BB59" s="10">
        <v>3974</v>
      </c>
      <c r="BC59">
        <v>238</v>
      </c>
      <c r="BD59">
        <v>238</v>
      </c>
      <c r="BE59">
        <v>6106</v>
      </c>
      <c r="BF59">
        <v>96</v>
      </c>
      <c r="BG59">
        <v>566</v>
      </c>
      <c r="BH59">
        <v>13821</v>
      </c>
      <c r="BI59">
        <v>555</v>
      </c>
      <c r="BJ59">
        <v>8657</v>
      </c>
      <c r="BK59">
        <v>8169</v>
      </c>
      <c r="BL59">
        <v>0</v>
      </c>
      <c r="BM59">
        <v>117830</v>
      </c>
      <c r="BN59">
        <v>79826634</v>
      </c>
      <c r="BO59">
        <v>2653532</v>
      </c>
      <c r="BP59">
        <v>0</v>
      </c>
      <c r="BQ59">
        <v>1938490.23</v>
      </c>
      <c r="BR59">
        <v>1184728860.22</v>
      </c>
      <c r="BS59">
        <v>22496.55</v>
      </c>
      <c r="BT59">
        <v>33786</v>
      </c>
      <c r="BU59">
        <v>32.8664779</v>
      </c>
      <c r="BV59">
        <v>6.08</v>
      </c>
      <c r="BW59">
        <v>-193956.67</v>
      </c>
      <c r="BX59">
        <v>-189140</v>
      </c>
      <c r="BY59">
        <v>4820</v>
      </c>
      <c r="BZ59">
        <v>-63506.67</v>
      </c>
      <c r="CA59">
        <v>7164756.6699999999</v>
      </c>
      <c r="CB59">
        <v>-85190</v>
      </c>
      <c r="CC59">
        <v>-265233.33</v>
      </c>
      <c r="CD59">
        <v>0</v>
      </c>
      <c r="CE59">
        <v>0</v>
      </c>
      <c r="CF59">
        <v>0</v>
      </c>
      <c r="CG59">
        <v>0</v>
      </c>
      <c r="CH59">
        <v>19190067.75</v>
      </c>
      <c r="CI59" s="7">
        <v>1308402.57</v>
      </c>
      <c r="CJ59" s="10">
        <f t="shared" si="2"/>
        <v>-3134202.6099999994</v>
      </c>
      <c r="CK59" s="10">
        <f>IFERROR(INDEX(CONFAZ!$BW$2:$ES$440,MATCH(DATE(YEAR($A59),MONTH($A59),15),CONFAZ!$BW$2:$BW$440,0),2),0)</f>
        <v>4442605.18</v>
      </c>
      <c r="CL59"/>
      <c r="CM59"/>
      <c r="CN59"/>
      <c r="CO59"/>
      <c r="CU59"/>
    </row>
    <row r="60" spans="1:99" x14ac:dyDescent="0.25">
      <c r="A60" s="1">
        <v>44885</v>
      </c>
      <c r="B60" s="1" t="str">
        <f t="shared" si="3"/>
        <v>20/11/2022</v>
      </c>
      <c r="C60" t="s">
        <v>61</v>
      </c>
      <c r="D60" t="s">
        <v>3</v>
      </c>
      <c r="E60" s="10">
        <f>IFERROR(INDEX(CONFAZ!$J$2:$ES$440,MATCH(DATE(YEAR($A60),MONTH($A60),15),CONFAZ!$J$2:$J$440,0),2),0)</f>
        <v>5.2746000000000004</v>
      </c>
      <c r="F60">
        <f>IFERROR(INDEX(CONFAZ!$J$2:$ES$440,MATCH(DATE(YEAR($A60),MONTH($A60),15),CONFAZ!$J$2:$J$440,0),3),0)</f>
        <v>20158994</v>
      </c>
      <c r="G60">
        <f>IFERROR(INDEX(CONFAZ!$J$2:$ES$440,MATCH(DATE(YEAR($A60),MONTH($A60),15),CONFAZ!$J$2:$J$440,0),4),0)</f>
        <v>623135742.92000008</v>
      </c>
      <c r="H60">
        <f>IFERROR(INDEX(CONFAZ!$J$2:$ES$440,MATCH(DATE(YEAR($A60),MONTH($A60),15),CONFAZ!$J$2:$J$440,0),5),0)</f>
        <v>7452507.8399999989</v>
      </c>
      <c r="I60">
        <f>IFERROR(INDEX(CONFAZ!$J$2:$ES$440,MATCH(DATE(YEAR($A60),MONTH($A60),15),CONFAZ!$J$2:$J$440,0),6),0)</f>
        <v>841736002</v>
      </c>
      <c r="J60">
        <f>IFERROR(INDEX(CONFAZ!$J$2:$ES$440,MATCH(DATE(YEAR($A60),MONTH($A60),15),CONFAZ!$J$2:$J$440,0),7),0)</f>
        <v>146256675.34999999</v>
      </c>
      <c r="K60">
        <f>IFERROR(INDEX(CONFAZ!$J$2:$ES$440,MATCH(DATE(YEAR($A60),MONTH($A60),15),CONFAZ!$J$2:$J$440,0),8),0)</f>
        <v>20841476.650000002</v>
      </c>
      <c r="L60">
        <f>IFERROR(INDEX(CONFAZ!$J$2:$ES$440,MATCH(DATE(YEAR($A60),MONTH($A60),15),CONFAZ!$J$2:$J$440,0),9),0)</f>
        <v>30263643.329999998</v>
      </c>
      <c r="M60">
        <f>IFERROR(INDEX(CONFAZ!$J$2:$ES$440,MATCH(DATE(YEAR($A60),MONTH($A60),15),CONFAZ!$J$2:$J$440,0),10),0)</f>
        <v>3327117.37</v>
      </c>
      <c r="N60">
        <f>IFERROR(INDEX(CONFAZ!$J$2:$ES$440,MATCH(DATE(YEAR($A60),MONTH($A60),15),CONFAZ!$J$2:$J$440,0),11),0)</f>
        <v>383301333.85000002</v>
      </c>
      <c r="O60">
        <f>IFERROR(INDEX(CONFAZ!$J$2:$ES$440,MATCH(DATE(YEAR($A60),MONTH($A60),15),CONFAZ!$J$2:$J$440,0),12),0)</f>
        <v>695352.11</v>
      </c>
      <c r="P60">
        <f>IFERROR(INDEX(CONFAZ!$J$2:$ES$440,MATCH(DATE(YEAR($A60),MONTH($A60),15),CONFAZ!$J$2:$J$440,0),13),0)</f>
        <v>387323803.33000004</v>
      </c>
      <c r="Q60" s="2">
        <f>IFERROR(INDEX(CONFAZ!$J$2:$ES$440,MATCH(DATE(YEAR($A60),MONTH($A60),15),CONFAZ!$J$2:$J$440,0),14),0)</f>
        <v>27636417588</v>
      </c>
      <c r="R60" s="2">
        <f>IFERROR(INDEX(CONFAZ!$J$2:$ES$440,MATCH(DATE(YEAR($A60),MONTH($A60),15),CONFAZ!$J$2:$J$440,0),15),0)</f>
        <v>21474728433</v>
      </c>
      <c r="S60">
        <f>IFERROR(INDEX(CONFAZ!$J$2:$ES$440,MATCH(DATE(YEAR($A60),MONTH($A60),15),CONFAZ!$J$2:$J$440,0),16),0)</f>
        <v>142.53</v>
      </c>
      <c r="T60" s="10">
        <f>IFERROR(INDEX(CONFAZ!$J$2:$ES$440,MATCH(DATE(YEAR($A60),MONTH($A60),15),CONFAZ!$J$2:$J$440,0),17),0)</f>
        <v>-0.56452605020000002</v>
      </c>
      <c r="U60">
        <f>IFERROR(INDEX(CONFAZ!$J$2:$ES$440,MATCH(DATE(YEAR($A60),MONTH($A60),15),CONFAZ!$J$2:$J$440,0),18),0)</f>
        <v>13.65</v>
      </c>
      <c r="V60">
        <f>IFERROR(INDEX(CONFAZ!$J$2:$ES$440,MATCH(DATE(YEAR($A60),MONTH($A60),15),CONFAZ!$J$2:$J$440,0),19),0)</f>
        <v>1212</v>
      </c>
      <c r="W60">
        <f>IFERROR(INDEX(CONFAZ!$J$2:$ES$440,MATCH(DATE(YEAR($A60),MONTH($A60),15),CONFAZ!$J$2:$J$440,0),20),0)</f>
        <v>0</v>
      </c>
      <c r="X60">
        <f>IFERROR(INDEX(CONFAZ!$J$2:$ES$440,MATCH(DATE(YEAR($A60),MONTH($A60),15),CONFAZ!$J$2:$J$440,0),21),0)</f>
        <v>0.38</v>
      </c>
      <c r="Y60">
        <f>IFERROR(INDEX(CONFAZ!$J$2:$ES$440,MATCH(DATE(YEAR($A60),MONTH($A60),15),CONFAZ!$J$2:$J$440,0),22),0)</f>
        <v>0</v>
      </c>
      <c r="Z60">
        <f>IFERROR(INDEX(CONFAZ!$J$2:$ES$440,MATCH(DATE(YEAR($A60),MONTH($A60),15),CONFAZ!$J$2:$J$440,0),23),0)</f>
        <v>0</v>
      </c>
      <c r="AA60">
        <f>IFERROR(INDEX(CONFAZ!$J$2:$ES$440,MATCH(DATE(YEAR($A60),MONTH($A60),15),CONFAZ!$J$2:$J$440,0),24),0)</f>
        <v>0</v>
      </c>
      <c r="AB60">
        <f>IFERROR(INDEX(CONFAZ!$J$2:$ES$440,MATCH(DATE(YEAR($A60),MONTH($A60),15),CONFAZ!$J$2:$J$440,0),25),0)</f>
        <v>0</v>
      </c>
      <c r="AC60">
        <f>IFERROR(INDEX(CONFAZ!$J$2:$ES$440,MATCH(DATE(YEAR($A60),MONTH($A60),15),CONFAZ!$J$2:$J$440,0),26),0)</f>
        <v>0</v>
      </c>
      <c r="AD60">
        <f>IFERROR(INDEX(CONFAZ!$J$2:$ES$440,MATCH(DATE(YEAR($A60),MONTH($A60),15),CONFAZ!$J$2:$J$440,0),27),0)</f>
        <v>1.41</v>
      </c>
      <c r="AE60">
        <f>IFERROR(INDEX(CONFAZ!$J$2:$ES$440,MATCH(DATE(YEAR($A60),MONTH($A60),15),CONFAZ!$J$2:$J$440,0),28),0)</f>
        <v>475.79</v>
      </c>
      <c r="AF60">
        <f>IFERROR(INDEX(CONFAZ!$J$2:$ES$440,MATCH(DATE(YEAR($A60),MONTH($A60),15),CONFAZ!$J$2:$J$440,0),29),0)</f>
        <v>5.04</v>
      </c>
      <c r="AG60">
        <f>IFERROR(INDEX(CONFAZ!$J$2:$ES$440,MATCH(DATE(YEAR($A60),MONTH($A60),15),CONFAZ!$J$2:$J$440,0),30),0)</f>
        <v>-11.37</v>
      </c>
      <c r="AH60" s="10">
        <f>IFERROR(INDEX(CONFAZ!$J$2:$ES$440,MATCH(DATE(YEAR($A60),MONTH($A60),15),CONFAZ!$J$2:$J$440,0),32),0)</f>
        <v>832859300000</v>
      </c>
      <c r="AI60" s="32">
        <f>IFERROR(INDEX(CONFAZ!$J$2:$ES$440,MATCH(DATE(YEAR($A60),MONTH($A60),15),CONFAZ!$J$2:$J$440,0),33),0)</f>
        <v>0.53949069999999999</v>
      </c>
      <c r="AJ60">
        <f>IFERROR(INDEX(CONFAZ!$J$2:$ES$440,MATCH(DATE(YEAR($A60),MONTH($A60),15),CONFAZ!$J$2:$J$440,0),34),0)</f>
        <v>0</v>
      </c>
      <c r="AK60">
        <f>IFERROR(INDEX(CONFAZ!$J$2:$ES$440,MATCH(DATE(YEAR($A60),MONTH($A60),15),CONFAZ!$J$2:$J$440,0),35),0)</f>
        <v>0</v>
      </c>
      <c r="AL60">
        <f>IFERROR(INDEX(CONFAZ!$J$2:$ES$440,MATCH(DATE(YEAR($A60),MONTH($A60),15),CONFAZ!$J$2:$J$440,0),36),0)</f>
        <v>44515</v>
      </c>
      <c r="AM60" s="3">
        <f>IFERROR(INDEX(CONFAZ!$J$2:$ES$440,MATCH(DATE(YEAR($A60),MONTH($A60),15),CONFAZ!$J$2:$J$440,0),37),0)</f>
        <v>33605801000</v>
      </c>
      <c r="AN60" s="3">
        <f>IFERROR(INDEX(CONFAZ!$J$2:$ES$440,MATCH(DATE(YEAR($A60),MONTH($A60),15),CONFAZ!$J$2:$J$440,0),38),0)</f>
        <v>0.4</v>
      </c>
      <c r="AO60">
        <f>IFERROR(INDEX(CONFAZ!$J$2:$ES$440,MATCH(DATE(YEAR($A60),MONTH($A60),15),CONFAZ!$J$2:$J$440,0),39),0)</f>
        <v>3704</v>
      </c>
      <c r="AP60" s="3">
        <f>IFERROR(INDEX(CONFAZ!$J$2:$ES$440,MATCH(DATE(YEAR($A60),MONTH($A60),15),CONFAZ!$J$2:$J$440,0),40),0)</f>
        <v>30699.57</v>
      </c>
      <c r="AQ60" s="3">
        <f>IFERROR(INDEX(CONFAZ!$J$2:$ES$440,MATCH(DATE(YEAR($A60),MONTH($A60),15),CONFAZ!$J$2:$J$440,0),41),0)</f>
        <v>3568480000</v>
      </c>
      <c r="AR60" s="3">
        <f>IFERROR(INDEX(CONFAZ!$J$2:$ES$440,MATCH(DATE(YEAR($A60),MONTH($A60),15),CONFAZ!$J$2:$J$440,0),42),0)</f>
        <v>20396000</v>
      </c>
      <c r="AS60" s="3">
        <f>IFERROR(INDEX(CONFAZ!$J$2:$ES$440,MATCH(DATE(YEAR($A60),MONTH($A60),15),CONFAZ!$J$2:$J$440,0),43),0)</f>
        <v>7460218000</v>
      </c>
      <c r="AT60" s="3">
        <f>IFERROR(INDEX(CONFAZ!$J$2:$ES$440,MATCH(DATE(YEAR($A60),MONTH($A60),15),CONFAZ!$J$2:$J$440,0),44),0)</f>
        <v>16141426000</v>
      </c>
      <c r="AU60" s="3">
        <f>IFERROR(INDEX(CONFAZ!$J$2:$ES$440,MATCH(DATE(YEAR($A60),MONTH($A60),15),CONFAZ!$J$2:$J$440,0),45),0)</f>
        <v>6415281000</v>
      </c>
      <c r="AV60" s="10"/>
      <c r="AW60">
        <v>173724</v>
      </c>
      <c r="AX60">
        <v>485</v>
      </c>
      <c r="AY60">
        <v>142757647</v>
      </c>
      <c r="AZ60">
        <v>59927029</v>
      </c>
      <c r="BA60">
        <v>7937</v>
      </c>
      <c r="BB60" s="10">
        <v>3974</v>
      </c>
      <c r="BC60">
        <v>238</v>
      </c>
      <c r="BD60">
        <v>238</v>
      </c>
      <c r="BE60">
        <v>6106</v>
      </c>
      <c r="BF60">
        <v>96</v>
      </c>
      <c r="BG60">
        <v>566</v>
      </c>
      <c r="BH60">
        <v>13821</v>
      </c>
      <c r="BI60">
        <v>555</v>
      </c>
      <c r="BJ60">
        <v>8657</v>
      </c>
      <c r="BK60">
        <v>8169</v>
      </c>
      <c r="BL60">
        <v>0</v>
      </c>
      <c r="BM60">
        <v>117830</v>
      </c>
      <c r="BN60">
        <v>79826634</v>
      </c>
      <c r="BO60">
        <v>2653532</v>
      </c>
      <c r="BP60">
        <v>0</v>
      </c>
      <c r="BQ60">
        <v>1938490.23</v>
      </c>
      <c r="BR60">
        <v>1184728860.22</v>
      </c>
      <c r="BS60">
        <v>22496.55</v>
      </c>
      <c r="BT60">
        <v>33786</v>
      </c>
      <c r="BU60">
        <v>32.8664779</v>
      </c>
      <c r="BV60">
        <v>6.08</v>
      </c>
      <c r="BW60">
        <v>-193956.67</v>
      </c>
      <c r="BX60">
        <v>-189140</v>
      </c>
      <c r="BY60">
        <v>4820</v>
      </c>
      <c r="BZ60">
        <v>-63506.67</v>
      </c>
      <c r="CA60">
        <v>7164756.6699999999</v>
      </c>
      <c r="CB60">
        <v>-85190</v>
      </c>
      <c r="CC60">
        <v>-265233.33</v>
      </c>
      <c r="CD60">
        <v>0</v>
      </c>
      <c r="CE60">
        <v>0</v>
      </c>
      <c r="CF60">
        <v>0</v>
      </c>
      <c r="CG60">
        <v>0</v>
      </c>
      <c r="CH60">
        <v>1141346702</v>
      </c>
      <c r="CI60" s="7">
        <v>46492924.57</v>
      </c>
      <c r="CJ60" s="10">
        <f t="shared" si="2"/>
        <v>43000808.049999997</v>
      </c>
      <c r="CK60" s="10">
        <f>IFERROR(INDEX(CONFAZ!$BW$2:$ES$440,MATCH(DATE(YEAR($A60),MONTH($A60),15),CONFAZ!$BW$2:$BW$440,0),2),0)</f>
        <v>3492116.52</v>
      </c>
      <c r="CL60"/>
      <c r="CM60"/>
      <c r="CN60"/>
      <c r="CO60"/>
      <c r="CU60"/>
    </row>
    <row r="61" spans="1:99" x14ac:dyDescent="0.25">
      <c r="A61" s="1">
        <v>44915</v>
      </c>
      <c r="B61" s="1" t="str">
        <f t="shared" si="3"/>
        <v>20/12/2022</v>
      </c>
      <c r="C61" t="s">
        <v>61</v>
      </c>
      <c r="D61" t="s">
        <v>3</v>
      </c>
      <c r="E61" s="10">
        <f>IFERROR(INDEX(CONFAZ!$J$2:$ES$440,MATCH(DATE(YEAR($A61),MONTH($A61),15),CONFAZ!$J$2:$J$440,0),2),0)</f>
        <v>5.2423999999999999</v>
      </c>
      <c r="F61">
        <f>IFERROR(INDEX(CONFAZ!$J$2:$ES$440,MATCH(DATE(YEAR($A61),MONTH($A61),15),CONFAZ!$J$2:$J$440,0),3),0)</f>
        <v>26308380</v>
      </c>
      <c r="G61">
        <f>IFERROR(INDEX(CONFAZ!$J$2:$ES$440,MATCH(DATE(YEAR($A61),MONTH($A61),15),CONFAZ!$J$2:$J$440,0),4),0)</f>
        <v>711631808</v>
      </c>
      <c r="H61">
        <f>IFERROR(INDEX(CONFAZ!$J$2:$ES$440,MATCH(DATE(YEAR($A61),MONTH($A61),15),CONFAZ!$J$2:$J$440,0),5),0)</f>
        <v>5648917.5399999991</v>
      </c>
      <c r="I61">
        <f>IFERROR(INDEX(CONFAZ!$J$2:$ES$440,MATCH(DATE(YEAR($A61),MONTH($A61),15),CONFAZ!$J$2:$J$440,0),6),0)</f>
        <v>932350050</v>
      </c>
      <c r="J61">
        <f>IFERROR(INDEX(CONFAZ!$J$2:$ES$440,MATCH(DATE(YEAR($A61),MONTH($A61),15),CONFAZ!$J$2:$J$440,0),7),0)</f>
        <v>154843718.45000005</v>
      </c>
      <c r="K61">
        <f>IFERROR(INDEX(CONFAZ!$J$2:$ES$440,MATCH(DATE(YEAR($A61),MONTH($A61),15),CONFAZ!$J$2:$J$440,0),8),0)</f>
        <v>14474913.390000001</v>
      </c>
      <c r="L61">
        <f>IFERROR(INDEX(CONFAZ!$J$2:$ES$440,MATCH(DATE(YEAR($A61),MONTH($A61),15),CONFAZ!$J$2:$J$440,0),9),0)</f>
        <v>31895685.070000004</v>
      </c>
      <c r="M61">
        <f>IFERROR(INDEX(CONFAZ!$J$2:$ES$440,MATCH(DATE(YEAR($A61),MONTH($A61),15),CONFAZ!$J$2:$J$440,0),10),0)</f>
        <v>1968750.44</v>
      </c>
      <c r="N61">
        <f>IFERROR(INDEX(CONFAZ!$J$2:$ES$440,MATCH(DATE(YEAR($A61),MONTH($A61),15),CONFAZ!$J$2:$J$440,0),11),0)</f>
        <v>466751647.38999999</v>
      </c>
      <c r="O61">
        <f>IFERROR(INDEX(CONFAZ!$J$2:$ES$440,MATCH(DATE(YEAR($A61),MONTH($A61),15),CONFAZ!$J$2:$J$440,0),12),0)</f>
        <v>907086.88</v>
      </c>
      <c r="P61">
        <f>IFERROR(INDEX(CONFAZ!$J$2:$ES$440,MATCH(DATE(YEAR($A61),MONTH($A61),15),CONFAZ!$J$2:$J$440,0),13),0)</f>
        <v>469627484.70999998</v>
      </c>
      <c r="Q61" s="2">
        <f>IFERROR(INDEX(CONFAZ!$J$2:$ES$440,MATCH(DATE(YEAR($A61),MONTH($A61),15),CONFAZ!$J$2:$J$440,0),14),0)</f>
        <v>26645287802</v>
      </c>
      <c r="R61" s="2">
        <f>IFERROR(INDEX(CONFAZ!$J$2:$ES$440,MATCH(DATE(YEAR($A61),MONTH($A61),15),CONFAZ!$J$2:$J$440,0),15),0)</f>
        <v>21869290354</v>
      </c>
      <c r="S61">
        <f>IFERROR(INDEX(CONFAZ!$J$2:$ES$440,MATCH(DATE(YEAR($A61),MONTH($A61),15),CONFAZ!$J$2:$J$440,0),16),0)</f>
        <v>0</v>
      </c>
      <c r="T61" s="10">
        <f>IFERROR(INDEX(CONFAZ!$J$2:$ES$440,MATCH(DATE(YEAR($A61),MONTH($A61),15),CONFAZ!$J$2:$J$440,0),17),0)</f>
        <v>0.45</v>
      </c>
      <c r="U61">
        <f>IFERROR(INDEX(CONFAZ!$J$2:$ES$440,MATCH(DATE(YEAR($A61),MONTH($A61),15),CONFAZ!$J$2:$J$440,0),18),0)</f>
        <v>13.65</v>
      </c>
      <c r="V61">
        <f>IFERROR(INDEX(CONFAZ!$J$2:$ES$440,MATCH(DATE(YEAR($A61),MONTH($A61),15),CONFAZ!$J$2:$J$440,0),19),0)</f>
        <v>1212</v>
      </c>
      <c r="W61">
        <f>IFERROR(INDEX(CONFAZ!$J$2:$ES$440,MATCH(DATE(YEAR($A61),MONTH($A61),15),CONFAZ!$J$2:$J$440,0),20),0)</f>
        <v>0</v>
      </c>
      <c r="X61">
        <f>IFERROR(INDEX(CONFAZ!$J$2:$ES$440,MATCH(DATE(YEAR($A61),MONTH($A61),15),CONFAZ!$J$2:$J$440,0),21),0)</f>
        <v>0.69</v>
      </c>
      <c r="Y61">
        <f>IFERROR(INDEX(CONFAZ!$J$2:$ES$440,MATCH(DATE(YEAR($A61),MONTH($A61),15),CONFAZ!$J$2:$J$440,0),22),0)</f>
        <v>0</v>
      </c>
      <c r="Z61">
        <f>IFERROR(INDEX(CONFAZ!$J$2:$ES$440,MATCH(DATE(YEAR($A61),MONTH($A61),15),CONFAZ!$J$2:$J$440,0),23),0)</f>
        <v>0</v>
      </c>
      <c r="AA61">
        <f>IFERROR(INDEX(CONFAZ!$J$2:$ES$440,MATCH(DATE(YEAR($A61),MONTH($A61),15),CONFAZ!$J$2:$J$440,0),24),0)</f>
        <v>0</v>
      </c>
      <c r="AB61">
        <f>IFERROR(INDEX(CONFAZ!$J$2:$ES$440,MATCH(DATE(YEAR($A61),MONTH($A61),15),CONFAZ!$J$2:$J$440,0),25),0)</f>
        <v>0</v>
      </c>
      <c r="AC61">
        <f>IFERROR(INDEX(CONFAZ!$J$2:$ES$440,MATCH(DATE(YEAR($A61),MONTH($A61),15),CONFAZ!$J$2:$J$440,0),26),0)</f>
        <v>0</v>
      </c>
      <c r="AD61">
        <f>IFERROR(INDEX(CONFAZ!$J$2:$ES$440,MATCH(DATE(YEAR($A61),MONTH($A61),15),CONFAZ!$J$2:$J$440,0),27),0)</f>
        <v>0</v>
      </c>
      <c r="AE61">
        <f>IFERROR(INDEX(CONFAZ!$J$2:$ES$440,MATCH(DATE(YEAR($A61),MONTH($A61),15),CONFAZ!$J$2:$J$440,0),28),0)</f>
        <v>428.29</v>
      </c>
      <c r="AF61">
        <f>IFERROR(INDEX(CONFAZ!$J$2:$ES$440,MATCH(DATE(YEAR($A61),MONTH($A61),15),CONFAZ!$J$2:$J$440,0),29),0)</f>
        <v>4.97</v>
      </c>
      <c r="AG61">
        <f>IFERROR(INDEX(CONFAZ!$J$2:$ES$440,MATCH(DATE(YEAR($A61),MONTH($A61),15),CONFAZ!$J$2:$J$440,0),30),0)</f>
        <v>-4.16</v>
      </c>
      <c r="AH61" s="10">
        <f>IFERROR(INDEX(CONFAZ!$J$2:$ES$440,MATCH(DATE(YEAR($A61),MONTH($A61),15),CONFAZ!$J$2:$J$440,0),32),0)</f>
        <v>0</v>
      </c>
      <c r="AI61" s="32">
        <f>IFERROR(INDEX(CONFAZ!$J$2:$ES$440,MATCH(DATE(YEAR($A61),MONTH($A61),15),CONFAZ!$J$2:$J$440,0),33),0)</f>
        <v>0.53949069999999999</v>
      </c>
      <c r="AJ61">
        <f>IFERROR(INDEX(CONFAZ!$J$2:$ES$440,MATCH(DATE(YEAR($A61),MONTH($A61),15),CONFAZ!$J$2:$J$440,0),34),0)</f>
        <v>0</v>
      </c>
      <c r="AK61">
        <f>IFERROR(INDEX(CONFAZ!$J$2:$ES$440,MATCH(DATE(YEAR($A61),MONTH($A61),15),CONFAZ!$J$2:$J$440,0),35),0)</f>
        <v>0</v>
      </c>
      <c r="AL61">
        <f>IFERROR(INDEX(CONFAZ!$J$2:$ES$440,MATCH(DATE(YEAR($A61),MONTH($A61),15),CONFAZ!$J$2:$J$440,0),36),0)</f>
        <v>44545</v>
      </c>
      <c r="AM61" s="3">
        <f>IFERROR(INDEX(CONFAZ!$J$2:$ES$440,MATCH(DATE(YEAR($A61),MONTH($A61),15),CONFAZ!$J$2:$J$440,0),37),0)</f>
        <v>33605801000</v>
      </c>
      <c r="AN61" s="3">
        <f>IFERROR(INDEX(CONFAZ!$J$2:$ES$440,MATCH(DATE(YEAR($A61),MONTH($A61),15),CONFAZ!$J$2:$J$440,0),38),0)</f>
        <v>0.4</v>
      </c>
      <c r="AO61">
        <f>IFERROR(INDEX(CONFAZ!$J$2:$ES$440,MATCH(DATE(YEAR($A61),MONTH($A61),15),CONFAZ!$J$2:$J$440,0),39),0)</f>
        <v>3704</v>
      </c>
      <c r="AP61" s="3">
        <f>IFERROR(INDEX(CONFAZ!$J$2:$ES$440,MATCH(DATE(YEAR($A61),MONTH($A61),15),CONFAZ!$J$2:$J$440,0),40),0)</f>
        <v>30699.57</v>
      </c>
      <c r="AQ61" s="3">
        <f>IFERROR(INDEX(CONFAZ!$J$2:$ES$440,MATCH(DATE(YEAR($A61),MONTH($A61),15),CONFAZ!$J$2:$J$440,0),41),0)</f>
        <v>3568480000</v>
      </c>
      <c r="AR61" s="3">
        <f>IFERROR(INDEX(CONFAZ!$J$2:$ES$440,MATCH(DATE(YEAR($A61),MONTH($A61),15),CONFAZ!$J$2:$J$440,0),42),0)</f>
        <v>20396000</v>
      </c>
      <c r="AS61" s="3">
        <f>IFERROR(INDEX(CONFAZ!$J$2:$ES$440,MATCH(DATE(YEAR($A61),MONTH($A61),15),CONFAZ!$J$2:$J$440,0),43),0)</f>
        <v>7460218000</v>
      </c>
      <c r="AT61" s="3">
        <f>IFERROR(INDEX(CONFAZ!$J$2:$ES$440,MATCH(DATE(YEAR($A61),MONTH($A61),15),CONFAZ!$J$2:$J$440,0),44),0)</f>
        <v>16141426000</v>
      </c>
      <c r="AU61" s="3">
        <f>IFERROR(INDEX(CONFAZ!$J$2:$ES$440,MATCH(DATE(YEAR($A61),MONTH($A61),15),CONFAZ!$J$2:$J$440,0),45),0)</f>
        <v>6415281000</v>
      </c>
      <c r="AV61" s="10"/>
      <c r="AW61">
        <v>173724</v>
      </c>
      <c r="AX61">
        <v>485</v>
      </c>
      <c r="AY61">
        <v>142757647</v>
      </c>
      <c r="AZ61">
        <v>59927029</v>
      </c>
      <c r="BA61">
        <v>7937</v>
      </c>
      <c r="BB61" s="10">
        <v>3974</v>
      </c>
      <c r="BC61">
        <v>238</v>
      </c>
      <c r="BD61">
        <v>238</v>
      </c>
      <c r="BE61">
        <v>6106</v>
      </c>
      <c r="BF61">
        <v>96</v>
      </c>
      <c r="BG61">
        <v>566</v>
      </c>
      <c r="BH61">
        <v>13821</v>
      </c>
      <c r="BI61">
        <v>555</v>
      </c>
      <c r="BJ61">
        <v>8657</v>
      </c>
      <c r="BK61">
        <v>8169</v>
      </c>
      <c r="BL61">
        <v>0</v>
      </c>
      <c r="BM61">
        <v>117830</v>
      </c>
      <c r="BN61">
        <v>79826634</v>
      </c>
      <c r="BO61">
        <v>2653532</v>
      </c>
      <c r="BP61">
        <v>0</v>
      </c>
      <c r="BQ61">
        <v>1938490.23</v>
      </c>
      <c r="BR61">
        <v>1184728860.22</v>
      </c>
      <c r="BS61">
        <v>22496.55</v>
      </c>
      <c r="BT61">
        <v>33786</v>
      </c>
      <c r="BU61">
        <v>32.8664779</v>
      </c>
      <c r="BV61">
        <v>6.08</v>
      </c>
      <c r="BW61">
        <v>-193956.67</v>
      </c>
      <c r="BX61">
        <v>-189140</v>
      </c>
      <c r="BY61">
        <v>4820</v>
      </c>
      <c r="BZ61">
        <v>-63506.67</v>
      </c>
      <c r="CA61">
        <v>7164756.6699999999</v>
      </c>
      <c r="CB61">
        <v>-85190</v>
      </c>
      <c r="CC61">
        <v>-265233.33</v>
      </c>
      <c r="CD61">
        <v>0</v>
      </c>
      <c r="CE61">
        <v>0</v>
      </c>
      <c r="CF61">
        <v>0</v>
      </c>
      <c r="CG61">
        <v>0</v>
      </c>
      <c r="CH61">
        <v>1423982923</v>
      </c>
      <c r="CI61" s="7">
        <v>60732647.259999998</v>
      </c>
      <c r="CJ61" s="10">
        <f t="shared" si="2"/>
        <v>55773262.089999996</v>
      </c>
      <c r="CK61" s="10">
        <f>IFERROR(INDEX(CONFAZ!$BW$2:$ES$440,MATCH(DATE(YEAR($A61),MONTH($A61),15),CONFAZ!$BW$2:$BW$440,0),2),0)</f>
        <v>4959385.17</v>
      </c>
      <c r="CL61"/>
      <c r="CM61"/>
      <c r="CN61"/>
      <c r="CO61"/>
      <c r="CU61"/>
    </row>
    <row r="62" spans="1:99" x14ac:dyDescent="0.25">
      <c r="A62" s="1">
        <v>44582</v>
      </c>
      <c r="B62" s="1" t="str">
        <f t="shared" si="3"/>
        <v>21/01/2022</v>
      </c>
      <c r="C62" t="s">
        <v>61</v>
      </c>
      <c r="D62" t="s">
        <v>66</v>
      </c>
      <c r="E62" s="10">
        <f>IFERROR(INDEX(CONFAZ!$J$2:$ES$440,MATCH(DATE(YEAR($A62),MONTH($A62),15),CONFAZ!$J$2:$J$440,0),2),0)</f>
        <v>5.5340999999999996</v>
      </c>
      <c r="F62">
        <f>IFERROR(INDEX(CONFAZ!$J$2:$ES$440,MATCH(DATE(YEAR($A62),MONTH($A62),15),CONFAZ!$J$2:$J$440,0),3),0)</f>
        <v>52170605</v>
      </c>
      <c r="G62">
        <f>IFERROR(INDEX(CONFAZ!$J$2:$ES$440,MATCH(DATE(YEAR($A62),MONTH($A62),15),CONFAZ!$J$2:$J$440,0),4),0)</f>
        <v>610099715.9200002</v>
      </c>
      <c r="H62">
        <f>IFERROR(INDEX(CONFAZ!$J$2:$ES$440,MATCH(DATE(YEAR($A62),MONTH($A62),15),CONFAZ!$J$2:$J$440,0),5),0)</f>
        <v>7042739.0999999996</v>
      </c>
      <c r="I62">
        <f>IFERROR(INDEX(CONFAZ!$J$2:$ES$440,MATCH(DATE(YEAR($A62),MONTH($A62),15),CONFAZ!$J$2:$J$440,0),6),0)</f>
        <v>937527521</v>
      </c>
      <c r="J62">
        <f>IFERROR(INDEX(CONFAZ!$J$2:$ES$440,MATCH(DATE(YEAR($A62),MONTH($A62),15),CONFAZ!$J$2:$J$440,0),7),0)</f>
        <v>128691368.14</v>
      </c>
      <c r="K62">
        <f>IFERROR(INDEX(CONFAZ!$J$2:$ES$440,MATCH(DATE(YEAR($A62),MONTH($A62),15),CONFAZ!$J$2:$J$440,0),8),0)</f>
        <v>75511937.62000002</v>
      </c>
      <c r="L62">
        <f>IFERROR(INDEX(CONFAZ!$J$2:$ES$440,MATCH(DATE(YEAR($A62),MONTH($A62),15),CONFAZ!$J$2:$J$440,0),9),0)</f>
        <v>27782293.180000003</v>
      </c>
      <c r="M62">
        <f>IFERROR(INDEX(CONFAZ!$J$2:$ES$440,MATCH(DATE(YEAR($A62),MONTH($A62),15),CONFAZ!$J$2:$J$440,0),10),0)</f>
        <v>2522549.89</v>
      </c>
      <c r="N62">
        <f>IFERROR(INDEX(CONFAZ!$J$2:$ES$440,MATCH(DATE(YEAR($A62),MONTH($A62),15),CONFAZ!$J$2:$J$440,0),11),0)</f>
        <v>433787678.94</v>
      </c>
      <c r="O62">
        <f>IFERROR(INDEX(CONFAZ!$J$2:$ES$440,MATCH(DATE(YEAR($A62),MONTH($A62),15),CONFAZ!$J$2:$J$440,0),12),0)</f>
        <v>2487431.62</v>
      </c>
      <c r="P62">
        <f>IFERROR(INDEX(CONFAZ!$J$2:$ES$440,MATCH(DATE(YEAR($A62),MONTH($A62),15),CONFAZ!$J$2:$J$440,0),13),0)</f>
        <v>438797660.44999999</v>
      </c>
      <c r="Q62" s="2">
        <f>IFERROR(INDEX(CONFAZ!$J$2:$ES$440,MATCH(DATE(YEAR($A62),MONTH($A62),15),CONFAZ!$J$2:$J$440,0),14),0)</f>
        <v>19781490019</v>
      </c>
      <c r="R62" s="2">
        <f>IFERROR(INDEX(CONFAZ!$J$2:$ES$440,MATCH(DATE(YEAR($A62),MONTH($A62),15),CONFAZ!$J$2:$J$440,0),15),0)</f>
        <v>19838910380</v>
      </c>
      <c r="S62">
        <f>IFERROR(INDEX(CONFAZ!$J$2:$ES$440,MATCH(DATE(YEAR($A62),MONTH($A62),15),CONFAZ!$J$2:$J$440,0),16),0)</f>
        <v>132.4</v>
      </c>
      <c r="T62" s="10">
        <f>IFERROR(INDEX(CONFAZ!$J$2:$ES$440,MATCH(DATE(YEAR($A62),MONTH($A62),15),CONFAZ!$J$2:$J$440,0),17),0)</f>
        <v>1.8175493283999999</v>
      </c>
      <c r="U62">
        <f>IFERROR(INDEX(CONFAZ!$J$2:$ES$440,MATCH(DATE(YEAR($A62),MONTH($A62),15),CONFAZ!$J$2:$J$440,0),18),0)</f>
        <v>9.15</v>
      </c>
      <c r="V62">
        <f>IFERROR(INDEX(CONFAZ!$J$2:$ES$440,MATCH(DATE(YEAR($A62),MONTH($A62),15),CONFAZ!$J$2:$J$440,0),19),0)</f>
        <v>1212</v>
      </c>
      <c r="W62">
        <f>IFERROR(INDEX(CONFAZ!$J$2:$ES$440,MATCH(DATE(YEAR($A62),MONTH($A62),15),CONFAZ!$J$2:$J$440,0),20),0)</f>
        <v>1983410371799.99</v>
      </c>
      <c r="X62">
        <f>IFERROR(INDEX(CONFAZ!$J$2:$ES$440,MATCH(DATE(YEAR($A62),MONTH($A62),15),CONFAZ!$J$2:$J$440,0),21),0)</f>
        <v>0.67</v>
      </c>
      <c r="Y62">
        <f>IFERROR(INDEX(CONFAZ!$J$2:$ES$440,MATCH(DATE(YEAR($A62),MONTH($A62),15),CONFAZ!$J$2:$J$440,0),22),0)</f>
        <v>1552.91333333333</v>
      </c>
      <c r="Z62">
        <f>IFERROR(INDEX(CONFAZ!$J$2:$ES$440,MATCH(DATE(YEAR($A62),MONTH($A62),15),CONFAZ!$J$2:$J$440,0),23),0)</f>
        <v>1194.3844999999999</v>
      </c>
      <c r="AA62">
        <f>IFERROR(INDEX(CONFAZ!$J$2:$ES$440,MATCH(DATE(YEAR($A62),MONTH($A62),15),CONFAZ!$J$2:$J$440,0),24),0)</f>
        <v>1096.54476190476</v>
      </c>
      <c r="AB62">
        <f>IFERROR(INDEX(CONFAZ!$J$2:$ES$440,MATCH(DATE(YEAR($A62),MONTH($A62),15),CONFAZ!$J$2:$J$440,0),25),0)</f>
        <v>1369.0768</v>
      </c>
      <c r="AC62">
        <f>IFERROR(INDEX(CONFAZ!$J$2:$ES$440,MATCH(DATE(YEAR($A62),MONTH($A62),15),CONFAZ!$J$2:$J$440,0),26),0)</f>
        <v>11.209944545759001</v>
      </c>
      <c r="AD62">
        <f>IFERROR(INDEX(CONFAZ!$J$2:$ES$440,MATCH(DATE(YEAR($A62),MONTH($A62),15),CONFAZ!$J$2:$J$440,0),27),0)</f>
        <v>1.54</v>
      </c>
      <c r="AE62">
        <f>IFERROR(INDEX(CONFAZ!$J$2:$ES$440,MATCH(DATE(YEAR($A62),MONTH($A62),15),CONFAZ!$J$2:$J$440,0),28),0)</f>
        <v>463.93</v>
      </c>
      <c r="AF62">
        <f>IFERROR(INDEX(CONFAZ!$J$2:$ES$440,MATCH(DATE(YEAR($A62),MONTH($A62),15),CONFAZ!$J$2:$J$440,0),29),0)</f>
        <v>6.64</v>
      </c>
      <c r="AG62">
        <f>IFERROR(INDEX(CONFAZ!$J$2:$ES$440,MATCH(DATE(YEAR($A62),MONTH($A62),15),CONFAZ!$J$2:$J$440,0),30),0)</f>
        <v>4.4000000000000004</v>
      </c>
      <c r="AH62" s="10">
        <f>IFERROR(INDEX(CONFAZ!$J$2:$ES$440,MATCH(DATE(YEAR($A62),MONTH($A62),15),CONFAZ!$J$2:$J$440,0),32),0)</f>
        <v>728613500000</v>
      </c>
      <c r="AI62" s="32">
        <f>IFERROR(INDEX(CONFAZ!$J$2:$ES$440,MATCH(DATE(YEAR($A62),MONTH($A62),15),CONFAZ!$J$2:$J$440,0),33),0)</f>
        <v>0.53949069999999999</v>
      </c>
      <c r="AJ62">
        <f>IFERROR(INDEX(CONFAZ!$J$2:$ES$440,MATCH(DATE(YEAR($A62),MONTH($A62),15),CONFAZ!$J$2:$J$440,0),34),0)</f>
        <v>-5.81</v>
      </c>
      <c r="AK62">
        <f>IFERROR(INDEX(CONFAZ!$J$2:$ES$440,MATCH(DATE(YEAR($A62),MONTH($A62),15),CONFAZ!$J$2:$J$440,0),35),0)</f>
        <v>-10.94</v>
      </c>
      <c r="AL62">
        <f>IFERROR(INDEX(CONFAZ!$J$2:$ES$440,MATCH(DATE(YEAR($A62),MONTH($A62),15),CONFAZ!$J$2:$J$440,0),36),0)</f>
        <v>44211</v>
      </c>
      <c r="AM62" s="3">
        <f>IFERROR(INDEX(CONFAZ!$J$2:$ES$440,MATCH(DATE(YEAR($A62),MONTH($A62),15),CONFAZ!$J$2:$J$440,0),37),0)</f>
        <v>33605801000</v>
      </c>
      <c r="AN62" s="3">
        <f>IFERROR(INDEX(CONFAZ!$J$2:$ES$440,MATCH(DATE(YEAR($A62),MONTH($A62),15),CONFAZ!$J$2:$J$440,0),38),0)</f>
        <v>0.4</v>
      </c>
      <c r="AO62">
        <f>IFERROR(INDEX(CONFAZ!$J$2:$ES$440,MATCH(DATE(YEAR($A62),MONTH($A62),15),CONFAZ!$J$2:$J$440,0),39),0)</f>
        <v>3704</v>
      </c>
      <c r="AP62" s="3">
        <f>IFERROR(INDEX(CONFAZ!$J$2:$ES$440,MATCH(DATE(YEAR($A62),MONTH($A62),15),CONFAZ!$J$2:$J$440,0),40),0)</f>
        <v>30699.57</v>
      </c>
      <c r="AQ62" s="3">
        <f>IFERROR(INDEX(CONFAZ!$J$2:$ES$440,MATCH(DATE(YEAR($A62),MONTH($A62),15),CONFAZ!$J$2:$J$440,0),41),0)</f>
        <v>3568480000</v>
      </c>
      <c r="AR62" s="3">
        <f>IFERROR(INDEX(CONFAZ!$J$2:$ES$440,MATCH(DATE(YEAR($A62),MONTH($A62),15),CONFAZ!$J$2:$J$440,0),42),0)</f>
        <v>20396000</v>
      </c>
      <c r="AS62" s="3">
        <f>IFERROR(INDEX(CONFAZ!$J$2:$ES$440,MATCH(DATE(YEAR($A62),MONTH($A62),15),CONFAZ!$J$2:$J$440,0),43),0)</f>
        <v>7460218000</v>
      </c>
      <c r="AT62" s="3">
        <f>IFERROR(INDEX(CONFAZ!$J$2:$ES$440,MATCH(DATE(YEAR($A62),MONTH($A62),15),CONFAZ!$J$2:$J$440,0),44),0)</f>
        <v>16141426000</v>
      </c>
      <c r="AU62" s="3">
        <f>IFERROR(INDEX(CONFAZ!$J$2:$ES$440,MATCH(DATE(YEAR($A62),MONTH($A62),15),CONFAZ!$J$2:$J$440,0),45),0)</f>
        <v>6415281000</v>
      </c>
      <c r="AV62" s="10"/>
      <c r="AW62">
        <v>173724</v>
      </c>
      <c r="AX62">
        <v>485</v>
      </c>
      <c r="AY62">
        <v>142757647</v>
      </c>
      <c r="AZ62">
        <v>59927029</v>
      </c>
      <c r="BA62">
        <v>7937</v>
      </c>
      <c r="BB62" s="10">
        <v>3974</v>
      </c>
      <c r="BC62">
        <v>238</v>
      </c>
      <c r="BD62">
        <v>238</v>
      </c>
      <c r="BE62">
        <v>6106</v>
      </c>
      <c r="BF62">
        <v>96</v>
      </c>
      <c r="BG62">
        <v>566</v>
      </c>
      <c r="BH62">
        <v>13821</v>
      </c>
      <c r="BI62">
        <v>555</v>
      </c>
      <c r="BJ62">
        <v>8657</v>
      </c>
      <c r="BK62">
        <v>8169</v>
      </c>
      <c r="BL62">
        <v>0</v>
      </c>
      <c r="BM62">
        <v>117830</v>
      </c>
      <c r="BN62">
        <v>79826634</v>
      </c>
      <c r="BO62">
        <v>2653532</v>
      </c>
      <c r="BP62">
        <v>0</v>
      </c>
      <c r="BQ62">
        <v>1938490.23</v>
      </c>
      <c r="BR62">
        <v>1184728860.22</v>
      </c>
      <c r="BS62">
        <v>22496.55</v>
      </c>
      <c r="BT62">
        <v>33786</v>
      </c>
      <c r="BU62">
        <v>32.8664779</v>
      </c>
      <c r="BV62">
        <v>6.08</v>
      </c>
      <c r="BW62">
        <v>-193956.67</v>
      </c>
      <c r="BX62">
        <v>-189140</v>
      </c>
      <c r="BY62">
        <v>4820</v>
      </c>
      <c r="BZ62">
        <v>-63506.67</v>
      </c>
      <c r="CA62">
        <v>7164756.6699999999</v>
      </c>
      <c r="CB62">
        <v>-85190</v>
      </c>
      <c r="CC62">
        <v>-265233.33</v>
      </c>
      <c r="CD62">
        <v>0</v>
      </c>
      <c r="CE62">
        <v>0</v>
      </c>
      <c r="CF62">
        <v>0</v>
      </c>
      <c r="CG62">
        <v>0</v>
      </c>
      <c r="CH62">
        <v>13200232.5</v>
      </c>
      <c r="CI62" s="10">
        <v>682070.39</v>
      </c>
      <c r="CJ62" s="10">
        <f t="shared" si="2"/>
        <v>-8606365.2599999979</v>
      </c>
      <c r="CK62" s="10">
        <f>IFERROR(INDEX(CONFAZ!$BW$2:$ES$440,MATCH(DATE(YEAR($A62),MONTH($A62),15),CONFAZ!$BW$2:$BW$440,0),2),0)</f>
        <v>9288435.6499999985</v>
      </c>
      <c r="CL62"/>
      <c r="CM62"/>
      <c r="CN62"/>
      <c r="CO62"/>
      <c r="CU62"/>
    </row>
    <row r="63" spans="1:99" x14ac:dyDescent="0.25">
      <c r="A63" s="1">
        <v>44613</v>
      </c>
      <c r="B63" s="1" t="str">
        <f t="shared" si="3"/>
        <v>21/02/2022</v>
      </c>
      <c r="C63" t="s">
        <v>61</v>
      </c>
      <c r="D63" t="s">
        <v>66</v>
      </c>
      <c r="E63" s="10">
        <f>IFERROR(INDEX(CONFAZ!$J$2:$ES$440,MATCH(DATE(YEAR($A63),MONTH($A63),15),CONFAZ!$J$2:$J$440,0),2),0)</f>
        <v>5.1966000000000001</v>
      </c>
      <c r="F63">
        <f>IFERROR(INDEX(CONFAZ!$J$2:$ES$440,MATCH(DATE(YEAR($A63),MONTH($A63),15),CONFAZ!$J$2:$J$440,0),3),0)</f>
        <v>117851146</v>
      </c>
      <c r="G63">
        <f>IFERROR(INDEX(CONFAZ!$J$2:$ES$440,MATCH(DATE(YEAR($A63),MONTH($A63),15),CONFAZ!$J$2:$J$440,0),4),0)</f>
        <v>557960332.47000003</v>
      </c>
      <c r="H63">
        <f>IFERROR(INDEX(CONFAZ!$J$2:$ES$440,MATCH(DATE(YEAR($A63),MONTH($A63),15),CONFAZ!$J$2:$J$440,0),5),0)</f>
        <v>6325314.6200000001</v>
      </c>
      <c r="I63">
        <f>IFERROR(INDEX(CONFAZ!$J$2:$ES$440,MATCH(DATE(YEAR($A63),MONTH($A63),15),CONFAZ!$J$2:$J$440,0),6),0)</f>
        <v>783190636</v>
      </c>
      <c r="J63">
        <f>IFERROR(INDEX(CONFAZ!$J$2:$ES$440,MATCH(DATE(YEAR($A63),MONTH($A63),15),CONFAZ!$J$2:$J$440,0),7),0)</f>
        <v>129200891.64999998</v>
      </c>
      <c r="K63">
        <f>IFERROR(INDEX(CONFAZ!$J$2:$ES$440,MATCH(DATE(YEAR($A63),MONTH($A63),15),CONFAZ!$J$2:$J$440,0),8),0)</f>
        <v>11706203.17</v>
      </c>
      <c r="L63">
        <f>IFERROR(INDEX(CONFAZ!$J$2:$ES$440,MATCH(DATE(YEAR($A63),MONTH($A63),15),CONFAZ!$J$2:$J$440,0),9),0)</f>
        <v>22510705.080000002</v>
      </c>
      <c r="M63">
        <f>IFERROR(INDEX(CONFAZ!$J$2:$ES$440,MATCH(DATE(YEAR($A63),MONTH($A63),15),CONFAZ!$J$2:$J$440,0),10),0)</f>
        <v>2119160.2599999998</v>
      </c>
      <c r="N63">
        <f>IFERROR(INDEX(CONFAZ!$J$2:$ES$440,MATCH(DATE(YEAR($A63),MONTH($A63),15),CONFAZ!$J$2:$J$440,0),11),0)</f>
        <v>387584158.02999997</v>
      </c>
      <c r="O63">
        <f>IFERROR(INDEX(CONFAZ!$J$2:$ES$440,MATCH(DATE(YEAR($A63),MONTH($A63),15),CONFAZ!$J$2:$J$440,0),12),0)</f>
        <v>7100798.4699999997</v>
      </c>
      <c r="P63">
        <f>IFERROR(INDEX(CONFAZ!$J$2:$ES$440,MATCH(DATE(YEAR($A63),MONTH($A63),15),CONFAZ!$J$2:$J$440,0),13),0)</f>
        <v>396804116.75999999</v>
      </c>
      <c r="Q63" s="2">
        <f>IFERROR(INDEX(CONFAZ!$J$2:$ES$440,MATCH(DATE(YEAR($A63),MONTH($A63),15),CONFAZ!$J$2:$J$440,0),14),0)</f>
        <v>23511291422</v>
      </c>
      <c r="R63" s="2">
        <f>IFERROR(INDEX(CONFAZ!$J$2:$ES$440,MATCH(DATE(YEAR($A63),MONTH($A63),15),CONFAZ!$J$2:$J$440,0),15),0)</f>
        <v>18883775321</v>
      </c>
      <c r="S63">
        <f>IFERROR(INDEX(CONFAZ!$J$2:$ES$440,MATCH(DATE(YEAR($A63),MONTH($A63),15),CONFAZ!$J$2:$J$440,0),16),0)</f>
        <v>136.30000000000001</v>
      </c>
      <c r="T63" s="10">
        <f>IFERROR(INDEX(CONFAZ!$J$2:$ES$440,MATCH(DATE(YEAR($A63),MONTH($A63),15),CONFAZ!$J$2:$J$440,0),17),0)</f>
        <v>1.8329186734</v>
      </c>
      <c r="U63">
        <f>IFERROR(INDEX(CONFAZ!$J$2:$ES$440,MATCH(DATE(YEAR($A63),MONTH($A63),15),CONFAZ!$J$2:$J$440,0),18),0)</f>
        <v>10.49</v>
      </c>
      <c r="V63">
        <f>IFERROR(INDEX(CONFAZ!$J$2:$ES$440,MATCH(DATE(YEAR($A63),MONTH($A63),15),CONFAZ!$J$2:$J$440,0),19),0)</f>
        <v>1212</v>
      </c>
      <c r="W63">
        <f>IFERROR(INDEX(CONFAZ!$J$2:$ES$440,MATCH(DATE(YEAR($A63),MONTH($A63),15),CONFAZ!$J$2:$J$440,0),20),0)</f>
        <v>1859031684000</v>
      </c>
      <c r="X63">
        <f>IFERROR(INDEX(CONFAZ!$J$2:$ES$440,MATCH(DATE(YEAR($A63),MONTH($A63),15),CONFAZ!$J$2:$J$440,0),21),0)</f>
        <v>1</v>
      </c>
      <c r="Y63">
        <f>IFERROR(INDEX(CONFAZ!$J$2:$ES$440,MATCH(DATE(YEAR($A63),MONTH($A63),15),CONFAZ!$J$2:$J$440,0),22),0)</f>
        <v>1561.93333333333</v>
      </c>
      <c r="Z63">
        <f>IFERROR(INDEX(CONFAZ!$J$2:$ES$440,MATCH(DATE(YEAR($A63),MONTH($A63),15),CONFAZ!$J$2:$J$440,0),23),0)</f>
        <v>1208.0435</v>
      </c>
      <c r="AA63">
        <f>IFERROR(INDEX(CONFAZ!$J$2:$ES$440,MATCH(DATE(YEAR($A63),MONTH($A63),15),CONFAZ!$J$2:$J$440,0),24),0)</f>
        <v>1106.3838095238</v>
      </c>
      <c r="AB63">
        <f>IFERROR(INDEX(CONFAZ!$J$2:$ES$440,MATCH(DATE(YEAR($A63),MONTH($A63),15),CONFAZ!$J$2:$J$440,0),25),0)</f>
        <v>1382.1579999999999</v>
      </c>
      <c r="AC63">
        <f>IFERROR(INDEX(CONFAZ!$J$2:$ES$440,MATCH(DATE(YEAR($A63),MONTH($A63),15),CONFAZ!$J$2:$J$440,0),26),0)</f>
        <v>11.203729603729601</v>
      </c>
      <c r="AD63">
        <f>IFERROR(INDEX(CONFAZ!$J$2:$ES$440,MATCH(DATE(YEAR($A63),MONTH($A63),15),CONFAZ!$J$2:$J$440,0),27),0)</f>
        <v>2.0099999999999998</v>
      </c>
      <c r="AE63">
        <f>IFERROR(INDEX(CONFAZ!$J$2:$ES$440,MATCH(DATE(YEAR($A63),MONTH($A63),15),CONFAZ!$J$2:$J$440,0),28),0)</f>
        <v>491.54</v>
      </c>
      <c r="AF63">
        <f>IFERROR(INDEX(CONFAZ!$J$2:$ES$440,MATCH(DATE(YEAR($A63),MONTH($A63),15),CONFAZ!$J$2:$J$440,0),29),0)</f>
        <v>6.6</v>
      </c>
      <c r="AG63">
        <f>IFERROR(INDEX(CONFAZ!$J$2:$ES$440,MATCH(DATE(YEAR($A63),MONTH($A63),15),CONFAZ!$J$2:$J$440,0),30),0)</f>
        <v>35.79</v>
      </c>
      <c r="AH63" s="10">
        <f>IFERROR(INDEX(CONFAZ!$J$2:$ES$440,MATCH(DATE(YEAR($A63),MONTH($A63),15),CONFAZ!$J$2:$J$440,0),32),0)</f>
        <v>752423700000</v>
      </c>
      <c r="AI63" s="32">
        <f>IFERROR(INDEX(CONFAZ!$J$2:$ES$440,MATCH(DATE(YEAR($A63),MONTH($A63),15),CONFAZ!$J$2:$J$440,0),33),0)</f>
        <v>0.53949069999999999</v>
      </c>
      <c r="AJ63">
        <f>IFERROR(INDEX(CONFAZ!$J$2:$ES$440,MATCH(DATE(YEAR($A63),MONTH($A63),15),CONFAZ!$J$2:$J$440,0),34),0)</f>
        <v>8.34</v>
      </c>
      <c r="AK63">
        <f>IFERROR(INDEX(CONFAZ!$J$2:$ES$440,MATCH(DATE(YEAR($A63),MONTH($A63),15),CONFAZ!$J$2:$J$440,0),35),0)</f>
        <v>2.64</v>
      </c>
      <c r="AL63">
        <f>IFERROR(INDEX(CONFAZ!$J$2:$ES$440,MATCH(DATE(YEAR($A63),MONTH($A63),15),CONFAZ!$J$2:$J$440,0),36),0)</f>
        <v>44242</v>
      </c>
      <c r="AM63" s="3">
        <f>IFERROR(INDEX(CONFAZ!$J$2:$ES$440,MATCH(DATE(YEAR($A63),MONTH($A63),15),CONFAZ!$J$2:$J$440,0),37),0)</f>
        <v>33605801000</v>
      </c>
      <c r="AN63" s="3">
        <f>IFERROR(INDEX(CONFAZ!$J$2:$ES$440,MATCH(DATE(YEAR($A63),MONTH($A63),15),CONFAZ!$J$2:$J$440,0),38),0)</f>
        <v>0.4</v>
      </c>
      <c r="AO63">
        <f>IFERROR(INDEX(CONFAZ!$J$2:$ES$440,MATCH(DATE(YEAR($A63),MONTH($A63),15),CONFAZ!$J$2:$J$440,0),39),0)</f>
        <v>3704</v>
      </c>
      <c r="AP63" s="3">
        <f>IFERROR(INDEX(CONFAZ!$J$2:$ES$440,MATCH(DATE(YEAR($A63),MONTH($A63),15),CONFAZ!$J$2:$J$440,0),40),0)</f>
        <v>30699.57</v>
      </c>
      <c r="AQ63" s="3">
        <f>IFERROR(INDEX(CONFAZ!$J$2:$ES$440,MATCH(DATE(YEAR($A63),MONTH($A63),15),CONFAZ!$J$2:$J$440,0),41),0)</f>
        <v>3568480000</v>
      </c>
      <c r="AR63" s="3">
        <f>IFERROR(INDEX(CONFAZ!$J$2:$ES$440,MATCH(DATE(YEAR($A63),MONTH($A63),15),CONFAZ!$J$2:$J$440,0),42),0)</f>
        <v>20396000</v>
      </c>
      <c r="AS63" s="3">
        <f>IFERROR(INDEX(CONFAZ!$J$2:$ES$440,MATCH(DATE(YEAR($A63),MONTH($A63),15),CONFAZ!$J$2:$J$440,0),43),0)</f>
        <v>7460218000</v>
      </c>
      <c r="AT63" s="3">
        <f>IFERROR(INDEX(CONFAZ!$J$2:$ES$440,MATCH(DATE(YEAR($A63),MONTH($A63),15),CONFAZ!$J$2:$J$440,0),44),0)</f>
        <v>16141426000</v>
      </c>
      <c r="AU63" s="3">
        <f>IFERROR(INDEX(CONFAZ!$J$2:$ES$440,MATCH(DATE(YEAR($A63),MONTH($A63),15),CONFAZ!$J$2:$J$440,0),45),0)</f>
        <v>6415281000</v>
      </c>
      <c r="AV63" s="10"/>
      <c r="AW63">
        <v>173724</v>
      </c>
      <c r="AX63">
        <v>485</v>
      </c>
      <c r="AY63">
        <v>142757647</v>
      </c>
      <c r="AZ63">
        <v>59927029</v>
      </c>
      <c r="BA63">
        <v>7937</v>
      </c>
      <c r="BB63" s="10">
        <v>3974</v>
      </c>
      <c r="BC63">
        <v>238</v>
      </c>
      <c r="BD63">
        <v>238</v>
      </c>
      <c r="BE63">
        <v>6106</v>
      </c>
      <c r="BF63">
        <v>96</v>
      </c>
      <c r="BG63">
        <v>566</v>
      </c>
      <c r="BH63">
        <v>13821</v>
      </c>
      <c r="BI63">
        <v>555</v>
      </c>
      <c r="BJ63">
        <v>8657</v>
      </c>
      <c r="BK63">
        <v>8169</v>
      </c>
      <c r="BL63">
        <v>0</v>
      </c>
      <c r="BM63">
        <v>117830</v>
      </c>
      <c r="BN63">
        <v>79826634</v>
      </c>
      <c r="BO63">
        <v>2653532</v>
      </c>
      <c r="BP63">
        <v>0</v>
      </c>
      <c r="BQ63">
        <v>1938490.23</v>
      </c>
      <c r="BR63">
        <v>1184728860.22</v>
      </c>
      <c r="BS63">
        <v>22496.55</v>
      </c>
      <c r="BT63">
        <v>33786</v>
      </c>
      <c r="BU63">
        <v>32.8664779</v>
      </c>
      <c r="BV63">
        <v>6.08</v>
      </c>
      <c r="BW63">
        <v>-193956.67</v>
      </c>
      <c r="BX63">
        <v>-189140</v>
      </c>
      <c r="BY63">
        <v>4820</v>
      </c>
      <c r="BZ63">
        <v>-63506.67</v>
      </c>
      <c r="CA63">
        <v>7164756.6699999999</v>
      </c>
      <c r="CB63">
        <v>-85190</v>
      </c>
      <c r="CC63">
        <v>-265233.33</v>
      </c>
      <c r="CD63">
        <v>0</v>
      </c>
      <c r="CE63">
        <v>0</v>
      </c>
      <c r="CF63">
        <v>0</v>
      </c>
      <c r="CG63">
        <v>0</v>
      </c>
      <c r="CH63">
        <v>184882882.5</v>
      </c>
      <c r="CI63" s="7">
        <v>5843569.2699999996</v>
      </c>
      <c r="CJ63" s="10">
        <f t="shared" si="2"/>
        <v>-3840805.51</v>
      </c>
      <c r="CK63" s="10">
        <f>IFERROR(INDEX(CONFAZ!$BW$2:$ES$440,MATCH(DATE(YEAR($A63),MONTH($A63),15),CONFAZ!$BW$2:$BW$440,0),2),0)</f>
        <v>9684374.7799999993</v>
      </c>
      <c r="CL63"/>
      <c r="CM63"/>
      <c r="CN63"/>
      <c r="CO63"/>
      <c r="CU63"/>
    </row>
    <row r="64" spans="1:99" x14ac:dyDescent="0.25">
      <c r="A64" s="1">
        <v>44641</v>
      </c>
      <c r="B64" s="1" t="str">
        <f t="shared" si="3"/>
        <v>21/03/2022</v>
      </c>
      <c r="C64" t="s">
        <v>61</v>
      </c>
      <c r="D64" t="s">
        <v>66</v>
      </c>
      <c r="E64" s="10">
        <f>IFERROR(INDEX(CONFAZ!$J$2:$ES$440,MATCH(DATE(YEAR($A64),MONTH($A64),15),CONFAZ!$J$2:$J$440,0),2),0)</f>
        <v>4.9683999999999999</v>
      </c>
      <c r="F64">
        <f>IFERROR(INDEX(CONFAZ!$J$2:$ES$440,MATCH(DATE(YEAR($A64),MONTH($A64),15),CONFAZ!$J$2:$J$440,0),3),0)</f>
        <v>97361402</v>
      </c>
      <c r="G64">
        <f>IFERROR(INDEX(CONFAZ!$J$2:$ES$440,MATCH(DATE(YEAR($A64),MONTH($A64),15),CONFAZ!$J$2:$J$440,0),4),0)</f>
        <v>619842237.55000007</v>
      </c>
      <c r="H64">
        <f>IFERROR(INDEX(CONFAZ!$J$2:$ES$440,MATCH(DATE(YEAR($A64),MONTH($A64),15),CONFAZ!$J$2:$J$440,0),5),0)</f>
        <v>7667526.29</v>
      </c>
      <c r="I64">
        <f>IFERROR(INDEX(CONFAZ!$J$2:$ES$440,MATCH(DATE(YEAR($A64),MONTH($A64),15),CONFAZ!$J$2:$J$440,0),6),0)</f>
        <v>875325775</v>
      </c>
      <c r="J64">
        <f>IFERROR(INDEX(CONFAZ!$J$2:$ES$440,MATCH(DATE(YEAR($A64),MONTH($A64),15),CONFAZ!$J$2:$J$440,0),7),0)</f>
        <v>156222484.31</v>
      </c>
      <c r="K64">
        <f>IFERROR(INDEX(CONFAZ!$J$2:$ES$440,MATCH(DATE(YEAR($A64),MONTH($A64),15),CONFAZ!$J$2:$J$440,0),8),0)</f>
        <v>11003426.41</v>
      </c>
      <c r="L64">
        <f>IFERROR(INDEX(CONFAZ!$J$2:$ES$440,MATCH(DATE(YEAR($A64),MONTH($A64),15),CONFAZ!$J$2:$J$440,0),9),0)</f>
        <v>23337870.550000004</v>
      </c>
      <c r="M64">
        <f>IFERROR(INDEX(CONFAZ!$J$2:$ES$440,MATCH(DATE(YEAR($A64),MONTH($A64),15),CONFAZ!$J$2:$J$440,0),10),0)</f>
        <v>2670669.75</v>
      </c>
      <c r="N64">
        <f>IFERROR(INDEX(CONFAZ!$J$2:$ES$440,MATCH(DATE(YEAR($A64),MONTH($A64),15),CONFAZ!$J$2:$J$440,0),11),0)</f>
        <v>424610871.51999998</v>
      </c>
      <c r="O64">
        <f>IFERROR(INDEX(CONFAZ!$J$2:$ES$440,MATCH(DATE(YEAR($A64),MONTH($A64),15),CONFAZ!$J$2:$J$440,0),12),0)</f>
        <v>5190426.8099999996</v>
      </c>
      <c r="P64">
        <f>IFERROR(INDEX(CONFAZ!$J$2:$ES$440,MATCH(DATE(YEAR($A64),MONTH($A64),15),CONFAZ!$J$2:$J$440,0),13),0)</f>
        <v>432471968.07999998</v>
      </c>
      <c r="Q64" s="2">
        <f>IFERROR(INDEX(CONFAZ!$J$2:$ES$440,MATCH(DATE(YEAR($A64),MONTH($A64),15),CONFAZ!$J$2:$J$440,0),14),0)</f>
        <v>29396415272</v>
      </c>
      <c r="R64" s="2">
        <f>IFERROR(INDEX(CONFAZ!$J$2:$ES$440,MATCH(DATE(YEAR($A64),MONTH($A64),15),CONFAZ!$J$2:$J$440,0),15),0)</f>
        <v>21810855881</v>
      </c>
      <c r="S64">
        <f>IFERROR(INDEX(CONFAZ!$J$2:$ES$440,MATCH(DATE(YEAR($A64),MONTH($A64),15),CONFAZ!$J$2:$J$440,0),16),0)</f>
        <v>148.63999999999999</v>
      </c>
      <c r="T64" s="10">
        <f>IFERROR(INDEX(CONFAZ!$J$2:$ES$440,MATCH(DATE(YEAR($A64),MONTH($A64),15),CONFAZ!$J$2:$J$440,0),17),0)</f>
        <v>1.7407971295</v>
      </c>
      <c r="U64">
        <f>IFERROR(INDEX(CONFAZ!$J$2:$ES$440,MATCH(DATE(YEAR($A64),MONTH($A64),15),CONFAZ!$J$2:$J$440,0),18),0)</f>
        <v>11.15</v>
      </c>
      <c r="V64">
        <f>IFERROR(INDEX(CONFAZ!$J$2:$ES$440,MATCH(DATE(YEAR($A64),MONTH($A64),15),CONFAZ!$J$2:$J$440,0),19),0)</f>
        <v>1212</v>
      </c>
      <c r="W64">
        <f>IFERROR(INDEX(CONFAZ!$J$2:$ES$440,MATCH(DATE(YEAR($A64),MONTH($A64),15),CONFAZ!$J$2:$J$440,0),20),0)</f>
        <v>1754684859600</v>
      </c>
      <c r="X64">
        <f>IFERROR(INDEX(CONFAZ!$J$2:$ES$440,MATCH(DATE(YEAR($A64),MONTH($A64),15),CONFAZ!$J$2:$J$440,0),21),0)</f>
        <v>1.71</v>
      </c>
      <c r="Y64">
        <f>IFERROR(INDEX(CONFAZ!$J$2:$ES$440,MATCH(DATE(YEAR($A64),MONTH($A64),15),CONFAZ!$J$2:$J$440,0),22),0)</f>
        <v>1554.61055555555</v>
      </c>
      <c r="Z64">
        <f>IFERROR(INDEX(CONFAZ!$J$2:$ES$440,MATCH(DATE(YEAR($A64),MONTH($A64),15),CONFAZ!$J$2:$J$440,0),23),0)</f>
        <v>1214.0974999999901</v>
      </c>
      <c r="AA64">
        <f>IFERROR(INDEX(CONFAZ!$J$2:$ES$440,MATCH(DATE(YEAR($A64),MONTH($A64),15),CONFAZ!$J$2:$J$440,0),24),0)</f>
        <v>1112.37619047619</v>
      </c>
      <c r="AB64">
        <f>IFERROR(INDEX(CONFAZ!$J$2:$ES$440,MATCH(DATE(YEAR($A64),MONTH($A64),15),CONFAZ!$J$2:$J$440,0),25),0)</f>
        <v>1378.8788</v>
      </c>
      <c r="AC64">
        <f>IFERROR(INDEX(CONFAZ!$J$2:$ES$440,MATCH(DATE(YEAR($A64),MONTH($A64),15),CONFAZ!$J$2:$J$440,0),26),0)</f>
        <v>11.143960307393799</v>
      </c>
      <c r="AD64">
        <f>IFERROR(INDEX(CONFAZ!$J$2:$ES$440,MATCH(DATE(YEAR($A64),MONTH($A64),15),CONFAZ!$J$2:$J$440,0),27),0)</f>
        <v>2.62</v>
      </c>
      <c r="AE64">
        <f>IFERROR(INDEX(CONFAZ!$J$2:$ES$440,MATCH(DATE(YEAR($A64),MONTH($A64),15),CONFAZ!$J$2:$J$440,0),28),0)</f>
        <v>559.35</v>
      </c>
      <c r="AF64">
        <f>IFERROR(INDEX(CONFAZ!$J$2:$ES$440,MATCH(DATE(YEAR($A64),MONTH($A64),15),CONFAZ!$J$2:$J$440,0),29),0)</f>
        <v>7.01</v>
      </c>
      <c r="AG64">
        <f>IFERROR(INDEX(CONFAZ!$J$2:$ES$440,MATCH(DATE(YEAR($A64),MONTH($A64),15),CONFAZ!$J$2:$J$440,0),30),0)</f>
        <v>6.0698999999999996</v>
      </c>
      <c r="AH64" s="10">
        <f>IFERROR(INDEX(CONFAZ!$J$2:$ES$440,MATCH(DATE(YEAR($A64),MONTH($A64),15),CONFAZ!$J$2:$J$440,0),32),0)</f>
        <v>834671400000</v>
      </c>
      <c r="AI64" s="32">
        <f>IFERROR(INDEX(CONFAZ!$J$2:$ES$440,MATCH(DATE(YEAR($A64),MONTH($A64),15),CONFAZ!$J$2:$J$440,0),33),0)</f>
        <v>0.53949069999999999</v>
      </c>
      <c r="AJ64">
        <f>IFERROR(INDEX(CONFAZ!$J$2:$ES$440,MATCH(DATE(YEAR($A64),MONTH($A64),15),CONFAZ!$J$2:$J$440,0),34),0)</f>
        <v>8.02</v>
      </c>
      <c r="AK64">
        <f>IFERROR(INDEX(CONFAZ!$J$2:$ES$440,MATCH(DATE(YEAR($A64),MONTH($A64),15),CONFAZ!$J$2:$J$440,0),35),0)</f>
        <v>0.96</v>
      </c>
      <c r="AL64">
        <f>IFERROR(INDEX(CONFAZ!$J$2:$ES$440,MATCH(DATE(YEAR($A64),MONTH($A64),15),CONFAZ!$J$2:$J$440,0),36),0)</f>
        <v>44270</v>
      </c>
      <c r="AM64" s="3">
        <f>IFERROR(INDEX(CONFAZ!$J$2:$ES$440,MATCH(DATE(YEAR($A64),MONTH($A64),15),CONFAZ!$J$2:$J$440,0),37),0)</f>
        <v>33605801000</v>
      </c>
      <c r="AN64" s="3">
        <f>IFERROR(INDEX(CONFAZ!$J$2:$ES$440,MATCH(DATE(YEAR($A64),MONTH($A64),15),CONFAZ!$J$2:$J$440,0),38),0)</f>
        <v>0.4</v>
      </c>
      <c r="AO64">
        <f>IFERROR(INDEX(CONFAZ!$J$2:$ES$440,MATCH(DATE(YEAR($A64),MONTH($A64),15),CONFAZ!$J$2:$J$440,0),39),0)</f>
        <v>3704</v>
      </c>
      <c r="AP64" s="3">
        <f>IFERROR(INDEX(CONFAZ!$J$2:$ES$440,MATCH(DATE(YEAR($A64),MONTH($A64),15),CONFAZ!$J$2:$J$440,0),40),0)</f>
        <v>30699.57</v>
      </c>
      <c r="AQ64" s="3">
        <f>IFERROR(INDEX(CONFAZ!$J$2:$ES$440,MATCH(DATE(YEAR($A64),MONTH($A64),15),CONFAZ!$J$2:$J$440,0),41),0)</f>
        <v>3568480000</v>
      </c>
      <c r="AR64" s="3">
        <f>IFERROR(INDEX(CONFAZ!$J$2:$ES$440,MATCH(DATE(YEAR($A64),MONTH($A64),15),CONFAZ!$J$2:$J$440,0),42),0)</f>
        <v>20396000</v>
      </c>
      <c r="AS64" s="3">
        <f>IFERROR(INDEX(CONFAZ!$J$2:$ES$440,MATCH(DATE(YEAR($A64),MONTH($A64),15),CONFAZ!$J$2:$J$440,0),43),0)</f>
        <v>7460218000</v>
      </c>
      <c r="AT64" s="3">
        <f>IFERROR(INDEX(CONFAZ!$J$2:$ES$440,MATCH(DATE(YEAR($A64),MONTH($A64),15),CONFAZ!$J$2:$J$440,0),44),0)</f>
        <v>16141426000</v>
      </c>
      <c r="AU64" s="3">
        <f>IFERROR(INDEX(CONFAZ!$J$2:$ES$440,MATCH(DATE(YEAR($A64),MONTH($A64),15),CONFAZ!$J$2:$J$440,0),45),0)</f>
        <v>6415281000</v>
      </c>
      <c r="AV64" s="10"/>
      <c r="AW64">
        <v>173724</v>
      </c>
      <c r="AX64">
        <v>485</v>
      </c>
      <c r="AY64">
        <v>142757647</v>
      </c>
      <c r="AZ64">
        <v>59927029</v>
      </c>
      <c r="BA64">
        <v>7937</v>
      </c>
      <c r="BB64" s="10">
        <v>3974</v>
      </c>
      <c r="BC64">
        <v>238</v>
      </c>
      <c r="BD64">
        <v>238</v>
      </c>
      <c r="BE64">
        <v>6106</v>
      </c>
      <c r="BF64">
        <v>96</v>
      </c>
      <c r="BG64">
        <v>566</v>
      </c>
      <c r="BH64">
        <v>13821</v>
      </c>
      <c r="BI64">
        <v>555</v>
      </c>
      <c r="BJ64">
        <v>8657</v>
      </c>
      <c r="BK64">
        <v>8169</v>
      </c>
      <c r="BL64">
        <v>0</v>
      </c>
      <c r="BM64">
        <v>117830</v>
      </c>
      <c r="BN64">
        <v>79826634</v>
      </c>
      <c r="BO64">
        <v>2653532</v>
      </c>
      <c r="BP64">
        <v>0</v>
      </c>
      <c r="BQ64">
        <v>1938490.23</v>
      </c>
      <c r="BR64">
        <v>1184728860.22</v>
      </c>
      <c r="BS64">
        <v>22496.55</v>
      </c>
      <c r="BT64">
        <v>33786</v>
      </c>
      <c r="BU64">
        <v>32.8664779</v>
      </c>
      <c r="BV64">
        <v>6.08</v>
      </c>
      <c r="BW64">
        <v>-193956.67</v>
      </c>
      <c r="BX64">
        <v>-189140</v>
      </c>
      <c r="BY64">
        <v>4820</v>
      </c>
      <c r="BZ64">
        <v>-63506.67</v>
      </c>
      <c r="CA64">
        <v>7164756.6699999999</v>
      </c>
      <c r="CB64">
        <v>-85190</v>
      </c>
      <c r="CC64">
        <v>-265233.33</v>
      </c>
      <c r="CD64">
        <v>0</v>
      </c>
      <c r="CE64">
        <v>0</v>
      </c>
      <c r="CF64">
        <v>0</v>
      </c>
      <c r="CG64">
        <v>0</v>
      </c>
      <c r="CH64">
        <v>119668603.5</v>
      </c>
      <c r="CI64" s="7">
        <v>8953559.7100000009</v>
      </c>
      <c r="CJ64" s="10">
        <f t="shared" si="2"/>
        <v>-18241876.049999997</v>
      </c>
      <c r="CK64" s="10">
        <f>IFERROR(INDEX(CONFAZ!$BW$2:$ES$440,MATCH(DATE(YEAR($A64),MONTH($A64),15),CONFAZ!$BW$2:$BW$440,0),2),0)</f>
        <v>27195435.759999998</v>
      </c>
      <c r="CL64"/>
      <c r="CM64"/>
      <c r="CN64"/>
      <c r="CO64"/>
      <c r="CU64"/>
    </row>
    <row r="65" spans="1:99" x14ac:dyDescent="0.25">
      <c r="A65" s="1">
        <v>44672</v>
      </c>
      <c r="B65" s="1" t="str">
        <f t="shared" si="3"/>
        <v>21/04/2022</v>
      </c>
      <c r="C65" t="s">
        <v>61</v>
      </c>
      <c r="D65" t="s">
        <v>66</v>
      </c>
      <c r="E65" s="10">
        <f>IFERROR(INDEX(CONFAZ!$J$2:$ES$440,MATCH(DATE(YEAR($A65),MONTH($A65),15),CONFAZ!$J$2:$J$440,0),2),0)</f>
        <v>4.758</v>
      </c>
      <c r="F65">
        <f>IFERROR(INDEX(CONFAZ!$J$2:$ES$440,MATCH(DATE(YEAR($A65),MONTH($A65),15),CONFAZ!$J$2:$J$440,0),3),0)</f>
        <v>75444194</v>
      </c>
      <c r="G65">
        <f>IFERROR(INDEX(CONFAZ!$J$2:$ES$440,MATCH(DATE(YEAR($A65),MONTH($A65),15),CONFAZ!$J$2:$J$440,0),4),0)</f>
        <v>540636773.01999998</v>
      </c>
      <c r="H65">
        <f>IFERROR(INDEX(CONFAZ!$J$2:$ES$440,MATCH(DATE(YEAR($A65),MONTH($A65),15),CONFAZ!$J$2:$J$440,0),5),0)</f>
        <v>6013133.7199999997</v>
      </c>
      <c r="I65">
        <f>IFERROR(INDEX(CONFAZ!$J$2:$ES$440,MATCH(DATE(YEAR($A65),MONTH($A65),15),CONFAZ!$J$2:$J$440,0),6),0)</f>
        <v>923265612</v>
      </c>
      <c r="J65">
        <f>IFERROR(INDEX(CONFAZ!$J$2:$ES$440,MATCH(DATE(YEAR($A65),MONTH($A65),15),CONFAZ!$J$2:$J$440,0),7),0)</f>
        <v>196959651.23000002</v>
      </c>
      <c r="K65">
        <f>IFERROR(INDEX(CONFAZ!$J$2:$ES$440,MATCH(DATE(YEAR($A65),MONTH($A65),15),CONFAZ!$J$2:$J$440,0),8),0)</f>
        <v>63338850.110000007</v>
      </c>
      <c r="L65">
        <f>IFERROR(INDEX(CONFAZ!$J$2:$ES$440,MATCH(DATE(YEAR($A65),MONTH($A65),15),CONFAZ!$J$2:$J$440,0),9),0)</f>
        <v>24727635.07</v>
      </c>
      <c r="M65">
        <f>IFERROR(INDEX(CONFAZ!$J$2:$ES$440,MATCH(DATE(YEAR($A65),MONTH($A65),15),CONFAZ!$J$2:$J$440,0),10),0)</f>
        <v>2083703</v>
      </c>
      <c r="N65">
        <f>IFERROR(INDEX(CONFAZ!$J$2:$ES$440,MATCH(DATE(YEAR($A65),MONTH($A65),15),CONFAZ!$J$2:$J$440,0),11),0)</f>
        <v>386581279.33999997</v>
      </c>
      <c r="O65">
        <f>IFERROR(INDEX(CONFAZ!$J$2:$ES$440,MATCH(DATE(YEAR($A65),MONTH($A65),15),CONFAZ!$J$2:$J$440,0),12),0)</f>
        <v>3922725.46</v>
      </c>
      <c r="P65">
        <f>IFERROR(INDEX(CONFAZ!$J$2:$ES$440,MATCH(DATE(YEAR($A65),MONTH($A65),15),CONFAZ!$J$2:$J$440,0),13),0)</f>
        <v>392587707.79999995</v>
      </c>
      <c r="Q65" s="2">
        <f>IFERROR(INDEX(CONFAZ!$J$2:$ES$440,MATCH(DATE(YEAR($A65),MONTH($A65),15),CONFAZ!$J$2:$J$440,0),14),0)</f>
        <v>28955795241</v>
      </c>
      <c r="R65" s="2">
        <f>IFERROR(INDEX(CONFAZ!$J$2:$ES$440,MATCH(DATE(YEAR($A65),MONTH($A65),15),CONFAZ!$J$2:$J$440,0),15),0)</f>
        <v>20742395003</v>
      </c>
      <c r="S65">
        <f>IFERROR(INDEX(CONFAZ!$J$2:$ES$440,MATCH(DATE(YEAR($A65),MONTH($A65),15),CONFAZ!$J$2:$J$440,0),16),0)</f>
        <v>142.37</v>
      </c>
      <c r="T65" s="10">
        <f>IFERROR(INDEX(CONFAZ!$J$2:$ES$440,MATCH(DATE(YEAR($A65),MONTH($A65),15),CONFAZ!$J$2:$J$440,0),17),0)</f>
        <v>1.4112920584999999</v>
      </c>
      <c r="U65">
        <f>IFERROR(INDEX(CONFAZ!$J$2:$ES$440,MATCH(DATE(YEAR($A65),MONTH($A65),15),CONFAZ!$J$2:$J$440,0),18),0)</f>
        <v>11.65</v>
      </c>
      <c r="V65">
        <f>IFERROR(INDEX(CONFAZ!$J$2:$ES$440,MATCH(DATE(YEAR($A65),MONTH($A65),15),CONFAZ!$J$2:$J$440,0),19),0)</f>
        <v>1212</v>
      </c>
      <c r="W65">
        <f>IFERROR(INDEX(CONFAZ!$J$2:$ES$440,MATCH(DATE(YEAR($A65),MONTH($A65),15),CONFAZ!$J$2:$J$440,0),20),0)</f>
        <v>1641971526000</v>
      </c>
      <c r="X65">
        <f>IFERROR(INDEX(CONFAZ!$J$2:$ES$440,MATCH(DATE(YEAR($A65),MONTH($A65),15),CONFAZ!$J$2:$J$440,0),21),0)</f>
        <v>1.04</v>
      </c>
      <c r="Y65">
        <f>IFERROR(INDEX(CONFAZ!$J$2:$ES$440,MATCH(DATE(YEAR($A65),MONTH($A65),15),CONFAZ!$J$2:$J$440,0),22),0)</f>
        <v>1582.89055555555</v>
      </c>
      <c r="Z65">
        <f>IFERROR(INDEX(CONFAZ!$J$2:$ES$440,MATCH(DATE(YEAR($A65),MONTH($A65),15),CONFAZ!$J$2:$J$440,0),23),0)</f>
        <v>1233.6599999999901</v>
      </c>
      <c r="AA65">
        <f>IFERROR(INDEX(CONFAZ!$J$2:$ES$440,MATCH(DATE(YEAR($A65),MONTH($A65),15),CONFAZ!$J$2:$J$440,0),24),0)</f>
        <v>1125.9895238095201</v>
      </c>
      <c r="AB65">
        <f>IFERROR(INDEX(CONFAZ!$J$2:$ES$440,MATCH(DATE(YEAR($A65),MONTH($A65),15),CONFAZ!$J$2:$J$440,0),25),0)</f>
        <v>1402.6676</v>
      </c>
      <c r="AC65">
        <f>IFERROR(INDEX(CONFAZ!$J$2:$ES$440,MATCH(DATE(YEAR($A65),MONTH($A65),15),CONFAZ!$J$2:$J$440,0),26),0)</f>
        <v>10.5218753766421</v>
      </c>
      <c r="AD65">
        <f>IFERROR(INDEX(CONFAZ!$J$2:$ES$440,MATCH(DATE(YEAR($A65),MONTH($A65),15),CONFAZ!$J$2:$J$440,0),27),0)</f>
        <v>2.06</v>
      </c>
      <c r="AE65">
        <f>IFERROR(INDEX(CONFAZ!$J$2:$ES$440,MATCH(DATE(YEAR($A65),MONTH($A65),15),CONFAZ!$J$2:$J$440,0),28),0)</f>
        <v>507.94</v>
      </c>
      <c r="AF65">
        <f>IFERROR(INDEX(CONFAZ!$J$2:$ES$440,MATCH(DATE(YEAR($A65),MONTH($A65),15),CONFAZ!$J$2:$J$440,0),29),0)</f>
        <v>7.25</v>
      </c>
      <c r="AG65">
        <f>IFERROR(INDEX(CONFAZ!$J$2:$ES$440,MATCH(DATE(YEAR($A65),MONTH($A65),15),CONFAZ!$J$2:$J$440,0),30),0)</f>
        <v>40.909999999999997</v>
      </c>
      <c r="AH65" s="10">
        <f>IFERROR(INDEX(CONFAZ!$J$2:$ES$440,MATCH(DATE(YEAR($A65),MONTH($A65),15),CONFAZ!$J$2:$J$440,0),32),0)</f>
        <v>815929900000</v>
      </c>
      <c r="AI65" s="32">
        <f>IFERROR(INDEX(CONFAZ!$J$2:$ES$440,MATCH(DATE(YEAR($A65),MONTH($A65),15),CONFAZ!$J$2:$J$440,0),33),0)</f>
        <v>0.53949069999999999</v>
      </c>
      <c r="AJ65">
        <f>IFERROR(INDEX(CONFAZ!$J$2:$ES$440,MATCH(DATE(YEAR($A65),MONTH($A65),15),CONFAZ!$J$2:$J$440,0),34),0)</f>
        <v>2.2799999999999998</v>
      </c>
      <c r="AK65">
        <f>IFERROR(INDEX(CONFAZ!$J$2:$ES$440,MATCH(DATE(YEAR($A65),MONTH($A65),15),CONFAZ!$J$2:$J$440,0),35),0)</f>
        <v>-3.75</v>
      </c>
      <c r="AL65">
        <f>IFERROR(INDEX(CONFAZ!$J$2:$ES$440,MATCH(DATE(YEAR($A65),MONTH($A65),15),CONFAZ!$J$2:$J$440,0),36),0)</f>
        <v>44301</v>
      </c>
      <c r="AM65" s="3">
        <f>IFERROR(INDEX(CONFAZ!$J$2:$ES$440,MATCH(DATE(YEAR($A65),MONTH($A65),15),CONFAZ!$J$2:$J$440,0),37),0)</f>
        <v>33605801000</v>
      </c>
      <c r="AN65" s="3">
        <f>IFERROR(INDEX(CONFAZ!$J$2:$ES$440,MATCH(DATE(YEAR($A65),MONTH($A65),15),CONFAZ!$J$2:$J$440,0),38),0)</f>
        <v>0.4</v>
      </c>
      <c r="AO65">
        <f>IFERROR(INDEX(CONFAZ!$J$2:$ES$440,MATCH(DATE(YEAR($A65),MONTH($A65),15),CONFAZ!$J$2:$J$440,0),39),0)</f>
        <v>3704</v>
      </c>
      <c r="AP65" s="3">
        <f>IFERROR(INDEX(CONFAZ!$J$2:$ES$440,MATCH(DATE(YEAR($A65),MONTH($A65),15),CONFAZ!$J$2:$J$440,0),40),0)</f>
        <v>30699.57</v>
      </c>
      <c r="AQ65" s="3">
        <f>IFERROR(INDEX(CONFAZ!$J$2:$ES$440,MATCH(DATE(YEAR($A65),MONTH($A65),15),CONFAZ!$J$2:$J$440,0),41),0)</f>
        <v>3568480000</v>
      </c>
      <c r="AR65" s="3">
        <f>IFERROR(INDEX(CONFAZ!$J$2:$ES$440,MATCH(DATE(YEAR($A65),MONTH($A65),15),CONFAZ!$J$2:$J$440,0),42),0)</f>
        <v>20396000</v>
      </c>
      <c r="AS65" s="3">
        <f>IFERROR(INDEX(CONFAZ!$J$2:$ES$440,MATCH(DATE(YEAR($A65),MONTH($A65),15),CONFAZ!$J$2:$J$440,0),43),0)</f>
        <v>7460218000</v>
      </c>
      <c r="AT65" s="3">
        <f>IFERROR(INDEX(CONFAZ!$J$2:$ES$440,MATCH(DATE(YEAR($A65),MONTH($A65),15),CONFAZ!$J$2:$J$440,0),44),0)</f>
        <v>16141426000</v>
      </c>
      <c r="AU65" s="3">
        <f>IFERROR(INDEX(CONFAZ!$J$2:$ES$440,MATCH(DATE(YEAR($A65),MONTH($A65),15),CONFAZ!$J$2:$J$440,0),45),0)</f>
        <v>6415281000</v>
      </c>
      <c r="AV65" s="10"/>
      <c r="AW65">
        <v>80317</v>
      </c>
      <c r="AX65">
        <v>118</v>
      </c>
      <c r="AY65">
        <v>188407396</v>
      </c>
      <c r="AZ65">
        <v>157699041</v>
      </c>
      <c r="BA65">
        <v>3416</v>
      </c>
      <c r="BB65" s="10">
        <v>932</v>
      </c>
      <c r="BC65">
        <v>100</v>
      </c>
      <c r="BD65">
        <v>100</v>
      </c>
      <c r="BE65">
        <v>3411</v>
      </c>
      <c r="BF65">
        <v>0</v>
      </c>
      <c r="BG65">
        <v>1169</v>
      </c>
      <c r="BH65">
        <v>3997</v>
      </c>
      <c r="BI65">
        <v>713</v>
      </c>
      <c r="BJ65">
        <v>4108</v>
      </c>
      <c r="BK65">
        <v>2897</v>
      </c>
      <c r="BL65">
        <v>0</v>
      </c>
      <c r="BM65">
        <v>61580</v>
      </c>
      <c r="BN65">
        <v>29714608</v>
      </c>
      <c r="BO65">
        <v>821173</v>
      </c>
      <c r="BP65">
        <v>0</v>
      </c>
      <c r="BQ65">
        <v>2136571.37</v>
      </c>
      <c r="BR65">
        <v>910622313.13999999</v>
      </c>
      <c r="BS65">
        <v>16004.93</v>
      </c>
      <c r="BT65">
        <v>33605</v>
      </c>
      <c r="BU65">
        <v>32.8664779</v>
      </c>
      <c r="BV65">
        <v>6.34</v>
      </c>
      <c r="BW65">
        <v>-290550</v>
      </c>
      <c r="BX65">
        <v>-286913.33</v>
      </c>
      <c r="BY65">
        <v>3636.67</v>
      </c>
      <c r="BZ65">
        <v>35650</v>
      </c>
      <c r="CA65">
        <v>6822050</v>
      </c>
      <c r="CB65">
        <v>-114176.67</v>
      </c>
      <c r="CC65">
        <v>-308083.33</v>
      </c>
      <c r="CD65">
        <v>0</v>
      </c>
      <c r="CE65">
        <v>0</v>
      </c>
      <c r="CF65">
        <v>0</v>
      </c>
      <c r="CG65">
        <v>0</v>
      </c>
      <c r="CH65">
        <v>379476</v>
      </c>
      <c r="CI65" s="7">
        <v>13481.47</v>
      </c>
      <c r="CJ65" s="10">
        <f t="shared" si="2"/>
        <v>13481.47</v>
      </c>
      <c r="CK65" s="10">
        <f>IFERROR(INDEX(CONFAZ!$BT$2:$ES$440,MATCH(DATE(YEAR($A65),MONTH($A65),16),CONFAZ!$BT$2:$BT$440,0),2),0)</f>
        <v>0</v>
      </c>
      <c r="CL65"/>
      <c r="CM65"/>
      <c r="CN65"/>
      <c r="CO65"/>
      <c r="CU65"/>
    </row>
    <row r="66" spans="1:99" x14ac:dyDescent="0.25">
      <c r="A66" s="1">
        <v>44702</v>
      </c>
      <c r="B66" s="1" t="str">
        <f t="shared" ref="B66:B97" si="4">TEXT(A66,"dd/MM/aaaa")</f>
        <v>21/05/2022</v>
      </c>
      <c r="C66" t="s">
        <v>61</v>
      </c>
      <c r="D66" t="s">
        <v>66</v>
      </c>
      <c r="E66" s="10">
        <f>IFERROR(INDEX(CONFAZ!$J$2:$ES$440,MATCH(DATE(YEAR($A66),MONTH($A66),15),CONFAZ!$J$2:$J$440,0),2),0)</f>
        <v>4.9550000000000001</v>
      </c>
      <c r="F66">
        <f>IFERROR(INDEX(CONFAZ!$J$2:$ES$440,MATCH(DATE(YEAR($A66),MONTH($A66),15),CONFAZ!$J$2:$J$440,0),3),0)</f>
        <v>85197751</v>
      </c>
      <c r="G66">
        <f>IFERROR(INDEX(CONFAZ!$J$2:$ES$440,MATCH(DATE(YEAR($A66),MONTH($A66),15),CONFAZ!$J$2:$J$440,0),4),0)</f>
        <v>630785737.47000003</v>
      </c>
      <c r="H66">
        <f>IFERROR(INDEX(CONFAZ!$J$2:$ES$440,MATCH(DATE(YEAR($A66),MONTH($A66),15),CONFAZ!$J$2:$J$440,0),5),0)</f>
        <v>8546803.1700000018</v>
      </c>
      <c r="I66">
        <f>IFERROR(INDEX(CONFAZ!$J$2:$ES$440,MATCH(DATE(YEAR($A66),MONTH($A66),15),CONFAZ!$J$2:$J$440,0),6),0)</f>
        <v>872504938</v>
      </c>
      <c r="J66">
        <f>IFERROR(INDEX(CONFAZ!$J$2:$ES$440,MATCH(DATE(YEAR($A66),MONTH($A66),15),CONFAZ!$J$2:$J$440,0),7),0)</f>
        <v>124911320.02</v>
      </c>
      <c r="K66">
        <f>IFERROR(INDEX(CONFAZ!$J$2:$ES$440,MATCH(DATE(YEAR($A66),MONTH($A66),15),CONFAZ!$J$2:$J$440,0),8),0)</f>
        <v>10997787.309999999</v>
      </c>
      <c r="L66">
        <f>IFERROR(INDEX(CONFAZ!$J$2:$ES$440,MATCH(DATE(YEAR($A66),MONTH($A66),15),CONFAZ!$J$2:$J$440,0),9),0)</f>
        <v>26137430.720000003</v>
      </c>
      <c r="M66">
        <f>IFERROR(INDEX(CONFAZ!$J$2:$ES$440,MATCH(DATE(YEAR($A66),MONTH($A66),15),CONFAZ!$J$2:$J$440,0),10),0)</f>
        <v>2495687.4500000002</v>
      </c>
      <c r="N66">
        <f>IFERROR(INDEX(CONFAZ!$J$2:$ES$440,MATCH(DATE(YEAR($A66),MONTH($A66),15),CONFAZ!$J$2:$J$440,0),11),0)</f>
        <v>424126705.19</v>
      </c>
      <c r="O66">
        <f>IFERROR(INDEX(CONFAZ!$J$2:$ES$440,MATCH(DATE(YEAR($A66),MONTH($A66),15),CONFAZ!$J$2:$J$440,0),12),0)</f>
        <v>4512084.96</v>
      </c>
      <c r="P66">
        <f>IFERROR(INDEX(CONFAZ!$J$2:$ES$440,MATCH(DATE(YEAR($A66),MONTH($A66),15),CONFAZ!$J$2:$J$440,0),13),0)</f>
        <v>431134477.59999996</v>
      </c>
      <c r="Q66" s="2">
        <f>IFERROR(INDEX(CONFAZ!$J$2:$ES$440,MATCH(DATE(YEAR($A66),MONTH($A66),15),CONFAZ!$J$2:$J$440,0),14),0)</f>
        <v>29641748838</v>
      </c>
      <c r="R66" s="2">
        <f>IFERROR(INDEX(CONFAZ!$J$2:$ES$440,MATCH(DATE(YEAR($A66),MONTH($A66),15),CONFAZ!$J$2:$J$440,0),15),0)</f>
        <v>24684032424</v>
      </c>
      <c r="S66">
        <f>IFERROR(INDEX(CONFAZ!$J$2:$ES$440,MATCH(DATE(YEAR($A66),MONTH($A66),15),CONFAZ!$J$2:$J$440,0),16),0)</f>
        <v>142.69</v>
      </c>
      <c r="T66" s="10">
        <f>IFERROR(INDEX(CONFAZ!$J$2:$ES$440,MATCH(DATE(YEAR($A66),MONTH($A66),15),CONFAZ!$J$2:$J$440,0),17),0)</f>
        <v>0.52164654880000005</v>
      </c>
      <c r="U66">
        <f>IFERROR(INDEX(CONFAZ!$J$2:$ES$440,MATCH(DATE(YEAR($A66),MONTH($A66),15),CONFAZ!$J$2:$J$440,0),18),0)</f>
        <v>12.51</v>
      </c>
      <c r="V66">
        <f>IFERROR(INDEX(CONFAZ!$J$2:$ES$440,MATCH(DATE(YEAR($A66),MONTH($A66),15),CONFAZ!$J$2:$J$440,0),19),0)</f>
        <v>1212</v>
      </c>
      <c r="W66">
        <f>IFERROR(INDEX(CONFAZ!$J$2:$ES$440,MATCH(DATE(YEAR($A66),MONTH($A66),15),CONFAZ!$J$2:$J$440,0),20),0)</f>
        <v>1716486325000</v>
      </c>
      <c r="X66">
        <f>IFERROR(INDEX(CONFAZ!$J$2:$ES$440,MATCH(DATE(YEAR($A66),MONTH($A66),15),CONFAZ!$J$2:$J$440,0),21),0)</f>
        <v>0.45</v>
      </c>
      <c r="Y66">
        <f>IFERROR(INDEX(CONFAZ!$J$2:$ES$440,MATCH(DATE(YEAR($A66),MONTH($A66),15),CONFAZ!$J$2:$J$440,0),22),0)</f>
        <v>1627.78722222222</v>
      </c>
      <c r="Z66">
        <f>IFERROR(INDEX(CONFAZ!$J$2:$ES$440,MATCH(DATE(YEAR($A66),MONTH($A66),15),CONFAZ!$J$2:$J$440,0),23),0)</f>
        <v>1280.05</v>
      </c>
      <c r="AA66">
        <f>IFERROR(INDEX(CONFAZ!$J$2:$ES$440,MATCH(DATE(YEAR($A66),MONTH($A66),15),CONFAZ!$J$2:$J$440,0),24),0)</f>
        <v>1168.9342857142799</v>
      </c>
      <c r="AB66">
        <f>IFERROR(INDEX(CONFAZ!$J$2:$ES$440,MATCH(DATE(YEAR($A66),MONTH($A66),15),CONFAZ!$J$2:$J$440,0),25),0)</f>
        <v>1448.2248</v>
      </c>
      <c r="AC66">
        <f>IFERROR(INDEX(CONFAZ!$J$2:$ES$440,MATCH(DATE(YEAR($A66),MONTH($A66),15),CONFAZ!$J$2:$J$440,0),26),0)</f>
        <v>9.8301386076359005</v>
      </c>
      <c r="AD66">
        <f>IFERROR(INDEX(CONFAZ!$J$2:$ES$440,MATCH(DATE(YEAR($A66),MONTH($A66),15),CONFAZ!$J$2:$J$440,0),27),0)</f>
        <v>1.47</v>
      </c>
      <c r="AE66">
        <f>IFERROR(INDEX(CONFAZ!$J$2:$ES$440,MATCH(DATE(YEAR($A66),MONTH($A66),15),CONFAZ!$J$2:$J$440,0),28),0)</f>
        <v>557.62</v>
      </c>
      <c r="AF66">
        <f>IFERROR(INDEX(CONFAZ!$J$2:$ES$440,MATCH(DATE(YEAR($A66),MONTH($A66),15),CONFAZ!$J$2:$J$440,0),29),0)</f>
        <v>7.28</v>
      </c>
      <c r="AG66">
        <f>IFERROR(INDEX(CONFAZ!$J$2:$ES$440,MATCH(DATE(YEAR($A66),MONTH($A66),15),CONFAZ!$J$2:$J$440,0),30),0)</f>
        <v>33.33</v>
      </c>
      <c r="AH66" s="10">
        <f>IFERROR(INDEX(CONFAZ!$J$2:$ES$440,MATCH(DATE(YEAR($A66),MONTH($A66),15),CONFAZ!$J$2:$J$440,0),32),0)</f>
        <v>827514900000</v>
      </c>
      <c r="AI66" s="32">
        <f>IFERROR(INDEX(CONFAZ!$J$2:$ES$440,MATCH(DATE(YEAR($A66),MONTH($A66),15),CONFAZ!$J$2:$J$440,0),33),0)</f>
        <v>0.53949069999999999</v>
      </c>
      <c r="AJ66">
        <f>IFERROR(INDEX(CONFAZ!$J$2:$ES$440,MATCH(DATE(YEAR($A66),MONTH($A66),15),CONFAZ!$J$2:$J$440,0),34),0)</f>
        <v>10.5</v>
      </c>
      <c r="AK66">
        <f>IFERROR(INDEX(CONFAZ!$J$2:$ES$440,MATCH(DATE(YEAR($A66),MONTH($A66),15),CONFAZ!$J$2:$J$440,0),35),0)</f>
        <v>4.9800000000000004</v>
      </c>
      <c r="AL66">
        <f>IFERROR(INDEX(CONFAZ!$J$2:$ES$440,MATCH(DATE(YEAR($A66),MONTH($A66),15),CONFAZ!$J$2:$J$440,0),36),0)</f>
        <v>44331</v>
      </c>
      <c r="AM66" s="3">
        <f>IFERROR(INDEX(CONFAZ!$J$2:$ES$440,MATCH(DATE(YEAR($A66),MONTH($A66),15),CONFAZ!$J$2:$J$440,0),37),0)</f>
        <v>33605801000</v>
      </c>
      <c r="AN66" s="3">
        <f>IFERROR(INDEX(CONFAZ!$J$2:$ES$440,MATCH(DATE(YEAR($A66),MONTH($A66),15),CONFAZ!$J$2:$J$440,0),38),0)</f>
        <v>0.4</v>
      </c>
      <c r="AO66">
        <f>IFERROR(INDEX(CONFAZ!$J$2:$ES$440,MATCH(DATE(YEAR($A66),MONTH($A66),15),CONFAZ!$J$2:$J$440,0),39),0)</f>
        <v>3704</v>
      </c>
      <c r="AP66" s="3">
        <f>IFERROR(INDEX(CONFAZ!$J$2:$ES$440,MATCH(DATE(YEAR($A66),MONTH($A66),15),CONFAZ!$J$2:$J$440,0),40),0)</f>
        <v>30699.57</v>
      </c>
      <c r="AQ66" s="3">
        <f>IFERROR(INDEX(CONFAZ!$J$2:$ES$440,MATCH(DATE(YEAR($A66),MONTH($A66),15),CONFAZ!$J$2:$J$440,0),41),0)</f>
        <v>3568480000</v>
      </c>
      <c r="AR66" s="3">
        <f>IFERROR(INDEX(CONFAZ!$J$2:$ES$440,MATCH(DATE(YEAR($A66),MONTH($A66),15),CONFAZ!$J$2:$J$440,0),42),0)</f>
        <v>20396000</v>
      </c>
      <c r="AS66" s="3">
        <f>IFERROR(INDEX(CONFAZ!$J$2:$ES$440,MATCH(DATE(YEAR($A66),MONTH($A66),15),CONFAZ!$J$2:$J$440,0),43),0)</f>
        <v>7460218000</v>
      </c>
      <c r="AT66" s="3">
        <f>IFERROR(INDEX(CONFAZ!$J$2:$ES$440,MATCH(DATE(YEAR($A66),MONTH($A66),15),CONFAZ!$J$2:$J$440,0),44),0)</f>
        <v>16141426000</v>
      </c>
      <c r="AU66" s="3">
        <f>IFERROR(INDEX(CONFAZ!$J$2:$ES$440,MATCH(DATE(YEAR($A66),MONTH($A66),15),CONFAZ!$J$2:$J$440,0),45),0)</f>
        <v>6415281000</v>
      </c>
      <c r="AV66" s="10"/>
      <c r="AW66">
        <v>80317</v>
      </c>
      <c r="AX66">
        <v>118</v>
      </c>
      <c r="AY66">
        <v>188407396</v>
      </c>
      <c r="AZ66">
        <v>157699041</v>
      </c>
      <c r="BA66">
        <v>3416</v>
      </c>
      <c r="BB66" s="10">
        <v>932</v>
      </c>
      <c r="BC66">
        <v>100</v>
      </c>
      <c r="BD66">
        <v>100</v>
      </c>
      <c r="BE66">
        <v>3411</v>
      </c>
      <c r="BF66">
        <v>0</v>
      </c>
      <c r="BG66">
        <v>1169</v>
      </c>
      <c r="BH66">
        <v>3997</v>
      </c>
      <c r="BI66">
        <v>713</v>
      </c>
      <c r="BJ66">
        <v>4108</v>
      </c>
      <c r="BK66">
        <v>2897</v>
      </c>
      <c r="BL66">
        <v>0</v>
      </c>
      <c r="BM66">
        <v>61580</v>
      </c>
      <c r="BN66">
        <v>29714608</v>
      </c>
      <c r="BO66">
        <v>821173</v>
      </c>
      <c r="BP66">
        <v>0</v>
      </c>
      <c r="BQ66">
        <v>2136571.37</v>
      </c>
      <c r="BR66">
        <v>910622313.13999999</v>
      </c>
      <c r="BS66">
        <v>16004.93</v>
      </c>
      <c r="BT66">
        <v>33605</v>
      </c>
      <c r="BU66">
        <v>32.8664779</v>
      </c>
      <c r="BV66">
        <v>6.34</v>
      </c>
      <c r="BW66">
        <v>-290550</v>
      </c>
      <c r="BX66">
        <v>-286913.33</v>
      </c>
      <c r="BY66">
        <v>3636.67</v>
      </c>
      <c r="BZ66">
        <v>35650</v>
      </c>
      <c r="CA66">
        <v>6822050</v>
      </c>
      <c r="CB66">
        <v>-114176.67</v>
      </c>
      <c r="CC66">
        <v>-308083.33</v>
      </c>
      <c r="CD66">
        <v>0</v>
      </c>
      <c r="CE66">
        <v>0</v>
      </c>
      <c r="CF66">
        <v>0</v>
      </c>
      <c r="CG66">
        <v>0</v>
      </c>
      <c r="CH66">
        <v>19190067.75</v>
      </c>
      <c r="CI66" s="7">
        <v>1284653.02</v>
      </c>
      <c r="CJ66" s="10">
        <f t="shared" si="2"/>
        <v>-15844743.799999997</v>
      </c>
      <c r="CK66" s="10">
        <f>IFERROR(INDEX(CONFAZ!$BW$2:$ES$440,MATCH(DATE(YEAR($A66),MONTH($A66),15),CONFAZ!$BW$2:$BW$440,0),2),0)</f>
        <v>17129396.819999997</v>
      </c>
      <c r="CL66"/>
      <c r="CM66"/>
      <c r="CN66"/>
      <c r="CO66"/>
      <c r="CU66"/>
    </row>
    <row r="67" spans="1:99" x14ac:dyDescent="0.25">
      <c r="A67" s="1">
        <v>44733</v>
      </c>
      <c r="B67" s="1" t="str">
        <f t="shared" si="4"/>
        <v>21/06/2022</v>
      </c>
      <c r="C67" t="s">
        <v>61</v>
      </c>
      <c r="D67" t="s">
        <v>66</v>
      </c>
      <c r="E67" s="10">
        <f>IFERROR(INDEX(CONFAZ!$J$2:$ES$440,MATCH(DATE(YEAR($A67),MONTH($A67),15),CONFAZ!$J$2:$J$440,0),2),0)</f>
        <v>5.492</v>
      </c>
      <c r="F67">
        <f>IFERROR(INDEX(CONFAZ!$J$2:$ES$440,MATCH(DATE(YEAR($A67),MONTH($A67),15),CONFAZ!$J$2:$J$440,0),3),0)</f>
        <v>62597309</v>
      </c>
      <c r="G67">
        <f>IFERROR(INDEX(CONFAZ!$J$2:$ES$440,MATCH(DATE(YEAR($A67),MONTH($A67),15),CONFAZ!$J$2:$J$440,0),4),0)</f>
        <v>893094577.89999998</v>
      </c>
      <c r="H67">
        <f>IFERROR(INDEX(CONFAZ!$J$2:$ES$440,MATCH(DATE(YEAR($A67),MONTH($A67),15),CONFAZ!$J$2:$J$440,0),5),0)</f>
        <v>6228991.0099999998</v>
      </c>
      <c r="I67">
        <f>IFERROR(INDEX(CONFAZ!$J$2:$ES$440,MATCH(DATE(YEAR($A67),MONTH($A67),15),CONFAZ!$J$2:$J$440,0),6),0)</f>
        <v>1207647460</v>
      </c>
      <c r="J67">
        <f>IFERROR(INDEX(CONFAZ!$J$2:$ES$440,MATCH(DATE(YEAR($A67),MONTH($A67),15),CONFAZ!$J$2:$J$440,0),7),0)</f>
        <v>199091697.14999998</v>
      </c>
      <c r="K67">
        <f>IFERROR(INDEX(CONFAZ!$J$2:$ES$440,MATCH(DATE(YEAR($A67),MONTH($A67),15),CONFAZ!$J$2:$J$440,0),8),0)</f>
        <v>13312235.209999999</v>
      </c>
      <c r="L67">
        <f>IFERROR(INDEX(CONFAZ!$J$2:$ES$440,MATCH(DATE(YEAR($A67),MONTH($A67),15),CONFAZ!$J$2:$J$440,0),9),0)</f>
        <v>27958199.550000001</v>
      </c>
      <c r="M67">
        <f>IFERROR(INDEX(CONFAZ!$J$2:$ES$440,MATCH(DATE(YEAR($A67),MONTH($A67),15),CONFAZ!$J$2:$J$440,0),10),0)</f>
        <v>2000995.11</v>
      </c>
      <c r="N67">
        <f>IFERROR(INDEX(CONFAZ!$J$2:$ES$440,MATCH(DATE(YEAR($A67),MONTH($A67),15),CONFAZ!$J$2:$J$440,0),11),0)</f>
        <v>685404847.36000001</v>
      </c>
      <c r="O67">
        <f>IFERROR(INDEX(CONFAZ!$J$2:$ES$440,MATCH(DATE(YEAR($A67),MONTH($A67),15),CONFAZ!$J$2:$J$440,0),12),0)</f>
        <v>2577937.5699999998</v>
      </c>
      <c r="P67">
        <f>IFERROR(INDEX(CONFAZ!$J$2:$ES$440,MATCH(DATE(YEAR($A67),MONTH($A67),15),CONFAZ!$J$2:$J$440,0),13),0)</f>
        <v>689983780.04000008</v>
      </c>
      <c r="Q67" s="2">
        <f>IFERROR(INDEX(CONFAZ!$J$2:$ES$440,MATCH(DATE(YEAR($A67),MONTH($A67),15),CONFAZ!$J$2:$J$440,0),14),0)</f>
        <v>32734865006</v>
      </c>
      <c r="R67" s="2">
        <f>IFERROR(INDEX(CONFAZ!$J$2:$ES$440,MATCH(DATE(YEAR($A67),MONTH($A67),15),CONFAZ!$J$2:$J$440,0),15),0)</f>
        <v>23851356788</v>
      </c>
      <c r="S67">
        <f>IFERROR(INDEX(CONFAZ!$J$2:$ES$440,MATCH(DATE(YEAR($A67),MONTH($A67),15),CONFAZ!$J$2:$J$440,0),16),0)</f>
        <v>142.13999999999999</v>
      </c>
      <c r="T67" s="10">
        <f>IFERROR(INDEX(CONFAZ!$J$2:$ES$440,MATCH(DATE(YEAR($A67),MONTH($A67),15),CONFAZ!$J$2:$J$440,0),17),0)</f>
        <v>0.58524282640000003</v>
      </c>
      <c r="U67">
        <f>IFERROR(INDEX(CONFAZ!$J$2:$ES$440,MATCH(DATE(YEAR($A67),MONTH($A67),15),CONFAZ!$J$2:$J$440,0),18),0)</f>
        <v>12.89</v>
      </c>
      <c r="V67">
        <f>IFERROR(INDEX(CONFAZ!$J$2:$ES$440,MATCH(DATE(YEAR($A67),MONTH($A67),15),CONFAZ!$J$2:$J$440,0),19),0)</f>
        <v>1212</v>
      </c>
      <c r="W67">
        <f>IFERROR(INDEX(CONFAZ!$J$2:$ES$440,MATCH(DATE(YEAR($A67),MONTH($A67),15),CONFAZ!$J$2:$J$440,0),20),0)</f>
        <v>1726614333600</v>
      </c>
      <c r="X67">
        <f>IFERROR(INDEX(CONFAZ!$J$2:$ES$440,MATCH(DATE(YEAR($A67),MONTH($A67),15),CONFAZ!$J$2:$J$440,0),21),0)</f>
        <v>0.62</v>
      </c>
      <c r="Y67">
        <f>IFERROR(INDEX(CONFAZ!$J$2:$ES$440,MATCH(DATE(YEAR($A67),MONTH($A67),15),CONFAZ!$J$2:$J$440,0),22),0)</f>
        <v>1652.5972222222199</v>
      </c>
      <c r="Z67">
        <f>IFERROR(INDEX(CONFAZ!$J$2:$ES$440,MATCH(DATE(YEAR($A67),MONTH($A67),15),CONFAZ!$J$2:$J$440,0),23),0)</f>
        <v>1297.1469999999999</v>
      </c>
      <c r="AA67">
        <f>IFERROR(INDEX(CONFAZ!$J$2:$ES$440,MATCH(DATE(YEAR($A67),MONTH($A67),15),CONFAZ!$J$2:$J$440,0),24),0)</f>
        <v>1186.1099999999999</v>
      </c>
      <c r="AB67">
        <f>IFERROR(INDEX(CONFAZ!$J$2:$ES$440,MATCH(DATE(YEAR($A67),MONTH($A67),15),CONFAZ!$J$2:$J$440,0),25),0)</f>
        <v>1469.4372000000001</v>
      </c>
      <c r="AC67">
        <f>IFERROR(INDEX(CONFAZ!$J$2:$ES$440,MATCH(DATE(YEAR($A67),MONTH($A67),15),CONFAZ!$J$2:$J$440,0),26),0)</f>
        <v>9.3032699886477896</v>
      </c>
      <c r="AD67">
        <f>IFERROR(INDEX(CONFAZ!$J$2:$ES$440,MATCH(DATE(YEAR($A67),MONTH($A67),15),CONFAZ!$J$2:$J$440,0),27),0)</f>
        <v>1.67</v>
      </c>
      <c r="AE67">
        <f>IFERROR(INDEX(CONFAZ!$J$2:$ES$440,MATCH(DATE(YEAR($A67),MONTH($A67),15),CONFAZ!$J$2:$J$440,0),28),0)</f>
        <v>583.85</v>
      </c>
      <c r="AF67">
        <f>IFERROR(INDEX(CONFAZ!$J$2:$ES$440,MATCH(DATE(YEAR($A67),MONTH($A67),15),CONFAZ!$J$2:$J$440,0),29),0)</f>
        <v>7.25</v>
      </c>
      <c r="AG67">
        <f>IFERROR(INDEX(CONFAZ!$J$2:$ES$440,MATCH(DATE(YEAR($A67),MONTH($A67),15),CONFAZ!$J$2:$J$440,0),30),0)</f>
        <v>53.27</v>
      </c>
      <c r="AH67" s="10">
        <f>IFERROR(INDEX(CONFAZ!$J$2:$ES$440,MATCH(DATE(YEAR($A67),MONTH($A67),15),CONFAZ!$J$2:$J$440,0),32),0)</f>
        <v>828392600000</v>
      </c>
      <c r="AI67" s="32">
        <f>IFERROR(INDEX(CONFAZ!$J$2:$ES$440,MATCH(DATE(YEAR($A67),MONTH($A67),15),CONFAZ!$J$2:$J$440,0),33),0)</f>
        <v>0.53949069999999999</v>
      </c>
      <c r="AJ67">
        <f>IFERROR(INDEX(CONFAZ!$J$2:$ES$440,MATCH(DATE(YEAR($A67),MONTH($A67),15),CONFAZ!$J$2:$J$440,0),34),0)</f>
        <v>3.67</v>
      </c>
      <c r="AK67">
        <f>IFERROR(INDEX(CONFAZ!$J$2:$ES$440,MATCH(DATE(YEAR($A67),MONTH($A67),15),CONFAZ!$J$2:$J$440,0),35),0)</f>
        <v>-1.7</v>
      </c>
      <c r="AL67">
        <f>IFERROR(INDEX(CONFAZ!$J$2:$ES$440,MATCH(DATE(YEAR($A67),MONTH($A67),15),CONFAZ!$J$2:$J$440,0),36),0)</f>
        <v>44362</v>
      </c>
      <c r="AM67" s="3">
        <f>IFERROR(INDEX(CONFAZ!$J$2:$ES$440,MATCH(DATE(YEAR($A67),MONTH($A67),15),CONFAZ!$J$2:$J$440,0),37),0)</f>
        <v>33605801000</v>
      </c>
      <c r="AN67" s="3">
        <f>IFERROR(INDEX(CONFAZ!$J$2:$ES$440,MATCH(DATE(YEAR($A67),MONTH($A67),15),CONFAZ!$J$2:$J$440,0),38),0)</f>
        <v>0.4</v>
      </c>
      <c r="AO67">
        <f>IFERROR(INDEX(CONFAZ!$J$2:$ES$440,MATCH(DATE(YEAR($A67),MONTH($A67),15),CONFAZ!$J$2:$J$440,0),39),0)</f>
        <v>3704</v>
      </c>
      <c r="AP67" s="3">
        <f>IFERROR(INDEX(CONFAZ!$J$2:$ES$440,MATCH(DATE(YEAR($A67),MONTH($A67),15),CONFAZ!$J$2:$J$440,0),40),0)</f>
        <v>30699.57</v>
      </c>
      <c r="AQ67" s="3">
        <f>IFERROR(INDEX(CONFAZ!$J$2:$ES$440,MATCH(DATE(YEAR($A67),MONTH($A67),15),CONFAZ!$J$2:$J$440,0),41),0)</f>
        <v>3568480000</v>
      </c>
      <c r="AR67" s="3">
        <f>IFERROR(INDEX(CONFAZ!$J$2:$ES$440,MATCH(DATE(YEAR($A67),MONTH($A67),15),CONFAZ!$J$2:$J$440,0),42),0)</f>
        <v>20396000</v>
      </c>
      <c r="AS67" s="3">
        <f>IFERROR(INDEX(CONFAZ!$J$2:$ES$440,MATCH(DATE(YEAR($A67),MONTH($A67),15),CONFAZ!$J$2:$J$440,0),43),0)</f>
        <v>7460218000</v>
      </c>
      <c r="AT67" s="3">
        <f>IFERROR(INDEX(CONFAZ!$J$2:$ES$440,MATCH(DATE(YEAR($A67),MONTH($A67),15),CONFAZ!$J$2:$J$440,0),44),0)</f>
        <v>16141426000</v>
      </c>
      <c r="AU67" s="3">
        <f>IFERROR(INDEX(CONFAZ!$J$2:$ES$440,MATCH(DATE(YEAR($A67),MONTH($A67),15),CONFAZ!$J$2:$J$440,0),45),0)</f>
        <v>6415281000</v>
      </c>
      <c r="AV67" s="10"/>
      <c r="AW67">
        <v>80317</v>
      </c>
      <c r="AX67">
        <v>118</v>
      </c>
      <c r="AY67">
        <v>188407396</v>
      </c>
      <c r="AZ67">
        <v>157699041</v>
      </c>
      <c r="BA67">
        <v>3416</v>
      </c>
      <c r="BB67" s="10">
        <v>932</v>
      </c>
      <c r="BC67">
        <v>100</v>
      </c>
      <c r="BD67">
        <v>100</v>
      </c>
      <c r="BE67">
        <v>3411</v>
      </c>
      <c r="BF67">
        <v>0</v>
      </c>
      <c r="BG67">
        <v>1169</v>
      </c>
      <c r="BH67">
        <v>3997</v>
      </c>
      <c r="BI67">
        <v>713</v>
      </c>
      <c r="BJ67">
        <v>4108</v>
      </c>
      <c r="BK67">
        <v>2897</v>
      </c>
      <c r="BL67">
        <v>0</v>
      </c>
      <c r="BM67">
        <v>61580</v>
      </c>
      <c r="BN67">
        <v>29714608</v>
      </c>
      <c r="BO67">
        <v>821173</v>
      </c>
      <c r="BP67">
        <v>0</v>
      </c>
      <c r="BQ67">
        <v>2136571.37</v>
      </c>
      <c r="BR67">
        <v>910622313.13999999</v>
      </c>
      <c r="BS67">
        <v>16004.93</v>
      </c>
      <c r="BT67">
        <v>33605</v>
      </c>
      <c r="BU67">
        <v>32.8664779</v>
      </c>
      <c r="BV67">
        <v>6.34</v>
      </c>
      <c r="BW67">
        <v>-290550</v>
      </c>
      <c r="BX67">
        <v>-286913.33</v>
      </c>
      <c r="BY67">
        <v>3636.67</v>
      </c>
      <c r="BZ67">
        <v>35650</v>
      </c>
      <c r="CA67">
        <v>6822050</v>
      </c>
      <c r="CB67">
        <v>-114176.67</v>
      </c>
      <c r="CC67">
        <v>-308083.33</v>
      </c>
      <c r="CD67">
        <v>0</v>
      </c>
      <c r="CE67">
        <v>0</v>
      </c>
      <c r="CF67">
        <v>0</v>
      </c>
      <c r="CG67">
        <v>0</v>
      </c>
      <c r="CH67">
        <v>1141346702</v>
      </c>
      <c r="CI67" s="7">
        <v>51886650.57</v>
      </c>
      <c r="CJ67" s="10">
        <f t="shared" si="2"/>
        <v>39100021.810000002</v>
      </c>
      <c r="CK67" s="10">
        <f>IFERROR(INDEX(CONFAZ!$BW$2:$ES$440,MATCH(DATE(YEAR($A67),MONTH($A67),15),CONFAZ!$BW$2:$BW$440,0),2),0)</f>
        <v>12786628.760000002</v>
      </c>
      <c r="CL67"/>
      <c r="CM67"/>
      <c r="CN67"/>
      <c r="CO67"/>
      <c r="CU67"/>
    </row>
    <row r="68" spans="1:99" x14ac:dyDescent="0.25">
      <c r="A68" s="1">
        <v>44763</v>
      </c>
      <c r="B68" s="1" t="str">
        <f t="shared" si="4"/>
        <v>21/07/2022</v>
      </c>
      <c r="C68" t="s">
        <v>61</v>
      </c>
      <c r="D68" t="s">
        <v>66</v>
      </c>
      <c r="E68" s="10">
        <f>IFERROR(INDEX(CONFAZ!$J$2:$ES$440,MATCH(DATE(YEAR($A68),MONTH($A68),15),CONFAZ!$J$2:$J$440,0),2),0)</f>
        <v>5.3681000000000001</v>
      </c>
      <c r="F68">
        <f>IFERROR(INDEX(CONFAZ!$J$2:$ES$440,MATCH(DATE(YEAR($A68),MONTH($A68),15),CONFAZ!$J$2:$J$440,0),3),0)</f>
        <v>48189439</v>
      </c>
      <c r="G68">
        <f>IFERROR(INDEX(CONFAZ!$J$2:$ES$440,MATCH(DATE(YEAR($A68),MONTH($A68),15),CONFAZ!$J$2:$J$440,0),4),0)</f>
        <v>517367806.92000002</v>
      </c>
      <c r="H68">
        <f>IFERROR(INDEX(CONFAZ!$J$2:$ES$440,MATCH(DATE(YEAR($A68),MONTH($A68),15),CONFAZ!$J$2:$J$440,0),5),0)</f>
        <v>7164697.8400000008</v>
      </c>
      <c r="I68">
        <f>IFERROR(INDEX(CONFAZ!$J$2:$ES$440,MATCH(DATE(YEAR($A68),MONTH($A68),15),CONFAZ!$J$2:$J$440,0),6),0)</f>
        <v>868886180</v>
      </c>
      <c r="J68">
        <f>IFERROR(INDEX(CONFAZ!$J$2:$ES$440,MATCH(DATE(YEAR($A68),MONTH($A68),15),CONFAZ!$J$2:$J$440,0),7),0)</f>
        <v>230212185.80999997</v>
      </c>
      <c r="K68">
        <f>IFERROR(INDEX(CONFAZ!$J$2:$ES$440,MATCH(DATE(YEAR($A68),MONTH($A68),15),CONFAZ!$J$2:$J$440,0),8),0)</f>
        <v>16019085.380000001</v>
      </c>
      <c r="L68">
        <f>IFERROR(INDEX(CONFAZ!$J$2:$ES$440,MATCH(DATE(YEAR($A68),MONTH($A68),15),CONFAZ!$J$2:$J$440,0),9),0)</f>
        <v>26686028.330000006</v>
      </c>
      <c r="M68">
        <f>IFERROR(INDEX(CONFAZ!$J$2:$ES$440,MATCH(DATE(YEAR($A68),MONTH($A68),15),CONFAZ!$J$2:$J$440,0),10),0)</f>
        <v>2710602.52</v>
      </c>
      <c r="N68">
        <f>IFERROR(INDEX(CONFAZ!$J$2:$ES$440,MATCH(DATE(YEAR($A68),MONTH($A68),15),CONFAZ!$J$2:$J$440,0),11),0)</f>
        <v>298480617.74000001</v>
      </c>
      <c r="O68">
        <f>IFERROR(INDEX(CONFAZ!$J$2:$ES$440,MATCH(DATE(YEAR($A68),MONTH($A68),15),CONFAZ!$J$2:$J$440,0),12),0)</f>
        <v>1904306.83</v>
      </c>
      <c r="P68">
        <f>IFERROR(INDEX(CONFAZ!$J$2:$ES$440,MATCH(DATE(YEAR($A68),MONTH($A68),15),CONFAZ!$J$2:$J$440,0),13),0)</f>
        <v>303095527.08999997</v>
      </c>
      <c r="Q68" s="2">
        <f>IFERROR(INDEX(CONFAZ!$J$2:$ES$440,MATCH(DATE(YEAR($A68),MONTH($A68),15),CONFAZ!$J$2:$J$440,0),14),0)</f>
        <v>29848660624</v>
      </c>
      <c r="R68" s="2">
        <f>IFERROR(INDEX(CONFAZ!$J$2:$ES$440,MATCH(DATE(YEAR($A68),MONTH($A68),15),CONFAZ!$J$2:$J$440,0),15),0)</f>
        <v>24486094504</v>
      </c>
      <c r="S68">
        <f>IFERROR(INDEX(CONFAZ!$J$2:$ES$440,MATCH(DATE(YEAR($A68),MONTH($A68),15),CONFAZ!$J$2:$J$440,0),16),0)</f>
        <v>149.63</v>
      </c>
      <c r="T68" s="10">
        <f>IFERROR(INDEX(CONFAZ!$J$2:$ES$440,MATCH(DATE(YEAR($A68),MONTH($A68),15),CONFAZ!$J$2:$J$440,0),17),0)</f>
        <v>0.20614972770000001</v>
      </c>
      <c r="U68">
        <f>IFERROR(INDEX(CONFAZ!$J$2:$ES$440,MATCH(DATE(YEAR($A68),MONTH($A68),15),CONFAZ!$J$2:$J$440,0),18),0)</f>
        <v>13.15</v>
      </c>
      <c r="V68">
        <f>IFERROR(INDEX(CONFAZ!$J$2:$ES$440,MATCH(DATE(YEAR($A68),MONTH($A68),15),CONFAZ!$J$2:$J$440,0),19),0)</f>
        <v>1212</v>
      </c>
      <c r="W68">
        <f>IFERROR(INDEX(CONFAZ!$J$2:$ES$440,MATCH(DATE(YEAR($A68),MONTH($A68),15),CONFAZ!$J$2:$J$440,0),20),0)</f>
        <v>1859525944300</v>
      </c>
      <c r="X68">
        <f>IFERROR(INDEX(CONFAZ!$J$2:$ES$440,MATCH(DATE(YEAR($A68),MONTH($A68),15),CONFAZ!$J$2:$J$440,0),21),0)</f>
        <v>-0.6</v>
      </c>
      <c r="Y68">
        <f>IFERROR(INDEX(CONFAZ!$J$2:$ES$440,MATCH(DATE(YEAR($A68),MONTH($A68),15),CONFAZ!$J$2:$J$440,0),22),0)</f>
        <v>1684.5888888888801</v>
      </c>
      <c r="Z68">
        <f>IFERROR(INDEX(CONFAZ!$J$2:$ES$440,MATCH(DATE(YEAR($A68),MONTH($A68),15),CONFAZ!$J$2:$J$440,0),23),0)</f>
        <v>1317.6155000000001</v>
      </c>
      <c r="AA68">
        <f>IFERROR(INDEX(CONFAZ!$J$2:$ES$440,MATCH(DATE(YEAR($A68),MONTH($A68),15),CONFAZ!$J$2:$J$440,0),24),0)</f>
        <v>1207.2580952380899</v>
      </c>
      <c r="AB68">
        <f>IFERROR(INDEX(CONFAZ!$J$2:$ES$440,MATCH(DATE(YEAR($A68),MONTH($A68),15),CONFAZ!$J$2:$J$440,0),25),0)</f>
        <v>1486.9595999999999</v>
      </c>
      <c r="AC68">
        <f>IFERROR(INDEX(CONFAZ!$J$2:$ES$440,MATCH(DATE(YEAR($A68),MONTH($A68),15),CONFAZ!$J$2:$J$440,0),26),0)</f>
        <v>9.1038066109002393</v>
      </c>
      <c r="AD68">
        <f>IFERROR(INDEX(CONFAZ!$J$2:$ES$440,MATCH(DATE(YEAR($A68),MONTH($A68),15),CONFAZ!$J$2:$J$440,0),27),0)</f>
        <v>0.31990000000000002</v>
      </c>
      <c r="AE68">
        <f>IFERROR(INDEX(CONFAZ!$J$2:$ES$440,MATCH(DATE(YEAR($A68),MONTH($A68),15),CONFAZ!$J$2:$J$440,0),28),0)</f>
        <v>567.64</v>
      </c>
      <c r="AF68">
        <f>IFERROR(INDEX(CONFAZ!$J$2:$ES$440,MATCH(DATE(YEAR($A68),MONTH($A68),15),CONFAZ!$J$2:$J$440,0),29),0)</f>
        <v>6.05</v>
      </c>
      <c r="AG68">
        <f>IFERROR(INDEX(CONFAZ!$J$2:$ES$440,MATCH(DATE(YEAR($A68),MONTH($A68),15),CONFAZ!$J$2:$J$440,0),30),0)</f>
        <v>17.2</v>
      </c>
      <c r="AH68" s="10">
        <f>IFERROR(INDEX(CONFAZ!$J$2:$ES$440,MATCH(DATE(YEAR($A68),MONTH($A68),15),CONFAZ!$J$2:$J$440,0),32),0)</f>
        <v>860076000000</v>
      </c>
      <c r="AI68" s="32">
        <f>IFERROR(INDEX(CONFAZ!$J$2:$ES$440,MATCH(DATE(YEAR($A68),MONTH($A68),15),CONFAZ!$J$2:$J$440,0),33),0)</f>
        <v>0.53949069999999999</v>
      </c>
      <c r="AJ68">
        <f>IFERROR(INDEX(CONFAZ!$J$2:$ES$440,MATCH(DATE(YEAR($A68),MONTH($A68),15),CONFAZ!$J$2:$J$440,0),34),0)</f>
        <v>0</v>
      </c>
      <c r="AK68">
        <f>IFERROR(INDEX(CONFAZ!$J$2:$ES$440,MATCH(DATE(YEAR($A68),MONTH($A68),15),CONFAZ!$J$2:$J$440,0),35),0)</f>
        <v>0</v>
      </c>
      <c r="AL68">
        <f>IFERROR(INDEX(CONFAZ!$J$2:$ES$440,MATCH(DATE(YEAR($A68),MONTH($A68),15),CONFAZ!$J$2:$J$440,0),36),0)</f>
        <v>44392</v>
      </c>
      <c r="AM68" s="3">
        <f>IFERROR(INDEX(CONFAZ!$J$2:$ES$440,MATCH(DATE(YEAR($A68),MONTH($A68),15),CONFAZ!$J$2:$J$440,0),37),0)</f>
        <v>33605801000</v>
      </c>
      <c r="AN68" s="3">
        <f>IFERROR(INDEX(CONFAZ!$J$2:$ES$440,MATCH(DATE(YEAR($A68),MONTH($A68),15),CONFAZ!$J$2:$J$440,0),38),0)</f>
        <v>0.4</v>
      </c>
      <c r="AO68">
        <f>IFERROR(INDEX(CONFAZ!$J$2:$ES$440,MATCH(DATE(YEAR($A68),MONTH($A68),15),CONFAZ!$J$2:$J$440,0),39),0)</f>
        <v>3704</v>
      </c>
      <c r="AP68" s="3">
        <f>IFERROR(INDEX(CONFAZ!$J$2:$ES$440,MATCH(DATE(YEAR($A68),MONTH($A68),15),CONFAZ!$J$2:$J$440,0),40),0)</f>
        <v>30699.57</v>
      </c>
      <c r="AQ68" s="3">
        <f>IFERROR(INDEX(CONFAZ!$J$2:$ES$440,MATCH(DATE(YEAR($A68),MONTH($A68),15),CONFAZ!$J$2:$J$440,0),41),0)</f>
        <v>3568480000</v>
      </c>
      <c r="AR68" s="3">
        <f>IFERROR(INDEX(CONFAZ!$J$2:$ES$440,MATCH(DATE(YEAR($A68),MONTH($A68),15),CONFAZ!$J$2:$J$440,0),42),0)</f>
        <v>20396000</v>
      </c>
      <c r="AS68" s="3">
        <f>IFERROR(INDEX(CONFAZ!$J$2:$ES$440,MATCH(DATE(YEAR($A68),MONTH($A68),15),CONFAZ!$J$2:$J$440,0),43),0)</f>
        <v>7460218000</v>
      </c>
      <c r="AT68" s="3">
        <f>IFERROR(INDEX(CONFAZ!$J$2:$ES$440,MATCH(DATE(YEAR($A68),MONTH($A68),15),CONFAZ!$J$2:$J$440,0),44),0)</f>
        <v>16141426000</v>
      </c>
      <c r="AU68" s="3">
        <f>IFERROR(INDEX(CONFAZ!$J$2:$ES$440,MATCH(DATE(YEAR($A68),MONTH($A68),15),CONFAZ!$J$2:$J$440,0),45),0)</f>
        <v>6415281000</v>
      </c>
      <c r="AV68" s="10"/>
      <c r="AW68">
        <v>80317</v>
      </c>
      <c r="AX68">
        <v>118</v>
      </c>
      <c r="AY68">
        <v>188407396</v>
      </c>
      <c r="AZ68">
        <v>157699041</v>
      </c>
      <c r="BA68">
        <v>3416</v>
      </c>
      <c r="BB68" s="10">
        <v>932</v>
      </c>
      <c r="BC68">
        <v>100</v>
      </c>
      <c r="BD68">
        <v>100</v>
      </c>
      <c r="BE68">
        <v>3411</v>
      </c>
      <c r="BF68">
        <v>0</v>
      </c>
      <c r="BG68">
        <v>1169</v>
      </c>
      <c r="BH68">
        <v>3997</v>
      </c>
      <c r="BI68">
        <v>713</v>
      </c>
      <c r="BJ68">
        <v>4108</v>
      </c>
      <c r="BK68">
        <v>2897</v>
      </c>
      <c r="BL68">
        <v>0</v>
      </c>
      <c r="BM68">
        <v>61580</v>
      </c>
      <c r="BN68">
        <v>29714608</v>
      </c>
      <c r="BO68">
        <v>821173</v>
      </c>
      <c r="BP68">
        <v>0</v>
      </c>
      <c r="BQ68">
        <v>2136571.37</v>
      </c>
      <c r="BR68">
        <v>910622313.13999999</v>
      </c>
      <c r="BS68">
        <v>16004.93</v>
      </c>
      <c r="BT68">
        <v>33605</v>
      </c>
      <c r="BU68">
        <v>32.8664779</v>
      </c>
      <c r="BV68">
        <v>6.34</v>
      </c>
      <c r="BW68">
        <v>-290550</v>
      </c>
      <c r="BX68">
        <v>-286913.33</v>
      </c>
      <c r="BY68">
        <v>3636.67</v>
      </c>
      <c r="BZ68">
        <v>35650</v>
      </c>
      <c r="CA68">
        <v>6822050</v>
      </c>
      <c r="CB68">
        <v>-114176.67</v>
      </c>
      <c r="CC68">
        <v>-308083.33</v>
      </c>
      <c r="CD68">
        <v>0</v>
      </c>
      <c r="CE68">
        <v>0</v>
      </c>
      <c r="CF68">
        <v>0</v>
      </c>
      <c r="CG68">
        <v>0</v>
      </c>
      <c r="CH68">
        <v>1423982923</v>
      </c>
      <c r="CI68" s="7">
        <v>67577149.159999996</v>
      </c>
      <c r="CJ68" s="10">
        <f t="shared" si="2"/>
        <v>56603665.019999996</v>
      </c>
      <c r="CK68" s="10">
        <f>IFERROR(INDEX(CONFAZ!$BW$2:$ES$440,MATCH(DATE(YEAR($A68),MONTH($A68),15),CONFAZ!$BW$2:$BW$440,0),2),0)</f>
        <v>10973484.139999999</v>
      </c>
      <c r="CL68"/>
      <c r="CM68"/>
      <c r="CN68"/>
      <c r="CO68"/>
      <c r="CU68"/>
    </row>
    <row r="69" spans="1:99" x14ac:dyDescent="0.25">
      <c r="A69" s="1">
        <v>44794</v>
      </c>
      <c r="B69" s="1" t="str">
        <f t="shared" si="4"/>
        <v>21/08/2022</v>
      </c>
      <c r="C69" t="s">
        <v>61</v>
      </c>
      <c r="D69" t="s">
        <v>66</v>
      </c>
      <c r="E69" s="10">
        <f>IFERROR(INDEX(CONFAZ!$J$2:$ES$440,MATCH(DATE(YEAR($A69),MONTH($A69),15),CONFAZ!$J$2:$J$440,0),2),0)</f>
        <v>5.1433</v>
      </c>
      <c r="F69">
        <f>IFERROR(INDEX(CONFAZ!$J$2:$ES$440,MATCH(DATE(YEAR($A69),MONTH($A69),15),CONFAZ!$J$2:$J$440,0),3),0)</f>
        <v>41639422</v>
      </c>
      <c r="G69">
        <f>IFERROR(INDEX(CONFAZ!$J$2:$ES$440,MATCH(DATE(YEAR($A69),MONTH($A69),15),CONFAZ!$J$2:$J$440,0),4),0)</f>
        <v>574973229.5</v>
      </c>
      <c r="H69">
        <f>IFERROR(INDEX(CONFAZ!$J$2:$ES$440,MATCH(DATE(YEAR($A69),MONTH($A69),15),CONFAZ!$J$2:$J$440,0),5),0)</f>
        <v>6853785.0499999998</v>
      </c>
      <c r="I69">
        <f>IFERROR(INDEX(CONFAZ!$J$2:$ES$440,MATCH(DATE(YEAR($A69),MONTH($A69),15),CONFAZ!$J$2:$J$440,0),6),0)</f>
        <v>1026340839</v>
      </c>
      <c r="J69">
        <f>IFERROR(INDEX(CONFAZ!$J$2:$ES$440,MATCH(DATE(YEAR($A69),MONTH($A69),15),CONFAZ!$J$2:$J$440,0),7),0)</f>
        <v>227840448.78999999</v>
      </c>
      <c r="K69">
        <f>IFERROR(INDEX(CONFAZ!$J$2:$ES$440,MATCH(DATE(YEAR($A69),MONTH($A69),15),CONFAZ!$J$2:$J$440,0),8),0)</f>
        <v>161776154.55000001</v>
      </c>
      <c r="L69">
        <f>IFERROR(INDEX(CONFAZ!$J$2:$ES$440,MATCH(DATE(YEAR($A69),MONTH($A69),15),CONFAZ!$J$2:$J$440,0),9),0)</f>
        <v>27916491.870000001</v>
      </c>
      <c r="M69">
        <f>IFERROR(INDEX(CONFAZ!$J$2:$ES$440,MATCH(DATE(YEAR($A69),MONTH($A69),15),CONFAZ!$J$2:$J$440,0),10),0)</f>
        <v>2783852.22</v>
      </c>
      <c r="N69">
        <f>IFERROR(INDEX(CONFAZ!$J$2:$ES$440,MATCH(DATE(YEAR($A69),MONTH($A69),15),CONFAZ!$J$2:$J$440,0),11),0)</f>
        <v>371288995.51999998</v>
      </c>
      <c r="O69">
        <f>IFERROR(INDEX(CONFAZ!$J$2:$ES$440,MATCH(DATE(YEAR($A69),MONTH($A69),15),CONFAZ!$J$2:$J$440,0),12),0)</f>
        <v>1556464.98</v>
      </c>
      <c r="P69">
        <f>IFERROR(INDEX(CONFAZ!$J$2:$ES$440,MATCH(DATE(YEAR($A69),MONTH($A69),15),CONFAZ!$J$2:$J$440,0),13),0)</f>
        <v>375629312.72000003</v>
      </c>
      <c r="Q69" s="2">
        <f>IFERROR(INDEX(CONFAZ!$J$2:$ES$440,MATCH(DATE(YEAR($A69),MONTH($A69),15),CONFAZ!$J$2:$J$440,0),14),0)</f>
        <v>30770081998</v>
      </c>
      <c r="R69" s="2">
        <f>IFERROR(INDEX(CONFAZ!$J$2:$ES$440,MATCH(DATE(YEAR($A69),MONTH($A69),15),CONFAZ!$J$2:$J$440,0),15),0)</f>
        <v>26668439655</v>
      </c>
      <c r="S69">
        <f>IFERROR(INDEX(CONFAZ!$J$2:$ES$440,MATCH(DATE(YEAR($A69),MONTH($A69),15),CONFAZ!$J$2:$J$440,0),16),0)</f>
        <v>150.1</v>
      </c>
      <c r="T69" s="10">
        <f>IFERROR(INDEX(CONFAZ!$J$2:$ES$440,MATCH(DATE(YEAR($A69),MONTH($A69),15),CONFAZ!$J$2:$J$440,0),17),0)</f>
        <v>-0.69829394379999998</v>
      </c>
      <c r="U69">
        <f>IFERROR(INDEX(CONFAZ!$J$2:$ES$440,MATCH(DATE(YEAR($A69),MONTH($A69),15),CONFAZ!$J$2:$J$440,0),18),0)</f>
        <v>13.58</v>
      </c>
      <c r="V69">
        <f>IFERROR(INDEX(CONFAZ!$J$2:$ES$440,MATCH(DATE(YEAR($A69),MONTH($A69),15),CONFAZ!$J$2:$J$440,0),19),0)</f>
        <v>1212</v>
      </c>
      <c r="W69">
        <f>IFERROR(INDEX(CONFAZ!$J$2:$ES$440,MATCH(DATE(YEAR($A69),MONTH($A69),15),CONFAZ!$J$2:$J$440,0),20),0)</f>
        <v>1746993851200</v>
      </c>
      <c r="X69">
        <f>IFERROR(INDEX(CONFAZ!$J$2:$ES$440,MATCH(DATE(YEAR($A69),MONTH($A69),15),CONFAZ!$J$2:$J$440,0),21),0)</f>
        <v>-0.31</v>
      </c>
      <c r="Y69">
        <f>IFERROR(INDEX(CONFAZ!$J$2:$ES$440,MATCH(DATE(YEAR($A69),MONTH($A69),15),CONFAZ!$J$2:$J$440,0),22),0)</f>
        <v>1684.63222222222</v>
      </c>
      <c r="Z69">
        <f>IFERROR(INDEX(CONFAZ!$J$2:$ES$440,MATCH(DATE(YEAR($A69),MONTH($A69),15),CONFAZ!$J$2:$J$440,0),23),0)</f>
        <v>1318.4590000000001</v>
      </c>
      <c r="AA69">
        <f>IFERROR(INDEX(CONFAZ!$J$2:$ES$440,MATCH(DATE(YEAR($A69),MONTH($A69),15),CONFAZ!$J$2:$J$440,0),24),0)</f>
        <v>1209.3947619047599</v>
      </c>
      <c r="AB69">
        <f>IFERROR(INDEX(CONFAZ!$J$2:$ES$440,MATCH(DATE(YEAR($A69),MONTH($A69),15),CONFAZ!$J$2:$J$440,0),25),0)</f>
        <v>1486.0255999999999</v>
      </c>
      <c r="AC69">
        <f>IFERROR(INDEX(CONFAZ!$J$2:$ES$440,MATCH(DATE(YEAR($A69),MONTH($A69),15),CONFAZ!$J$2:$J$440,0),26),0)</f>
        <v>8.9175490078835704</v>
      </c>
      <c r="AD69">
        <f>IFERROR(INDEX(CONFAZ!$J$2:$ES$440,MATCH(DATE(YEAR($A69),MONTH($A69),15),CONFAZ!$J$2:$J$440,0),27),0)</f>
        <v>0.64</v>
      </c>
      <c r="AE69">
        <f>IFERROR(INDEX(CONFAZ!$J$2:$ES$440,MATCH(DATE(YEAR($A69),MONTH($A69),15),CONFAZ!$J$2:$J$440,0),28),0)</f>
        <v>502.82</v>
      </c>
      <c r="AF69">
        <f>IFERROR(INDEX(CONFAZ!$J$2:$ES$440,MATCH(DATE(YEAR($A69),MONTH($A69),15),CONFAZ!$J$2:$J$440,0),29),0)</f>
        <v>5.4</v>
      </c>
      <c r="AG69">
        <f>IFERROR(INDEX(CONFAZ!$J$2:$ES$440,MATCH(DATE(YEAR($A69),MONTH($A69),15),CONFAZ!$J$2:$J$440,0),30),0)</f>
        <v>29.94</v>
      </c>
      <c r="AH69" s="10">
        <f>IFERROR(INDEX(CONFAZ!$J$2:$ES$440,MATCH(DATE(YEAR($A69),MONTH($A69),15),CONFAZ!$J$2:$J$440,0),32),0)</f>
        <v>856919300000</v>
      </c>
      <c r="AI69" s="32">
        <f>IFERROR(INDEX(CONFAZ!$J$2:$ES$440,MATCH(DATE(YEAR($A69),MONTH($A69),15),CONFAZ!$J$2:$J$440,0),33),0)</f>
        <v>0.53949069999999999</v>
      </c>
      <c r="AJ69">
        <f>IFERROR(INDEX(CONFAZ!$J$2:$ES$440,MATCH(DATE(YEAR($A69),MONTH($A69),15),CONFAZ!$J$2:$J$440,0),34),0)</f>
        <v>0</v>
      </c>
      <c r="AK69">
        <f>IFERROR(INDEX(CONFAZ!$J$2:$ES$440,MATCH(DATE(YEAR($A69),MONTH($A69),15),CONFAZ!$J$2:$J$440,0),35),0)</f>
        <v>0</v>
      </c>
      <c r="AL69">
        <f>IFERROR(INDEX(CONFAZ!$J$2:$ES$440,MATCH(DATE(YEAR($A69),MONTH($A69),15),CONFAZ!$J$2:$J$440,0),36),0)</f>
        <v>44423</v>
      </c>
      <c r="AM69" s="3">
        <f>IFERROR(INDEX(CONFAZ!$J$2:$ES$440,MATCH(DATE(YEAR($A69),MONTH($A69),15),CONFAZ!$J$2:$J$440,0),37),0)</f>
        <v>33605801000</v>
      </c>
      <c r="AN69" s="3">
        <f>IFERROR(INDEX(CONFAZ!$J$2:$ES$440,MATCH(DATE(YEAR($A69),MONTH($A69),15),CONFAZ!$J$2:$J$440,0),38),0)</f>
        <v>0.4</v>
      </c>
      <c r="AO69">
        <f>IFERROR(INDEX(CONFAZ!$J$2:$ES$440,MATCH(DATE(YEAR($A69),MONTH($A69),15),CONFAZ!$J$2:$J$440,0),39),0)</f>
        <v>3704</v>
      </c>
      <c r="AP69" s="3">
        <f>IFERROR(INDEX(CONFAZ!$J$2:$ES$440,MATCH(DATE(YEAR($A69),MONTH($A69),15),CONFAZ!$J$2:$J$440,0),40),0)</f>
        <v>30699.57</v>
      </c>
      <c r="AQ69" s="3">
        <f>IFERROR(INDEX(CONFAZ!$J$2:$ES$440,MATCH(DATE(YEAR($A69),MONTH($A69),15),CONFAZ!$J$2:$J$440,0),41),0)</f>
        <v>3568480000</v>
      </c>
      <c r="AR69" s="3">
        <f>IFERROR(INDEX(CONFAZ!$J$2:$ES$440,MATCH(DATE(YEAR($A69),MONTH($A69),15),CONFAZ!$J$2:$J$440,0),42),0)</f>
        <v>20396000</v>
      </c>
      <c r="AS69" s="3">
        <f>IFERROR(INDEX(CONFAZ!$J$2:$ES$440,MATCH(DATE(YEAR($A69),MONTH($A69),15),CONFAZ!$J$2:$J$440,0),43),0)</f>
        <v>7460218000</v>
      </c>
      <c r="AT69" s="3">
        <f>IFERROR(INDEX(CONFAZ!$J$2:$ES$440,MATCH(DATE(YEAR($A69),MONTH($A69),15),CONFAZ!$J$2:$J$440,0),44),0)</f>
        <v>16141426000</v>
      </c>
      <c r="AU69" s="3">
        <f>IFERROR(INDEX(CONFAZ!$J$2:$ES$440,MATCH(DATE(YEAR($A69),MONTH($A69),15),CONFAZ!$J$2:$J$440,0),45),0)</f>
        <v>6415281000</v>
      </c>
      <c r="AV69" s="10"/>
      <c r="AW69">
        <v>80317</v>
      </c>
      <c r="AX69">
        <v>118</v>
      </c>
      <c r="AY69">
        <v>188407396</v>
      </c>
      <c r="AZ69">
        <v>157699041</v>
      </c>
      <c r="BA69">
        <v>3416</v>
      </c>
      <c r="BB69" s="10">
        <v>932</v>
      </c>
      <c r="BC69">
        <v>100</v>
      </c>
      <c r="BD69">
        <v>100</v>
      </c>
      <c r="BE69">
        <v>3411</v>
      </c>
      <c r="BF69">
        <v>0</v>
      </c>
      <c r="BG69">
        <v>1169</v>
      </c>
      <c r="BH69">
        <v>3997</v>
      </c>
      <c r="BI69">
        <v>713</v>
      </c>
      <c r="BJ69">
        <v>4108</v>
      </c>
      <c r="BK69">
        <v>2897</v>
      </c>
      <c r="BL69">
        <v>0</v>
      </c>
      <c r="BM69">
        <v>61580</v>
      </c>
      <c r="BN69">
        <v>29714608</v>
      </c>
      <c r="BO69">
        <v>821173</v>
      </c>
      <c r="BP69">
        <v>0</v>
      </c>
      <c r="BQ69">
        <v>2136571.37</v>
      </c>
      <c r="BR69">
        <v>910622313.13999999</v>
      </c>
      <c r="BS69">
        <v>16004.93</v>
      </c>
      <c r="BT69">
        <v>33605</v>
      </c>
      <c r="BU69">
        <v>32.8664779</v>
      </c>
      <c r="BV69">
        <v>6.34</v>
      </c>
      <c r="BW69">
        <v>-290550</v>
      </c>
      <c r="BX69">
        <v>-286913.33</v>
      </c>
      <c r="BY69">
        <v>3636.67</v>
      </c>
      <c r="BZ69">
        <v>35650</v>
      </c>
      <c r="CA69">
        <v>6822050</v>
      </c>
      <c r="CB69">
        <v>-114176.67</v>
      </c>
      <c r="CC69">
        <v>-308083.33</v>
      </c>
      <c r="CD69">
        <v>0</v>
      </c>
      <c r="CE69">
        <v>0</v>
      </c>
      <c r="CF69">
        <v>0</v>
      </c>
      <c r="CG69">
        <v>0</v>
      </c>
      <c r="CH69">
        <v>13200232.5</v>
      </c>
      <c r="CI69" s="10">
        <v>772512.79</v>
      </c>
      <c r="CJ69" s="10">
        <f t="shared" si="2"/>
        <v>-6197611.919999999</v>
      </c>
      <c r="CK69" s="10">
        <f>IFERROR(INDEX(CONFAZ!$BW$2:$ES$440,MATCH(DATE(YEAR($A69),MONTH($A69),15),CONFAZ!$BW$2:$BW$440,0),2),0)</f>
        <v>6970124.709999999</v>
      </c>
      <c r="CL69" s="10"/>
      <c r="CM69" s="10"/>
      <c r="CN69"/>
      <c r="CO69"/>
      <c r="CU69"/>
    </row>
    <row r="70" spans="1:99" x14ac:dyDescent="0.25">
      <c r="A70" s="1">
        <v>44825</v>
      </c>
      <c r="B70" s="1" t="str">
        <f t="shared" si="4"/>
        <v>21/09/2022</v>
      </c>
      <c r="C70" t="s">
        <v>61</v>
      </c>
      <c r="D70" t="s">
        <v>66</v>
      </c>
      <c r="E70" s="10">
        <f>IFERROR(INDEX(CONFAZ!$J$2:$ES$440,MATCH(DATE(YEAR($A70),MONTH($A70),15),CONFAZ!$J$2:$J$440,0),2),0)</f>
        <v>5.2370000000000001</v>
      </c>
      <c r="F70">
        <f>IFERROR(INDEX(CONFAZ!$J$2:$ES$440,MATCH(DATE(YEAR($A70),MONTH($A70),15),CONFAZ!$J$2:$J$440,0),3),0)</f>
        <v>31205805</v>
      </c>
      <c r="G70">
        <f>IFERROR(INDEX(CONFAZ!$J$2:$ES$440,MATCH(DATE(YEAR($A70),MONTH($A70),15),CONFAZ!$J$2:$J$440,0),4),0)</f>
        <v>953713746.2299999</v>
      </c>
      <c r="H70">
        <f>IFERROR(INDEX(CONFAZ!$J$2:$ES$440,MATCH(DATE(YEAR($A70),MONTH($A70),15),CONFAZ!$J$2:$J$440,0),5),0)</f>
        <v>5909996.6099999994</v>
      </c>
      <c r="I70">
        <f>IFERROR(INDEX(CONFAZ!$J$2:$ES$440,MATCH(DATE(YEAR($A70),MONTH($A70),15),CONFAZ!$J$2:$J$440,0),6),0)</f>
        <v>1272818453</v>
      </c>
      <c r="J70">
        <f>IFERROR(INDEX(CONFAZ!$J$2:$ES$440,MATCH(DATE(YEAR($A70),MONTH($A70),15),CONFAZ!$J$2:$J$440,0),7),0)</f>
        <v>208680858.64000002</v>
      </c>
      <c r="K70">
        <f>IFERROR(INDEX(CONFAZ!$J$2:$ES$440,MATCH(DATE(YEAR($A70),MONTH($A70),15),CONFAZ!$J$2:$J$440,0),8),0)</f>
        <v>61211639.889999993</v>
      </c>
      <c r="L70">
        <f>IFERROR(INDEX(CONFAZ!$J$2:$ES$440,MATCH(DATE(YEAR($A70),MONTH($A70),15),CONFAZ!$J$2:$J$440,0),9),0)</f>
        <v>27487494.540000007</v>
      </c>
      <c r="M70">
        <f>IFERROR(INDEX(CONFAZ!$J$2:$ES$440,MATCH(DATE(YEAR($A70),MONTH($A70),15),CONFAZ!$J$2:$J$440,0),10),0)</f>
        <v>1941731.04</v>
      </c>
      <c r="N70">
        <f>IFERROR(INDEX(CONFAZ!$J$2:$ES$440,MATCH(DATE(YEAR($A70),MONTH($A70),15),CONFAZ!$J$2:$J$440,0),11),0)</f>
        <v>748425548.63</v>
      </c>
      <c r="O70">
        <f>IFERROR(INDEX(CONFAZ!$J$2:$ES$440,MATCH(DATE(YEAR($A70),MONTH($A70),15),CONFAZ!$J$2:$J$440,0),12),0)</f>
        <v>999475.81</v>
      </c>
      <c r="P70">
        <f>IFERROR(INDEX(CONFAZ!$J$2:$ES$440,MATCH(DATE(YEAR($A70),MONTH($A70),15),CONFAZ!$J$2:$J$440,0),13),0)</f>
        <v>751366755.4799999</v>
      </c>
      <c r="Q70" s="2">
        <f>IFERROR(INDEX(CONFAZ!$J$2:$ES$440,MATCH(DATE(YEAR($A70),MONTH($A70),15),CONFAZ!$J$2:$J$440,0),14),0)</f>
        <v>28619876875</v>
      </c>
      <c r="R70" s="2">
        <f>IFERROR(INDEX(CONFAZ!$J$2:$ES$440,MATCH(DATE(YEAR($A70),MONTH($A70),15),CONFAZ!$J$2:$J$440,0),15),0)</f>
        <v>24931768372</v>
      </c>
      <c r="S70">
        <f>IFERROR(INDEX(CONFAZ!$J$2:$ES$440,MATCH(DATE(YEAR($A70),MONTH($A70),15),CONFAZ!$J$2:$J$440,0),16),0)</f>
        <v>145.31</v>
      </c>
      <c r="T70" s="10">
        <f>IFERROR(INDEX(CONFAZ!$J$2:$ES$440,MATCH(DATE(YEAR($A70),MONTH($A70),15),CONFAZ!$J$2:$J$440,0),17),0)</f>
        <v>-0.94607275589999995</v>
      </c>
      <c r="U70">
        <f>IFERROR(INDEX(CONFAZ!$J$2:$ES$440,MATCH(DATE(YEAR($A70),MONTH($A70),15),CONFAZ!$J$2:$J$440,0),18),0)</f>
        <v>13.65</v>
      </c>
      <c r="V70">
        <f>IFERROR(INDEX(CONFAZ!$J$2:$ES$440,MATCH(DATE(YEAR($A70),MONTH($A70),15),CONFAZ!$J$2:$J$440,0),19),0)</f>
        <v>1212</v>
      </c>
      <c r="W70">
        <f>IFERROR(INDEX(CONFAZ!$J$2:$ES$440,MATCH(DATE(YEAR($A70),MONTH($A70),15),CONFAZ!$J$2:$J$440,0),20),0)</f>
        <v>1715536460000</v>
      </c>
      <c r="X70">
        <f>IFERROR(INDEX(CONFAZ!$J$2:$ES$440,MATCH(DATE(YEAR($A70),MONTH($A70),15),CONFAZ!$J$2:$J$440,0),21),0)</f>
        <v>-0.32</v>
      </c>
      <c r="Y70">
        <f>IFERROR(INDEX(CONFAZ!$J$2:$ES$440,MATCH(DATE(YEAR($A70),MONTH($A70),15),CONFAZ!$J$2:$J$440,0),22),0)</f>
        <v>1701.30388888888</v>
      </c>
      <c r="Z70">
        <f>IFERROR(INDEX(CONFAZ!$J$2:$ES$440,MATCH(DATE(YEAR($A70),MONTH($A70),15),CONFAZ!$J$2:$J$440,0),23),0)</f>
        <v>1324.3689999999999</v>
      </c>
      <c r="AA70">
        <f>IFERROR(INDEX(CONFAZ!$J$2:$ES$440,MATCH(DATE(YEAR($A70),MONTH($A70),15),CONFAZ!$J$2:$J$440,0),24),0)</f>
        <v>1213.1861904761899</v>
      </c>
      <c r="AB70">
        <f>IFERROR(INDEX(CONFAZ!$J$2:$ES$440,MATCH(DATE(YEAR($A70),MONTH($A70),15),CONFAZ!$J$2:$J$440,0),25),0)</f>
        <v>1495.0408</v>
      </c>
      <c r="AC70">
        <f>IFERROR(INDEX(CONFAZ!$J$2:$ES$440,MATCH(DATE(YEAR($A70),MONTH($A70),15),CONFAZ!$J$2:$J$440,0),26),0)</f>
        <v>8.7005306771882296</v>
      </c>
      <c r="AD70">
        <f>IFERROR(INDEX(CONFAZ!$J$2:$ES$440,MATCH(DATE(YEAR($A70),MONTH($A70),15),CONFAZ!$J$2:$J$440,0),27),0)</f>
        <v>0.71</v>
      </c>
      <c r="AE70">
        <f>IFERROR(INDEX(CONFAZ!$J$2:$ES$440,MATCH(DATE(YEAR($A70),MONTH($A70),15),CONFAZ!$J$2:$J$440,0),28),0)</f>
        <v>468.83</v>
      </c>
      <c r="AF70">
        <f>IFERROR(INDEX(CONFAZ!$J$2:$ES$440,MATCH(DATE(YEAR($A70),MONTH($A70),15),CONFAZ!$J$2:$J$440,0),29),0)</f>
        <v>5</v>
      </c>
      <c r="AG70">
        <f>IFERROR(INDEX(CONFAZ!$J$2:$ES$440,MATCH(DATE(YEAR($A70),MONTH($A70),15),CONFAZ!$J$2:$J$440,0),30),0)</f>
        <v>-43.91</v>
      </c>
      <c r="AH70" s="10">
        <f>IFERROR(INDEX(CONFAZ!$J$2:$ES$440,MATCH(DATE(YEAR($A70),MONTH($A70),15),CONFAZ!$J$2:$J$440,0),32),0)</f>
        <v>826649400000</v>
      </c>
      <c r="AI70" s="32">
        <f>IFERROR(INDEX(CONFAZ!$J$2:$ES$440,MATCH(DATE(YEAR($A70),MONTH($A70),15),CONFAZ!$J$2:$J$440,0),33),0)</f>
        <v>0.53949069999999999</v>
      </c>
      <c r="AJ70">
        <f>IFERROR(INDEX(CONFAZ!$J$2:$ES$440,MATCH(DATE(YEAR($A70),MONTH($A70),15),CONFAZ!$J$2:$J$440,0),34),0)</f>
        <v>0</v>
      </c>
      <c r="AK70">
        <f>IFERROR(INDEX(CONFAZ!$J$2:$ES$440,MATCH(DATE(YEAR($A70),MONTH($A70),15),CONFAZ!$J$2:$J$440,0),35),0)</f>
        <v>0</v>
      </c>
      <c r="AL70">
        <f>IFERROR(INDEX(CONFAZ!$J$2:$ES$440,MATCH(DATE(YEAR($A70),MONTH($A70),15),CONFAZ!$J$2:$J$440,0),36),0)</f>
        <v>44454</v>
      </c>
      <c r="AM70" s="3">
        <f>IFERROR(INDEX(CONFAZ!$J$2:$ES$440,MATCH(DATE(YEAR($A70),MONTH($A70),15),CONFAZ!$J$2:$J$440,0),37),0)</f>
        <v>33605801000</v>
      </c>
      <c r="AN70" s="3">
        <f>IFERROR(INDEX(CONFAZ!$J$2:$ES$440,MATCH(DATE(YEAR($A70),MONTH($A70),15),CONFAZ!$J$2:$J$440,0),38),0)</f>
        <v>0.4</v>
      </c>
      <c r="AO70">
        <f>IFERROR(INDEX(CONFAZ!$J$2:$ES$440,MATCH(DATE(YEAR($A70),MONTH($A70),15),CONFAZ!$J$2:$J$440,0),39),0)</f>
        <v>3704</v>
      </c>
      <c r="AP70" s="3">
        <f>IFERROR(INDEX(CONFAZ!$J$2:$ES$440,MATCH(DATE(YEAR($A70),MONTH($A70),15),CONFAZ!$J$2:$J$440,0),40),0)</f>
        <v>30699.57</v>
      </c>
      <c r="AQ70" s="3">
        <f>IFERROR(INDEX(CONFAZ!$J$2:$ES$440,MATCH(DATE(YEAR($A70),MONTH($A70),15),CONFAZ!$J$2:$J$440,0),41),0)</f>
        <v>3568480000</v>
      </c>
      <c r="AR70" s="3">
        <f>IFERROR(INDEX(CONFAZ!$J$2:$ES$440,MATCH(DATE(YEAR($A70),MONTH($A70),15),CONFAZ!$J$2:$J$440,0),42),0)</f>
        <v>20396000</v>
      </c>
      <c r="AS70" s="3">
        <f>IFERROR(INDEX(CONFAZ!$J$2:$ES$440,MATCH(DATE(YEAR($A70),MONTH($A70),15),CONFAZ!$J$2:$J$440,0),43),0)</f>
        <v>7460218000</v>
      </c>
      <c r="AT70" s="3">
        <f>IFERROR(INDEX(CONFAZ!$J$2:$ES$440,MATCH(DATE(YEAR($A70),MONTH($A70),15),CONFAZ!$J$2:$J$440,0),44),0)</f>
        <v>16141426000</v>
      </c>
      <c r="AU70" s="3">
        <f>IFERROR(INDEX(CONFAZ!$J$2:$ES$440,MATCH(DATE(YEAR($A70),MONTH($A70),15),CONFAZ!$J$2:$J$440,0),45),0)</f>
        <v>6415281000</v>
      </c>
      <c r="AV70" s="10"/>
      <c r="AW70">
        <v>80317</v>
      </c>
      <c r="AX70">
        <v>118</v>
      </c>
      <c r="AY70">
        <v>188407396</v>
      </c>
      <c r="AZ70">
        <v>157699041</v>
      </c>
      <c r="BA70">
        <v>3416</v>
      </c>
      <c r="BB70" s="10">
        <v>932</v>
      </c>
      <c r="BC70">
        <v>100</v>
      </c>
      <c r="BD70">
        <v>100</v>
      </c>
      <c r="BE70">
        <v>3411</v>
      </c>
      <c r="BF70">
        <v>0</v>
      </c>
      <c r="BG70">
        <v>1169</v>
      </c>
      <c r="BH70">
        <v>3997</v>
      </c>
      <c r="BI70">
        <v>713</v>
      </c>
      <c r="BJ70">
        <v>4108</v>
      </c>
      <c r="BK70">
        <v>2897</v>
      </c>
      <c r="BL70">
        <v>0</v>
      </c>
      <c r="BM70">
        <v>61580</v>
      </c>
      <c r="BN70">
        <v>29714608</v>
      </c>
      <c r="BO70">
        <v>821173</v>
      </c>
      <c r="BP70">
        <v>0</v>
      </c>
      <c r="BQ70">
        <v>2136571.37</v>
      </c>
      <c r="BR70">
        <v>910622313.13999999</v>
      </c>
      <c r="BS70">
        <v>16004.93</v>
      </c>
      <c r="BT70">
        <v>33605</v>
      </c>
      <c r="BU70">
        <v>32.8664779</v>
      </c>
      <c r="BV70">
        <v>6.34</v>
      </c>
      <c r="BW70">
        <v>-290550</v>
      </c>
      <c r="BX70">
        <v>-286913.33</v>
      </c>
      <c r="BY70">
        <v>3636.67</v>
      </c>
      <c r="BZ70">
        <v>35650</v>
      </c>
      <c r="CA70">
        <v>6822050</v>
      </c>
      <c r="CB70">
        <v>-114176.67</v>
      </c>
      <c r="CC70">
        <v>-308083.33</v>
      </c>
      <c r="CD70">
        <v>0</v>
      </c>
      <c r="CE70">
        <v>0</v>
      </c>
      <c r="CF70">
        <v>0</v>
      </c>
      <c r="CG70">
        <v>0</v>
      </c>
      <c r="CH70">
        <v>184882882.5</v>
      </c>
      <c r="CI70" s="7">
        <v>5248552.66</v>
      </c>
      <c r="CJ70" s="10">
        <f t="shared" si="2"/>
        <v>-1996517.9800000004</v>
      </c>
      <c r="CK70" s="10">
        <f>IFERROR(INDEX(CONFAZ!$BW$2:$ES$440,MATCH(DATE(YEAR($A70),MONTH($A70),15),CONFAZ!$BW$2:$BW$440,0),2),0)</f>
        <v>7245070.6400000006</v>
      </c>
      <c r="CL70"/>
      <c r="CM70"/>
      <c r="CN70"/>
      <c r="CO70"/>
      <c r="CU70"/>
    </row>
    <row r="71" spans="1:99" x14ac:dyDescent="0.25">
      <c r="A71" s="1">
        <v>44855</v>
      </c>
      <c r="B71" s="1" t="str">
        <f t="shared" si="4"/>
        <v>21/10/2022</v>
      </c>
      <c r="C71" t="s">
        <v>61</v>
      </c>
      <c r="D71" t="s">
        <v>66</v>
      </c>
      <c r="E71" s="10">
        <f>IFERROR(INDEX(CONFAZ!$J$2:$ES$440,MATCH(DATE(YEAR($A71),MONTH($A71),15),CONFAZ!$J$2:$J$440,0),2),0)</f>
        <v>5.2503000000000002</v>
      </c>
      <c r="F71">
        <f>IFERROR(INDEX(CONFAZ!$J$2:$ES$440,MATCH(DATE(YEAR($A71),MONTH($A71),15),CONFAZ!$J$2:$J$440,0),3),0)</f>
        <v>23091326</v>
      </c>
      <c r="G71">
        <f>IFERROR(INDEX(CONFAZ!$J$2:$ES$440,MATCH(DATE(YEAR($A71),MONTH($A71),15),CONFAZ!$J$2:$J$440,0),4),0)</f>
        <v>728882005.66000009</v>
      </c>
      <c r="H71">
        <f>IFERROR(INDEX(CONFAZ!$J$2:$ES$440,MATCH(DATE(YEAR($A71),MONTH($A71),15),CONFAZ!$J$2:$J$440,0),5),0)</f>
        <v>6230535.6500000004</v>
      </c>
      <c r="I71">
        <f>IFERROR(INDEX(CONFAZ!$J$2:$ES$440,MATCH(DATE(YEAR($A71),MONTH($A71),15),CONFAZ!$J$2:$J$440,0),6),0)</f>
        <v>952995769</v>
      </c>
      <c r="J71">
        <f>IFERROR(INDEX(CONFAZ!$J$2:$ES$440,MATCH(DATE(YEAR($A71),MONTH($A71),15),CONFAZ!$J$2:$J$440,0),7),0)</f>
        <v>140804144.71999997</v>
      </c>
      <c r="K71">
        <f>IFERROR(INDEX(CONFAZ!$J$2:$ES$440,MATCH(DATE(YEAR($A71),MONTH($A71),15),CONFAZ!$J$2:$J$440,0),8),0)</f>
        <v>34687511.389999993</v>
      </c>
      <c r="L71">
        <f>IFERROR(INDEX(CONFAZ!$J$2:$ES$440,MATCH(DATE(YEAR($A71),MONTH($A71),15),CONFAZ!$J$2:$J$440,0),9),0)</f>
        <v>29671342.130000006</v>
      </c>
      <c r="M71">
        <f>IFERROR(INDEX(CONFAZ!$J$2:$ES$440,MATCH(DATE(YEAR($A71),MONTH($A71),15),CONFAZ!$J$2:$J$440,0),10),0)</f>
        <v>2393829.7799999998</v>
      </c>
      <c r="N71">
        <f>IFERROR(INDEX(CONFAZ!$J$2:$ES$440,MATCH(DATE(YEAR($A71),MONTH($A71),15),CONFAZ!$J$2:$J$440,0),11),0)</f>
        <v>491858702.02999997</v>
      </c>
      <c r="O71">
        <f>IFERROR(INDEX(CONFAZ!$J$2:$ES$440,MATCH(DATE(YEAR($A71),MONTH($A71),15),CONFAZ!$J$2:$J$440,0),12),0)</f>
        <v>784697.21</v>
      </c>
      <c r="P71">
        <f>IFERROR(INDEX(CONFAZ!$J$2:$ES$440,MATCH(DATE(YEAR($A71),MONTH($A71),15),CONFAZ!$J$2:$J$440,0),13),0)</f>
        <v>495037229.01999992</v>
      </c>
      <c r="Q71" s="2">
        <f>IFERROR(INDEX(CONFAZ!$J$2:$ES$440,MATCH(DATE(YEAR($A71),MONTH($A71),15),CONFAZ!$J$2:$J$440,0),14),0)</f>
        <v>26937581448</v>
      </c>
      <c r="R71" s="2">
        <f>IFERROR(INDEX(CONFAZ!$J$2:$ES$440,MATCH(DATE(YEAR($A71),MONTH($A71),15),CONFAZ!$J$2:$J$440,0),15),0)</f>
        <v>23440971719</v>
      </c>
      <c r="S71">
        <f>IFERROR(INDEX(CONFAZ!$J$2:$ES$440,MATCH(DATE(YEAR($A71),MONTH($A71),15),CONFAZ!$J$2:$J$440,0),16),0)</f>
        <v>143.65</v>
      </c>
      <c r="T71" s="10">
        <f>IFERROR(INDEX(CONFAZ!$J$2:$ES$440,MATCH(DATE(YEAR($A71),MONTH($A71),15),CONFAZ!$J$2:$J$440,0),17),0)</f>
        <v>-0.9713808142</v>
      </c>
      <c r="U71">
        <f>IFERROR(INDEX(CONFAZ!$J$2:$ES$440,MATCH(DATE(YEAR($A71),MONTH($A71),15),CONFAZ!$J$2:$J$440,0),18),0)</f>
        <v>13.65</v>
      </c>
      <c r="V71">
        <f>IFERROR(INDEX(CONFAZ!$J$2:$ES$440,MATCH(DATE(YEAR($A71),MONTH($A71),15),CONFAZ!$J$2:$J$440,0),19),0)</f>
        <v>1212</v>
      </c>
      <c r="W71">
        <f>IFERROR(INDEX(CONFAZ!$J$2:$ES$440,MATCH(DATE(YEAR($A71),MONTH($A71),15),CONFAZ!$J$2:$J$440,0),20),0)</f>
        <v>1709214163800</v>
      </c>
      <c r="X71">
        <f>IFERROR(INDEX(CONFAZ!$J$2:$ES$440,MATCH(DATE(YEAR($A71),MONTH($A71),15),CONFAZ!$J$2:$J$440,0),21),0)</f>
        <v>0.47</v>
      </c>
      <c r="Y71">
        <f>IFERROR(INDEX(CONFAZ!$J$2:$ES$440,MATCH(DATE(YEAR($A71),MONTH($A71),15),CONFAZ!$J$2:$J$440,0),22),0)</f>
        <v>1705.5677777777701</v>
      </c>
      <c r="Z71">
        <f>IFERROR(INDEX(CONFAZ!$J$2:$ES$440,MATCH(DATE(YEAR($A71),MONTH($A71),15),CONFAZ!$J$2:$J$440,0),23),0)</f>
        <v>1322.3244999999999</v>
      </c>
      <c r="AA71">
        <f>IFERROR(INDEX(CONFAZ!$J$2:$ES$440,MATCH(DATE(YEAR($A71),MONTH($A71),15),CONFAZ!$J$2:$J$440,0),24),0)</f>
        <v>1211.0428571428499</v>
      </c>
      <c r="AB71">
        <f>IFERROR(INDEX(CONFAZ!$J$2:$ES$440,MATCH(DATE(YEAR($A71),MONTH($A71),15),CONFAZ!$J$2:$J$440,0),25),0)</f>
        <v>1492.8483999999901</v>
      </c>
      <c r="AC71">
        <f>IFERROR(INDEX(CONFAZ!$J$2:$ES$440,MATCH(DATE(YEAR($A71),MONTH($A71),15),CONFAZ!$J$2:$J$440,0),26),0)</f>
        <v>8.3012062604087102</v>
      </c>
      <c r="AD71">
        <f>IFERROR(INDEX(CONFAZ!$J$2:$ES$440,MATCH(DATE(YEAR($A71),MONTH($A71),15),CONFAZ!$J$2:$J$440,0),27),0)</f>
        <v>1.59</v>
      </c>
      <c r="AE71">
        <f>IFERROR(INDEX(CONFAZ!$J$2:$ES$440,MATCH(DATE(YEAR($A71),MONTH($A71),15),CONFAZ!$J$2:$J$440,0),28),0)</f>
        <v>491.48</v>
      </c>
      <c r="AF71">
        <f>IFERROR(INDEX(CONFAZ!$J$2:$ES$440,MATCH(DATE(YEAR($A71),MONTH($A71),15),CONFAZ!$J$2:$J$440,0),29),0)</f>
        <v>4.8899999999999997</v>
      </c>
      <c r="AG71">
        <f>IFERROR(INDEX(CONFAZ!$J$2:$ES$440,MATCH(DATE(YEAR($A71),MONTH($A71),15),CONFAZ!$J$2:$J$440,0),30),0)</f>
        <v>-9.0500000000000007</v>
      </c>
      <c r="AH71" s="10">
        <f>IFERROR(INDEX(CONFAZ!$J$2:$ES$440,MATCH(DATE(YEAR($A71),MONTH($A71),15),CONFAZ!$J$2:$J$440,0),32),0)</f>
        <v>836439700000</v>
      </c>
      <c r="AI71" s="32">
        <f>IFERROR(INDEX(CONFAZ!$J$2:$ES$440,MATCH(DATE(YEAR($A71),MONTH($A71),15),CONFAZ!$J$2:$J$440,0),33),0)</f>
        <v>0.53949069999999999</v>
      </c>
      <c r="AJ71">
        <f>IFERROR(INDEX(CONFAZ!$J$2:$ES$440,MATCH(DATE(YEAR($A71),MONTH($A71),15),CONFAZ!$J$2:$J$440,0),34),0)</f>
        <v>0</v>
      </c>
      <c r="AK71">
        <f>IFERROR(INDEX(CONFAZ!$J$2:$ES$440,MATCH(DATE(YEAR($A71),MONTH($A71),15),CONFAZ!$J$2:$J$440,0),35),0)</f>
        <v>0</v>
      </c>
      <c r="AL71">
        <f>IFERROR(INDEX(CONFAZ!$J$2:$ES$440,MATCH(DATE(YEAR($A71),MONTH($A71),15),CONFAZ!$J$2:$J$440,0),36),0)</f>
        <v>44484</v>
      </c>
      <c r="AM71" s="3">
        <f>IFERROR(INDEX(CONFAZ!$J$2:$ES$440,MATCH(DATE(YEAR($A71),MONTH($A71),15),CONFAZ!$J$2:$J$440,0),37),0)</f>
        <v>33605801000</v>
      </c>
      <c r="AN71" s="3">
        <f>IFERROR(INDEX(CONFAZ!$J$2:$ES$440,MATCH(DATE(YEAR($A71),MONTH($A71),15),CONFAZ!$J$2:$J$440,0),38),0)</f>
        <v>0.4</v>
      </c>
      <c r="AO71">
        <f>IFERROR(INDEX(CONFAZ!$J$2:$ES$440,MATCH(DATE(YEAR($A71),MONTH($A71),15),CONFAZ!$J$2:$J$440,0),39),0)</f>
        <v>3704</v>
      </c>
      <c r="AP71" s="3">
        <f>IFERROR(INDEX(CONFAZ!$J$2:$ES$440,MATCH(DATE(YEAR($A71),MONTH($A71),15),CONFAZ!$J$2:$J$440,0),40),0)</f>
        <v>30699.57</v>
      </c>
      <c r="AQ71" s="3">
        <f>IFERROR(INDEX(CONFAZ!$J$2:$ES$440,MATCH(DATE(YEAR($A71),MONTH($A71),15),CONFAZ!$J$2:$J$440,0),41),0)</f>
        <v>3568480000</v>
      </c>
      <c r="AR71" s="3">
        <f>IFERROR(INDEX(CONFAZ!$J$2:$ES$440,MATCH(DATE(YEAR($A71),MONTH($A71),15),CONFAZ!$J$2:$J$440,0),42),0)</f>
        <v>20396000</v>
      </c>
      <c r="AS71" s="3">
        <f>IFERROR(INDEX(CONFAZ!$J$2:$ES$440,MATCH(DATE(YEAR($A71),MONTH($A71),15),CONFAZ!$J$2:$J$440,0),43),0)</f>
        <v>7460218000</v>
      </c>
      <c r="AT71" s="3">
        <f>IFERROR(INDEX(CONFAZ!$J$2:$ES$440,MATCH(DATE(YEAR($A71),MONTH($A71),15),CONFAZ!$J$2:$J$440,0),44),0)</f>
        <v>16141426000</v>
      </c>
      <c r="AU71" s="3">
        <f>IFERROR(INDEX(CONFAZ!$J$2:$ES$440,MATCH(DATE(YEAR($A71),MONTH($A71),15),CONFAZ!$J$2:$J$440,0),45),0)</f>
        <v>6415281000</v>
      </c>
      <c r="AV71" s="10"/>
      <c r="AW71">
        <v>80317</v>
      </c>
      <c r="AX71">
        <v>118</v>
      </c>
      <c r="AY71">
        <v>188407396</v>
      </c>
      <c r="AZ71">
        <v>157699041</v>
      </c>
      <c r="BA71">
        <v>3416</v>
      </c>
      <c r="BB71" s="10">
        <v>932</v>
      </c>
      <c r="BC71">
        <v>100</v>
      </c>
      <c r="BD71">
        <v>100</v>
      </c>
      <c r="BE71">
        <v>3411</v>
      </c>
      <c r="BF71">
        <v>0</v>
      </c>
      <c r="BG71">
        <v>1169</v>
      </c>
      <c r="BH71">
        <v>3997</v>
      </c>
      <c r="BI71">
        <v>713</v>
      </c>
      <c r="BJ71">
        <v>4108</v>
      </c>
      <c r="BK71">
        <v>2897</v>
      </c>
      <c r="BL71">
        <v>0</v>
      </c>
      <c r="BM71">
        <v>61580</v>
      </c>
      <c r="BN71">
        <v>29714608</v>
      </c>
      <c r="BO71">
        <v>821173</v>
      </c>
      <c r="BP71">
        <v>0</v>
      </c>
      <c r="BQ71">
        <v>2136571.37</v>
      </c>
      <c r="BR71">
        <v>910622313.13999999</v>
      </c>
      <c r="BS71">
        <v>16004.93</v>
      </c>
      <c r="BT71">
        <v>33605</v>
      </c>
      <c r="BU71">
        <v>32.8664779</v>
      </c>
      <c r="BV71">
        <v>6.34</v>
      </c>
      <c r="BW71">
        <v>-290550</v>
      </c>
      <c r="BX71">
        <v>-286913.33</v>
      </c>
      <c r="BY71">
        <v>3636.67</v>
      </c>
      <c r="BZ71">
        <v>35650</v>
      </c>
      <c r="CA71">
        <v>6822050</v>
      </c>
      <c r="CB71">
        <v>-114176.67</v>
      </c>
      <c r="CC71">
        <v>-308083.33</v>
      </c>
      <c r="CD71">
        <v>0</v>
      </c>
      <c r="CE71">
        <v>0</v>
      </c>
      <c r="CF71">
        <v>0</v>
      </c>
      <c r="CG71">
        <v>0</v>
      </c>
      <c r="CH71">
        <v>379476</v>
      </c>
      <c r="CI71" s="7">
        <v>14593997.76</v>
      </c>
      <c r="CJ71" s="10">
        <f t="shared" si="2"/>
        <v>10151392.58</v>
      </c>
      <c r="CK71" s="10">
        <f>IFERROR(INDEX(CONFAZ!$BW$2:$ES$440,MATCH(DATE(YEAR($A71),MONTH($A71),15),CONFAZ!$BW$2:$BW$440,0),2),0)</f>
        <v>4442605.18</v>
      </c>
      <c r="CL71"/>
      <c r="CM71"/>
      <c r="CN71"/>
      <c r="CO71"/>
      <c r="CU71"/>
    </row>
    <row r="72" spans="1:99" x14ac:dyDescent="0.25">
      <c r="A72" s="1">
        <v>44886</v>
      </c>
      <c r="B72" s="1" t="str">
        <f t="shared" si="4"/>
        <v>21/11/2022</v>
      </c>
      <c r="C72" t="s">
        <v>61</v>
      </c>
      <c r="D72" t="s">
        <v>66</v>
      </c>
      <c r="E72" s="10">
        <f>IFERROR(INDEX(CONFAZ!$J$2:$ES$440,MATCH(DATE(YEAR($A72),MONTH($A72),15),CONFAZ!$J$2:$J$440,0),2),0)</f>
        <v>5.2746000000000004</v>
      </c>
      <c r="F72">
        <f>IFERROR(INDEX(CONFAZ!$J$2:$ES$440,MATCH(DATE(YEAR($A72),MONTH($A72),15),CONFAZ!$J$2:$J$440,0),3),0)</f>
        <v>20158994</v>
      </c>
      <c r="G72">
        <f>IFERROR(INDEX(CONFAZ!$J$2:$ES$440,MATCH(DATE(YEAR($A72),MONTH($A72),15),CONFAZ!$J$2:$J$440,0),4),0)</f>
        <v>623135742.92000008</v>
      </c>
      <c r="H72">
        <f>IFERROR(INDEX(CONFAZ!$J$2:$ES$440,MATCH(DATE(YEAR($A72),MONTH($A72),15),CONFAZ!$J$2:$J$440,0),5),0)</f>
        <v>7452507.8399999989</v>
      </c>
      <c r="I72">
        <f>IFERROR(INDEX(CONFAZ!$J$2:$ES$440,MATCH(DATE(YEAR($A72),MONTH($A72),15),CONFAZ!$J$2:$J$440,0),6),0)</f>
        <v>841736002</v>
      </c>
      <c r="J72">
        <f>IFERROR(INDEX(CONFAZ!$J$2:$ES$440,MATCH(DATE(YEAR($A72),MONTH($A72),15),CONFAZ!$J$2:$J$440,0),7),0)</f>
        <v>146256675.34999999</v>
      </c>
      <c r="K72">
        <f>IFERROR(INDEX(CONFAZ!$J$2:$ES$440,MATCH(DATE(YEAR($A72),MONTH($A72),15),CONFAZ!$J$2:$J$440,0),8),0)</f>
        <v>20841476.650000002</v>
      </c>
      <c r="L72">
        <f>IFERROR(INDEX(CONFAZ!$J$2:$ES$440,MATCH(DATE(YEAR($A72),MONTH($A72),15),CONFAZ!$J$2:$J$440,0),9),0)</f>
        <v>30263643.329999998</v>
      </c>
      <c r="M72">
        <f>IFERROR(INDEX(CONFAZ!$J$2:$ES$440,MATCH(DATE(YEAR($A72),MONTH($A72),15),CONFAZ!$J$2:$J$440,0),10),0)</f>
        <v>3327117.37</v>
      </c>
      <c r="N72">
        <f>IFERROR(INDEX(CONFAZ!$J$2:$ES$440,MATCH(DATE(YEAR($A72),MONTH($A72),15),CONFAZ!$J$2:$J$440,0),11),0)</f>
        <v>383301333.85000002</v>
      </c>
      <c r="O72">
        <f>IFERROR(INDEX(CONFAZ!$J$2:$ES$440,MATCH(DATE(YEAR($A72),MONTH($A72),15),CONFAZ!$J$2:$J$440,0),12),0)</f>
        <v>695352.11</v>
      </c>
      <c r="P72">
        <f>IFERROR(INDEX(CONFAZ!$J$2:$ES$440,MATCH(DATE(YEAR($A72),MONTH($A72),15),CONFAZ!$J$2:$J$440,0),13),0)</f>
        <v>387323803.33000004</v>
      </c>
      <c r="Q72" s="2">
        <f>IFERROR(INDEX(CONFAZ!$J$2:$ES$440,MATCH(DATE(YEAR($A72),MONTH($A72),15),CONFAZ!$J$2:$J$440,0),14),0)</f>
        <v>27636417588</v>
      </c>
      <c r="R72" s="2">
        <f>IFERROR(INDEX(CONFAZ!$J$2:$ES$440,MATCH(DATE(YEAR($A72),MONTH($A72),15),CONFAZ!$J$2:$J$440,0),15),0)</f>
        <v>21474728433</v>
      </c>
      <c r="S72">
        <f>IFERROR(INDEX(CONFAZ!$J$2:$ES$440,MATCH(DATE(YEAR($A72),MONTH($A72),15),CONFAZ!$J$2:$J$440,0),16),0)</f>
        <v>142.53</v>
      </c>
      <c r="T72" s="10">
        <f>IFERROR(INDEX(CONFAZ!$J$2:$ES$440,MATCH(DATE(YEAR($A72),MONTH($A72),15),CONFAZ!$J$2:$J$440,0),17),0)</f>
        <v>-0.56452605020000002</v>
      </c>
      <c r="U72">
        <f>IFERROR(INDEX(CONFAZ!$J$2:$ES$440,MATCH(DATE(YEAR($A72),MONTH($A72),15),CONFAZ!$J$2:$J$440,0),18),0)</f>
        <v>13.65</v>
      </c>
      <c r="V72">
        <f>IFERROR(INDEX(CONFAZ!$J$2:$ES$440,MATCH(DATE(YEAR($A72),MONTH($A72),15),CONFAZ!$J$2:$J$440,0),19),0)</f>
        <v>1212</v>
      </c>
      <c r="W72">
        <f>IFERROR(INDEX(CONFAZ!$J$2:$ES$440,MATCH(DATE(YEAR($A72),MONTH($A72),15),CONFAZ!$J$2:$J$440,0),20),0)</f>
        <v>0</v>
      </c>
      <c r="X72">
        <f>IFERROR(INDEX(CONFAZ!$J$2:$ES$440,MATCH(DATE(YEAR($A72),MONTH($A72),15),CONFAZ!$J$2:$J$440,0),21),0)</f>
        <v>0.38</v>
      </c>
      <c r="Y72">
        <f>IFERROR(INDEX(CONFAZ!$J$2:$ES$440,MATCH(DATE(YEAR($A72),MONTH($A72),15),CONFAZ!$J$2:$J$440,0),22),0)</f>
        <v>0</v>
      </c>
      <c r="Z72">
        <f>IFERROR(INDEX(CONFAZ!$J$2:$ES$440,MATCH(DATE(YEAR($A72),MONTH($A72),15),CONFAZ!$J$2:$J$440,0),23),0)</f>
        <v>0</v>
      </c>
      <c r="AA72">
        <f>IFERROR(INDEX(CONFAZ!$J$2:$ES$440,MATCH(DATE(YEAR($A72),MONTH($A72),15),CONFAZ!$J$2:$J$440,0),24),0)</f>
        <v>0</v>
      </c>
      <c r="AB72">
        <f>IFERROR(INDEX(CONFAZ!$J$2:$ES$440,MATCH(DATE(YEAR($A72),MONTH($A72),15),CONFAZ!$J$2:$J$440,0),25),0)</f>
        <v>0</v>
      </c>
      <c r="AC72">
        <f>IFERROR(INDEX(CONFAZ!$J$2:$ES$440,MATCH(DATE(YEAR($A72),MONTH($A72),15),CONFAZ!$J$2:$J$440,0),26),0)</f>
        <v>0</v>
      </c>
      <c r="AD72">
        <f>IFERROR(INDEX(CONFAZ!$J$2:$ES$440,MATCH(DATE(YEAR($A72),MONTH($A72),15),CONFAZ!$J$2:$J$440,0),27),0)</f>
        <v>1.41</v>
      </c>
      <c r="AE72">
        <f>IFERROR(INDEX(CONFAZ!$J$2:$ES$440,MATCH(DATE(YEAR($A72),MONTH($A72),15),CONFAZ!$J$2:$J$440,0),28),0)</f>
        <v>475.79</v>
      </c>
      <c r="AF72">
        <f>IFERROR(INDEX(CONFAZ!$J$2:$ES$440,MATCH(DATE(YEAR($A72),MONTH($A72),15),CONFAZ!$J$2:$J$440,0),29),0)</f>
        <v>5.04</v>
      </c>
      <c r="AG72">
        <f>IFERROR(INDEX(CONFAZ!$J$2:$ES$440,MATCH(DATE(YEAR($A72),MONTH($A72),15),CONFAZ!$J$2:$J$440,0),30),0)</f>
        <v>-11.37</v>
      </c>
      <c r="AH72" s="10">
        <f>IFERROR(INDEX(CONFAZ!$J$2:$ES$440,MATCH(DATE(YEAR($A72),MONTH($A72),15),CONFAZ!$J$2:$J$440,0),32),0)</f>
        <v>832859300000</v>
      </c>
      <c r="AI72" s="32">
        <f>IFERROR(INDEX(CONFAZ!$J$2:$ES$440,MATCH(DATE(YEAR($A72),MONTH($A72),15),CONFAZ!$J$2:$J$440,0),33),0)</f>
        <v>0.53949069999999999</v>
      </c>
      <c r="AJ72">
        <f>IFERROR(INDEX(CONFAZ!$J$2:$ES$440,MATCH(DATE(YEAR($A72),MONTH($A72),15),CONFAZ!$J$2:$J$440,0),34),0)</f>
        <v>0</v>
      </c>
      <c r="AK72">
        <f>IFERROR(INDEX(CONFAZ!$J$2:$ES$440,MATCH(DATE(YEAR($A72),MONTH($A72),15),CONFAZ!$J$2:$J$440,0),35),0)</f>
        <v>0</v>
      </c>
      <c r="AL72">
        <f>IFERROR(INDEX(CONFAZ!$J$2:$ES$440,MATCH(DATE(YEAR($A72),MONTH($A72),15),CONFAZ!$J$2:$J$440,0),36),0)</f>
        <v>44515</v>
      </c>
      <c r="AM72" s="3">
        <f>IFERROR(INDEX(CONFAZ!$J$2:$ES$440,MATCH(DATE(YEAR($A72),MONTH($A72),15),CONFAZ!$J$2:$J$440,0),37),0)</f>
        <v>33605801000</v>
      </c>
      <c r="AN72" s="3">
        <f>IFERROR(INDEX(CONFAZ!$J$2:$ES$440,MATCH(DATE(YEAR($A72),MONTH($A72),15),CONFAZ!$J$2:$J$440,0),38),0)</f>
        <v>0.4</v>
      </c>
      <c r="AO72">
        <f>IFERROR(INDEX(CONFAZ!$J$2:$ES$440,MATCH(DATE(YEAR($A72),MONTH($A72),15),CONFAZ!$J$2:$J$440,0),39),0)</f>
        <v>3704</v>
      </c>
      <c r="AP72" s="3">
        <f>IFERROR(INDEX(CONFAZ!$J$2:$ES$440,MATCH(DATE(YEAR($A72),MONTH($A72),15),CONFAZ!$J$2:$J$440,0),40),0)</f>
        <v>30699.57</v>
      </c>
      <c r="AQ72" s="3">
        <f>IFERROR(INDEX(CONFAZ!$J$2:$ES$440,MATCH(DATE(YEAR($A72),MONTH($A72),15),CONFAZ!$J$2:$J$440,0),41),0)</f>
        <v>3568480000</v>
      </c>
      <c r="AR72" s="3">
        <f>IFERROR(INDEX(CONFAZ!$J$2:$ES$440,MATCH(DATE(YEAR($A72),MONTH($A72),15),CONFAZ!$J$2:$J$440,0),42),0)</f>
        <v>20396000</v>
      </c>
      <c r="AS72" s="3">
        <f>IFERROR(INDEX(CONFAZ!$J$2:$ES$440,MATCH(DATE(YEAR($A72),MONTH($A72),15),CONFAZ!$J$2:$J$440,0),43),0)</f>
        <v>7460218000</v>
      </c>
      <c r="AT72" s="3">
        <f>IFERROR(INDEX(CONFAZ!$J$2:$ES$440,MATCH(DATE(YEAR($A72),MONTH($A72),15),CONFAZ!$J$2:$J$440,0),44),0)</f>
        <v>16141426000</v>
      </c>
      <c r="AU72" s="3">
        <f>IFERROR(INDEX(CONFAZ!$J$2:$ES$440,MATCH(DATE(YEAR($A72),MONTH($A72),15),CONFAZ!$J$2:$J$440,0),45),0)</f>
        <v>6415281000</v>
      </c>
      <c r="AV72" s="10"/>
      <c r="AW72">
        <v>176665</v>
      </c>
      <c r="AX72">
        <v>388</v>
      </c>
      <c r="AY72">
        <v>162766079</v>
      </c>
      <c r="AZ72">
        <v>116416346</v>
      </c>
      <c r="BA72">
        <v>8783</v>
      </c>
      <c r="BB72" s="10">
        <v>1492</v>
      </c>
      <c r="BC72">
        <v>274</v>
      </c>
      <c r="BD72">
        <v>274</v>
      </c>
      <c r="BE72">
        <v>6071</v>
      </c>
      <c r="BF72">
        <v>42</v>
      </c>
      <c r="BG72">
        <v>1184</v>
      </c>
      <c r="BH72">
        <v>1403</v>
      </c>
      <c r="BI72">
        <v>1724</v>
      </c>
      <c r="BJ72">
        <v>4796</v>
      </c>
      <c r="BK72">
        <v>3658</v>
      </c>
      <c r="BL72">
        <v>0</v>
      </c>
      <c r="BM72">
        <v>133555</v>
      </c>
      <c r="BN72">
        <v>45868478</v>
      </c>
      <c r="BO72">
        <v>127199</v>
      </c>
      <c r="BP72">
        <v>0</v>
      </c>
      <c r="BQ72">
        <v>2574832.34</v>
      </c>
      <c r="BR72">
        <v>765179926.66999996</v>
      </c>
      <c r="BS72">
        <v>28568.39</v>
      </c>
      <c r="BT72">
        <v>34217</v>
      </c>
      <c r="BU72">
        <v>32.8664779</v>
      </c>
      <c r="BV72">
        <v>6.74</v>
      </c>
      <c r="BW72">
        <v>-290550</v>
      </c>
      <c r="BX72">
        <v>-286913.33</v>
      </c>
      <c r="BY72">
        <v>3636.67</v>
      </c>
      <c r="BZ72">
        <v>35650</v>
      </c>
      <c r="CA72">
        <v>6822050</v>
      </c>
      <c r="CB72">
        <v>-114176.67</v>
      </c>
      <c r="CC72">
        <v>-308083.33</v>
      </c>
      <c r="CD72">
        <v>0</v>
      </c>
      <c r="CE72">
        <v>0</v>
      </c>
      <c r="CF72">
        <v>0</v>
      </c>
      <c r="CG72">
        <v>0</v>
      </c>
      <c r="CH72">
        <v>379476</v>
      </c>
      <c r="CI72" s="7">
        <v>9586.44</v>
      </c>
      <c r="CJ72" s="10">
        <f t="shared" si="2"/>
        <v>9586.44</v>
      </c>
      <c r="CK72" s="10">
        <f>IFERROR(INDEX(CONFAZ!$BT$2:$ES$440,MATCH(DATE(YEAR($A72),MONTH($A72),16),CONFAZ!$BT$2:$BT$440,0),2),0)</f>
        <v>0</v>
      </c>
      <c r="CL72"/>
      <c r="CM72"/>
      <c r="CN72"/>
      <c r="CO72"/>
      <c r="CU72"/>
    </row>
    <row r="73" spans="1:99" x14ac:dyDescent="0.25">
      <c r="A73" s="1">
        <v>44916</v>
      </c>
      <c r="B73" s="1" t="str">
        <f t="shared" si="4"/>
        <v>21/12/2022</v>
      </c>
      <c r="C73" t="s">
        <v>61</v>
      </c>
      <c r="D73" t="s">
        <v>66</v>
      </c>
      <c r="E73" s="10">
        <f>IFERROR(INDEX(CONFAZ!$J$2:$ES$440,MATCH(DATE(YEAR($A73),MONTH($A73),15),CONFAZ!$J$2:$J$440,0),2),0)</f>
        <v>5.2423999999999999</v>
      </c>
      <c r="F73">
        <f>IFERROR(INDEX(CONFAZ!$J$2:$ES$440,MATCH(DATE(YEAR($A73),MONTH($A73),15),CONFAZ!$J$2:$J$440,0),3),0)</f>
        <v>26308380</v>
      </c>
      <c r="G73">
        <f>IFERROR(INDEX(CONFAZ!$J$2:$ES$440,MATCH(DATE(YEAR($A73),MONTH($A73),15),CONFAZ!$J$2:$J$440,0),4),0)</f>
        <v>711631808</v>
      </c>
      <c r="H73">
        <f>IFERROR(INDEX(CONFAZ!$J$2:$ES$440,MATCH(DATE(YEAR($A73),MONTH($A73),15),CONFAZ!$J$2:$J$440,0),5),0)</f>
        <v>5648917.5399999991</v>
      </c>
      <c r="I73">
        <f>IFERROR(INDEX(CONFAZ!$J$2:$ES$440,MATCH(DATE(YEAR($A73),MONTH($A73),15),CONFAZ!$J$2:$J$440,0),6),0)</f>
        <v>932350050</v>
      </c>
      <c r="J73">
        <f>IFERROR(INDEX(CONFAZ!$J$2:$ES$440,MATCH(DATE(YEAR($A73),MONTH($A73),15),CONFAZ!$J$2:$J$440,0),7),0)</f>
        <v>154843718.45000005</v>
      </c>
      <c r="K73">
        <f>IFERROR(INDEX(CONFAZ!$J$2:$ES$440,MATCH(DATE(YEAR($A73),MONTH($A73),15),CONFAZ!$J$2:$J$440,0),8),0)</f>
        <v>14474913.390000001</v>
      </c>
      <c r="L73">
        <f>IFERROR(INDEX(CONFAZ!$J$2:$ES$440,MATCH(DATE(YEAR($A73),MONTH($A73),15),CONFAZ!$J$2:$J$440,0),9),0)</f>
        <v>31895685.070000004</v>
      </c>
      <c r="M73">
        <f>IFERROR(INDEX(CONFAZ!$J$2:$ES$440,MATCH(DATE(YEAR($A73),MONTH($A73),15),CONFAZ!$J$2:$J$440,0),10),0)</f>
        <v>1968750.44</v>
      </c>
      <c r="N73">
        <f>IFERROR(INDEX(CONFAZ!$J$2:$ES$440,MATCH(DATE(YEAR($A73),MONTH($A73),15),CONFAZ!$J$2:$J$440,0),11),0)</f>
        <v>466751647.38999999</v>
      </c>
      <c r="O73">
        <f>IFERROR(INDEX(CONFAZ!$J$2:$ES$440,MATCH(DATE(YEAR($A73),MONTH($A73),15),CONFAZ!$J$2:$J$440,0),12),0)</f>
        <v>907086.88</v>
      </c>
      <c r="P73">
        <f>IFERROR(INDEX(CONFAZ!$J$2:$ES$440,MATCH(DATE(YEAR($A73),MONTH($A73),15),CONFAZ!$J$2:$J$440,0),13),0)</f>
        <v>469627484.70999998</v>
      </c>
      <c r="Q73" s="2">
        <f>IFERROR(INDEX(CONFAZ!$J$2:$ES$440,MATCH(DATE(YEAR($A73),MONTH($A73),15),CONFAZ!$J$2:$J$440,0),14),0)</f>
        <v>26645287802</v>
      </c>
      <c r="R73" s="2">
        <f>IFERROR(INDEX(CONFAZ!$J$2:$ES$440,MATCH(DATE(YEAR($A73),MONTH($A73),15),CONFAZ!$J$2:$J$440,0),15),0)</f>
        <v>21869290354</v>
      </c>
      <c r="S73">
        <f>IFERROR(INDEX(CONFAZ!$J$2:$ES$440,MATCH(DATE(YEAR($A73),MONTH($A73),15),CONFAZ!$J$2:$J$440,0),16),0)</f>
        <v>0</v>
      </c>
      <c r="T73" s="10">
        <f>IFERROR(INDEX(CONFAZ!$J$2:$ES$440,MATCH(DATE(YEAR($A73),MONTH($A73),15),CONFAZ!$J$2:$J$440,0),17),0)</f>
        <v>0.45</v>
      </c>
      <c r="U73">
        <f>IFERROR(INDEX(CONFAZ!$J$2:$ES$440,MATCH(DATE(YEAR($A73),MONTH($A73),15),CONFAZ!$J$2:$J$440,0),18),0)</f>
        <v>13.65</v>
      </c>
      <c r="V73">
        <f>IFERROR(INDEX(CONFAZ!$J$2:$ES$440,MATCH(DATE(YEAR($A73),MONTH($A73),15),CONFAZ!$J$2:$J$440,0),19),0)</f>
        <v>1212</v>
      </c>
      <c r="W73">
        <f>IFERROR(INDEX(CONFAZ!$J$2:$ES$440,MATCH(DATE(YEAR($A73),MONTH($A73),15),CONFAZ!$J$2:$J$440,0),20),0)</f>
        <v>0</v>
      </c>
      <c r="X73">
        <f>IFERROR(INDEX(CONFAZ!$J$2:$ES$440,MATCH(DATE(YEAR($A73),MONTH($A73),15),CONFAZ!$J$2:$J$440,0),21),0)</f>
        <v>0.69</v>
      </c>
      <c r="Y73">
        <f>IFERROR(INDEX(CONFAZ!$J$2:$ES$440,MATCH(DATE(YEAR($A73),MONTH($A73),15),CONFAZ!$J$2:$J$440,0),22),0)</f>
        <v>0</v>
      </c>
      <c r="Z73">
        <f>IFERROR(INDEX(CONFAZ!$J$2:$ES$440,MATCH(DATE(YEAR($A73),MONTH($A73),15),CONFAZ!$J$2:$J$440,0),23),0)</f>
        <v>0</v>
      </c>
      <c r="AA73">
        <f>IFERROR(INDEX(CONFAZ!$J$2:$ES$440,MATCH(DATE(YEAR($A73),MONTH($A73),15),CONFAZ!$J$2:$J$440,0),24),0)</f>
        <v>0</v>
      </c>
      <c r="AB73">
        <f>IFERROR(INDEX(CONFAZ!$J$2:$ES$440,MATCH(DATE(YEAR($A73),MONTH($A73),15),CONFAZ!$J$2:$J$440,0),25),0)</f>
        <v>0</v>
      </c>
      <c r="AC73">
        <f>IFERROR(INDEX(CONFAZ!$J$2:$ES$440,MATCH(DATE(YEAR($A73),MONTH($A73),15),CONFAZ!$J$2:$J$440,0),26),0)</f>
        <v>0</v>
      </c>
      <c r="AD73">
        <f>IFERROR(INDEX(CONFAZ!$J$2:$ES$440,MATCH(DATE(YEAR($A73),MONTH($A73),15),CONFAZ!$J$2:$J$440,0),27),0)</f>
        <v>0</v>
      </c>
      <c r="AE73">
        <f>IFERROR(INDEX(CONFAZ!$J$2:$ES$440,MATCH(DATE(YEAR($A73),MONTH($A73),15),CONFAZ!$J$2:$J$440,0),28),0)</f>
        <v>428.29</v>
      </c>
      <c r="AF73">
        <f>IFERROR(INDEX(CONFAZ!$J$2:$ES$440,MATCH(DATE(YEAR($A73),MONTH($A73),15),CONFAZ!$J$2:$J$440,0),29),0)</f>
        <v>4.97</v>
      </c>
      <c r="AG73">
        <f>IFERROR(INDEX(CONFAZ!$J$2:$ES$440,MATCH(DATE(YEAR($A73),MONTH($A73),15),CONFAZ!$J$2:$J$440,0),30),0)</f>
        <v>-4.16</v>
      </c>
      <c r="AH73" s="10">
        <f>IFERROR(INDEX(CONFAZ!$J$2:$ES$440,MATCH(DATE(YEAR($A73),MONTH($A73),15),CONFAZ!$J$2:$J$440,0),32),0)</f>
        <v>0</v>
      </c>
      <c r="AI73" s="32">
        <f>IFERROR(INDEX(CONFAZ!$J$2:$ES$440,MATCH(DATE(YEAR($A73),MONTH($A73),15),CONFAZ!$J$2:$J$440,0),33),0)</f>
        <v>0.53949069999999999</v>
      </c>
      <c r="AJ73">
        <f>IFERROR(INDEX(CONFAZ!$J$2:$ES$440,MATCH(DATE(YEAR($A73),MONTH($A73),15),CONFAZ!$J$2:$J$440,0),34),0)</f>
        <v>0</v>
      </c>
      <c r="AK73">
        <f>IFERROR(INDEX(CONFAZ!$J$2:$ES$440,MATCH(DATE(YEAR($A73),MONTH($A73),15),CONFAZ!$J$2:$J$440,0),35),0)</f>
        <v>0</v>
      </c>
      <c r="AL73">
        <f>IFERROR(INDEX(CONFAZ!$J$2:$ES$440,MATCH(DATE(YEAR($A73),MONTH($A73),15),CONFAZ!$J$2:$J$440,0),36),0)</f>
        <v>44545</v>
      </c>
      <c r="AM73" s="3">
        <f>IFERROR(INDEX(CONFAZ!$J$2:$ES$440,MATCH(DATE(YEAR($A73),MONTH($A73),15),CONFAZ!$J$2:$J$440,0),37),0)</f>
        <v>33605801000</v>
      </c>
      <c r="AN73" s="3">
        <f>IFERROR(INDEX(CONFAZ!$J$2:$ES$440,MATCH(DATE(YEAR($A73),MONTH($A73),15),CONFAZ!$J$2:$J$440,0),38),0)</f>
        <v>0.4</v>
      </c>
      <c r="AO73">
        <f>IFERROR(INDEX(CONFAZ!$J$2:$ES$440,MATCH(DATE(YEAR($A73),MONTH($A73),15),CONFAZ!$J$2:$J$440,0),39),0)</f>
        <v>3704</v>
      </c>
      <c r="AP73" s="3">
        <f>IFERROR(INDEX(CONFAZ!$J$2:$ES$440,MATCH(DATE(YEAR($A73),MONTH($A73),15),CONFAZ!$J$2:$J$440,0),40),0)</f>
        <v>30699.57</v>
      </c>
      <c r="AQ73" s="3">
        <f>IFERROR(INDEX(CONFAZ!$J$2:$ES$440,MATCH(DATE(YEAR($A73),MONTH($A73),15),CONFAZ!$J$2:$J$440,0),41),0)</f>
        <v>3568480000</v>
      </c>
      <c r="AR73" s="3">
        <f>IFERROR(INDEX(CONFAZ!$J$2:$ES$440,MATCH(DATE(YEAR($A73),MONTH($A73),15),CONFAZ!$J$2:$J$440,0),42),0)</f>
        <v>20396000</v>
      </c>
      <c r="AS73" s="3">
        <f>IFERROR(INDEX(CONFAZ!$J$2:$ES$440,MATCH(DATE(YEAR($A73),MONTH($A73),15),CONFAZ!$J$2:$J$440,0),43),0)</f>
        <v>7460218000</v>
      </c>
      <c r="AT73" s="3">
        <f>IFERROR(INDEX(CONFAZ!$J$2:$ES$440,MATCH(DATE(YEAR($A73),MONTH($A73),15),CONFAZ!$J$2:$J$440,0),44),0)</f>
        <v>16141426000</v>
      </c>
      <c r="AU73" s="3">
        <f>IFERROR(INDEX(CONFAZ!$J$2:$ES$440,MATCH(DATE(YEAR($A73),MONTH($A73),15),CONFAZ!$J$2:$J$440,0),45),0)</f>
        <v>6415281000</v>
      </c>
      <c r="AV73" s="10"/>
      <c r="AW73">
        <v>176665</v>
      </c>
      <c r="AX73">
        <v>388</v>
      </c>
      <c r="AY73">
        <v>162766079</v>
      </c>
      <c r="AZ73">
        <v>116416346</v>
      </c>
      <c r="BA73">
        <v>8783</v>
      </c>
      <c r="BB73" s="10">
        <v>1492</v>
      </c>
      <c r="BC73">
        <v>274</v>
      </c>
      <c r="BD73">
        <v>274</v>
      </c>
      <c r="BE73">
        <v>6071</v>
      </c>
      <c r="BF73">
        <v>42</v>
      </c>
      <c r="BG73">
        <v>1184</v>
      </c>
      <c r="BH73">
        <v>1403</v>
      </c>
      <c r="BI73">
        <v>1724</v>
      </c>
      <c r="BJ73">
        <v>4796</v>
      </c>
      <c r="BK73">
        <v>3658</v>
      </c>
      <c r="BL73">
        <v>0</v>
      </c>
      <c r="BM73">
        <v>133555</v>
      </c>
      <c r="BN73">
        <v>45868478</v>
      </c>
      <c r="BO73">
        <v>127199</v>
      </c>
      <c r="BP73">
        <v>0</v>
      </c>
      <c r="BQ73">
        <v>2574832.34</v>
      </c>
      <c r="BR73">
        <v>765179926.66999996</v>
      </c>
      <c r="BS73">
        <v>28568.39</v>
      </c>
      <c r="BT73">
        <v>34217</v>
      </c>
      <c r="BU73">
        <v>32.8664779</v>
      </c>
      <c r="BV73">
        <v>6.74</v>
      </c>
      <c r="BW73">
        <v>-290550</v>
      </c>
      <c r="BX73">
        <v>-286913.33</v>
      </c>
      <c r="BY73">
        <v>3636.67</v>
      </c>
      <c r="BZ73">
        <v>35650</v>
      </c>
      <c r="CA73">
        <v>6822050</v>
      </c>
      <c r="CB73">
        <v>-114176.67</v>
      </c>
      <c r="CC73">
        <v>-308083.33</v>
      </c>
      <c r="CD73">
        <v>0</v>
      </c>
      <c r="CE73">
        <v>0</v>
      </c>
      <c r="CF73">
        <v>0</v>
      </c>
      <c r="CG73">
        <v>0</v>
      </c>
      <c r="CH73">
        <v>19190067.75</v>
      </c>
      <c r="CI73" s="7">
        <v>1376103.78</v>
      </c>
      <c r="CJ73" s="10">
        <f t="shared" si="2"/>
        <v>-3583281.3899999997</v>
      </c>
      <c r="CK73" s="10">
        <f>IFERROR(INDEX(CONFAZ!$BW$2:$ES$440,MATCH(DATE(YEAR($A73),MONTH($A73),15),CONFAZ!$BW$2:$BW$440,0),2),0)</f>
        <v>4959385.17</v>
      </c>
      <c r="CL73"/>
      <c r="CM73"/>
      <c r="CN73"/>
      <c r="CO73"/>
      <c r="CU73"/>
    </row>
    <row r="74" spans="1:99" x14ac:dyDescent="0.25">
      <c r="A74" s="1">
        <v>44583</v>
      </c>
      <c r="B74" s="1" t="str">
        <f t="shared" si="4"/>
        <v>22/01/2022</v>
      </c>
      <c r="C74" t="s">
        <v>61</v>
      </c>
      <c r="D74" t="s">
        <v>11</v>
      </c>
      <c r="E74" s="10">
        <f>IFERROR(INDEX(CONFAZ!$J$2:$ES$440,MATCH(DATE(YEAR($A74),MONTH($A74),15),CONFAZ!$J$2:$J$440,0),2),0)</f>
        <v>5.5340999999999996</v>
      </c>
      <c r="F74">
        <f>IFERROR(INDEX(CONFAZ!$J$2:$ES$440,MATCH(DATE(YEAR($A74),MONTH($A74),15),CONFAZ!$J$2:$J$440,0),3),0)</f>
        <v>52170605</v>
      </c>
      <c r="G74">
        <f>IFERROR(INDEX(CONFAZ!$J$2:$ES$440,MATCH(DATE(YEAR($A74),MONTH($A74),15),CONFAZ!$J$2:$J$440,0),4),0)</f>
        <v>610099715.9200002</v>
      </c>
      <c r="H74">
        <f>IFERROR(INDEX(CONFAZ!$J$2:$ES$440,MATCH(DATE(YEAR($A74),MONTH($A74),15),CONFAZ!$J$2:$J$440,0),5),0)</f>
        <v>7042739.0999999996</v>
      </c>
      <c r="I74">
        <f>IFERROR(INDEX(CONFAZ!$J$2:$ES$440,MATCH(DATE(YEAR($A74),MONTH($A74),15),CONFAZ!$J$2:$J$440,0),6),0)</f>
        <v>937527521</v>
      </c>
      <c r="J74">
        <f>IFERROR(INDEX(CONFAZ!$J$2:$ES$440,MATCH(DATE(YEAR($A74),MONTH($A74),15),CONFAZ!$J$2:$J$440,0),7),0)</f>
        <v>128691368.14</v>
      </c>
      <c r="K74">
        <f>IFERROR(INDEX(CONFAZ!$J$2:$ES$440,MATCH(DATE(YEAR($A74),MONTH($A74),15),CONFAZ!$J$2:$J$440,0),8),0)</f>
        <v>75511937.62000002</v>
      </c>
      <c r="L74">
        <f>IFERROR(INDEX(CONFAZ!$J$2:$ES$440,MATCH(DATE(YEAR($A74),MONTH($A74),15),CONFAZ!$J$2:$J$440,0),9),0)</f>
        <v>27782293.180000003</v>
      </c>
      <c r="M74">
        <f>IFERROR(INDEX(CONFAZ!$J$2:$ES$440,MATCH(DATE(YEAR($A74),MONTH($A74),15),CONFAZ!$J$2:$J$440,0),10),0)</f>
        <v>2522549.89</v>
      </c>
      <c r="N74">
        <f>IFERROR(INDEX(CONFAZ!$J$2:$ES$440,MATCH(DATE(YEAR($A74),MONTH($A74),15),CONFAZ!$J$2:$J$440,0),11),0)</f>
        <v>433787678.94</v>
      </c>
      <c r="O74">
        <f>IFERROR(INDEX(CONFAZ!$J$2:$ES$440,MATCH(DATE(YEAR($A74),MONTH($A74),15),CONFAZ!$J$2:$J$440,0),12),0)</f>
        <v>2487431.62</v>
      </c>
      <c r="P74">
        <f>IFERROR(INDEX(CONFAZ!$J$2:$ES$440,MATCH(DATE(YEAR($A74),MONTH($A74),15),CONFAZ!$J$2:$J$440,0),13),0)</f>
        <v>438797660.44999999</v>
      </c>
      <c r="Q74" s="2">
        <f>IFERROR(INDEX(CONFAZ!$J$2:$ES$440,MATCH(DATE(YEAR($A74),MONTH($A74),15),CONFAZ!$J$2:$J$440,0),14),0)</f>
        <v>19781490019</v>
      </c>
      <c r="R74" s="2">
        <f>IFERROR(INDEX(CONFAZ!$J$2:$ES$440,MATCH(DATE(YEAR($A74),MONTH($A74),15),CONFAZ!$J$2:$J$440,0),15),0)</f>
        <v>19838910380</v>
      </c>
      <c r="S74">
        <f>IFERROR(INDEX(CONFAZ!$J$2:$ES$440,MATCH(DATE(YEAR($A74),MONTH($A74),15),CONFAZ!$J$2:$J$440,0),16),0)</f>
        <v>132.4</v>
      </c>
      <c r="T74" s="10">
        <f>IFERROR(INDEX(CONFAZ!$J$2:$ES$440,MATCH(DATE(YEAR($A74),MONTH($A74),15),CONFAZ!$J$2:$J$440,0),17),0)</f>
        <v>1.8175493283999999</v>
      </c>
      <c r="U74">
        <f>IFERROR(INDEX(CONFAZ!$J$2:$ES$440,MATCH(DATE(YEAR($A74),MONTH($A74),15),CONFAZ!$J$2:$J$440,0),18),0)</f>
        <v>9.15</v>
      </c>
      <c r="V74">
        <f>IFERROR(INDEX(CONFAZ!$J$2:$ES$440,MATCH(DATE(YEAR($A74),MONTH($A74),15),CONFAZ!$J$2:$J$440,0),19),0)</f>
        <v>1212</v>
      </c>
      <c r="W74">
        <f>IFERROR(INDEX(CONFAZ!$J$2:$ES$440,MATCH(DATE(YEAR($A74),MONTH($A74),15),CONFAZ!$J$2:$J$440,0),20),0)</f>
        <v>1983410371799.99</v>
      </c>
      <c r="X74">
        <f>IFERROR(INDEX(CONFAZ!$J$2:$ES$440,MATCH(DATE(YEAR($A74),MONTH($A74),15),CONFAZ!$J$2:$J$440,0),21),0)</f>
        <v>0.67</v>
      </c>
      <c r="Y74">
        <f>IFERROR(INDEX(CONFAZ!$J$2:$ES$440,MATCH(DATE(YEAR($A74),MONTH($A74),15),CONFAZ!$J$2:$J$440,0),22),0)</f>
        <v>1552.91333333333</v>
      </c>
      <c r="Z74">
        <f>IFERROR(INDEX(CONFAZ!$J$2:$ES$440,MATCH(DATE(YEAR($A74),MONTH($A74),15),CONFAZ!$J$2:$J$440,0),23),0)</f>
        <v>1194.3844999999999</v>
      </c>
      <c r="AA74">
        <f>IFERROR(INDEX(CONFAZ!$J$2:$ES$440,MATCH(DATE(YEAR($A74),MONTH($A74),15),CONFAZ!$J$2:$J$440,0),24),0)</f>
        <v>1096.54476190476</v>
      </c>
      <c r="AB74">
        <f>IFERROR(INDEX(CONFAZ!$J$2:$ES$440,MATCH(DATE(YEAR($A74),MONTH($A74),15),CONFAZ!$J$2:$J$440,0),25),0)</f>
        <v>1369.0768</v>
      </c>
      <c r="AC74">
        <f>IFERROR(INDEX(CONFAZ!$J$2:$ES$440,MATCH(DATE(YEAR($A74),MONTH($A74),15),CONFAZ!$J$2:$J$440,0),26),0)</f>
        <v>11.209944545759001</v>
      </c>
      <c r="AD74">
        <f>IFERROR(INDEX(CONFAZ!$J$2:$ES$440,MATCH(DATE(YEAR($A74),MONTH($A74),15),CONFAZ!$J$2:$J$440,0),27),0)</f>
        <v>1.54</v>
      </c>
      <c r="AE74">
        <f>IFERROR(INDEX(CONFAZ!$J$2:$ES$440,MATCH(DATE(YEAR($A74),MONTH($A74),15),CONFAZ!$J$2:$J$440,0),28),0)</f>
        <v>463.93</v>
      </c>
      <c r="AF74">
        <f>IFERROR(INDEX(CONFAZ!$J$2:$ES$440,MATCH(DATE(YEAR($A74),MONTH($A74),15),CONFAZ!$J$2:$J$440,0),29),0)</f>
        <v>6.64</v>
      </c>
      <c r="AG74">
        <f>IFERROR(INDEX(CONFAZ!$J$2:$ES$440,MATCH(DATE(YEAR($A74),MONTH($A74),15),CONFAZ!$J$2:$J$440,0),30),0)</f>
        <v>4.4000000000000004</v>
      </c>
      <c r="AH74" s="10">
        <f>IFERROR(INDEX(CONFAZ!$J$2:$ES$440,MATCH(DATE(YEAR($A74),MONTH($A74),15),CONFAZ!$J$2:$J$440,0),32),0)</f>
        <v>728613500000</v>
      </c>
      <c r="AI74" s="32">
        <f>IFERROR(INDEX(CONFAZ!$J$2:$ES$440,MATCH(DATE(YEAR($A74),MONTH($A74),15),CONFAZ!$J$2:$J$440,0),33),0)</f>
        <v>0.53949069999999999</v>
      </c>
      <c r="AJ74">
        <f>IFERROR(INDEX(CONFAZ!$J$2:$ES$440,MATCH(DATE(YEAR($A74),MONTH($A74),15),CONFAZ!$J$2:$J$440,0),34),0)</f>
        <v>-5.81</v>
      </c>
      <c r="AK74">
        <f>IFERROR(INDEX(CONFAZ!$J$2:$ES$440,MATCH(DATE(YEAR($A74),MONTH($A74),15),CONFAZ!$J$2:$J$440,0),35),0)</f>
        <v>-10.94</v>
      </c>
      <c r="AL74">
        <f>IFERROR(INDEX(CONFAZ!$J$2:$ES$440,MATCH(DATE(YEAR($A74),MONTH($A74),15),CONFAZ!$J$2:$J$440,0),36),0)</f>
        <v>44211</v>
      </c>
      <c r="AM74" s="3">
        <f>IFERROR(INDEX(CONFAZ!$J$2:$ES$440,MATCH(DATE(YEAR($A74),MONTH($A74),15),CONFAZ!$J$2:$J$440,0),37),0)</f>
        <v>33605801000</v>
      </c>
      <c r="AN74" s="3">
        <f>IFERROR(INDEX(CONFAZ!$J$2:$ES$440,MATCH(DATE(YEAR($A74),MONTH($A74),15),CONFAZ!$J$2:$J$440,0),38),0)</f>
        <v>0.4</v>
      </c>
      <c r="AO74">
        <f>IFERROR(INDEX(CONFAZ!$J$2:$ES$440,MATCH(DATE(YEAR($A74),MONTH($A74),15),CONFAZ!$J$2:$J$440,0),39),0)</f>
        <v>3704</v>
      </c>
      <c r="AP74" s="3">
        <f>IFERROR(INDEX(CONFAZ!$J$2:$ES$440,MATCH(DATE(YEAR($A74),MONTH($A74),15),CONFAZ!$J$2:$J$440,0),40),0)</f>
        <v>30699.57</v>
      </c>
      <c r="AQ74" s="3">
        <f>IFERROR(INDEX(CONFAZ!$J$2:$ES$440,MATCH(DATE(YEAR($A74),MONTH($A74),15),CONFAZ!$J$2:$J$440,0),41),0)</f>
        <v>3568480000</v>
      </c>
      <c r="AR74" s="3">
        <f>IFERROR(INDEX(CONFAZ!$J$2:$ES$440,MATCH(DATE(YEAR($A74),MONTH($A74),15),CONFAZ!$J$2:$J$440,0),42),0)</f>
        <v>20396000</v>
      </c>
      <c r="AS74" s="3">
        <f>IFERROR(INDEX(CONFAZ!$J$2:$ES$440,MATCH(DATE(YEAR($A74),MONTH($A74),15),CONFAZ!$J$2:$J$440,0),43),0)</f>
        <v>7460218000</v>
      </c>
      <c r="AT74" s="3">
        <f>IFERROR(INDEX(CONFAZ!$J$2:$ES$440,MATCH(DATE(YEAR($A74),MONTH($A74),15),CONFAZ!$J$2:$J$440,0),44),0)</f>
        <v>16141426000</v>
      </c>
      <c r="AU74" s="3">
        <f>IFERROR(INDEX(CONFAZ!$J$2:$ES$440,MATCH(DATE(YEAR($A74),MONTH($A74),15),CONFAZ!$J$2:$J$440,0),45),0)</f>
        <v>6415281000</v>
      </c>
      <c r="AV74" s="10"/>
      <c r="AW74">
        <v>176665</v>
      </c>
      <c r="AX74">
        <v>388</v>
      </c>
      <c r="AY74">
        <v>162766079</v>
      </c>
      <c r="AZ74">
        <v>116416346</v>
      </c>
      <c r="BA74">
        <v>8783</v>
      </c>
      <c r="BB74" s="10">
        <v>1492</v>
      </c>
      <c r="BC74">
        <v>274</v>
      </c>
      <c r="BD74">
        <v>274</v>
      </c>
      <c r="BE74">
        <v>6071</v>
      </c>
      <c r="BF74">
        <v>42</v>
      </c>
      <c r="BG74">
        <v>1184</v>
      </c>
      <c r="BH74">
        <v>1403</v>
      </c>
      <c r="BI74">
        <v>1724</v>
      </c>
      <c r="BJ74">
        <v>4796</v>
      </c>
      <c r="BK74">
        <v>3658</v>
      </c>
      <c r="BL74">
        <v>0</v>
      </c>
      <c r="BM74">
        <v>133555</v>
      </c>
      <c r="BN74">
        <v>45868478</v>
      </c>
      <c r="BO74">
        <v>127199</v>
      </c>
      <c r="BP74">
        <v>0</v>
      </c>
      <c r="BQ74">
        <v>2574832.34</v>
      </c>
      <c r="BR74">
        <v>765179926.66999996</v>
      </c>
      <c r="BS74">
        <v>28568.39</v>
      </c>
      <c r="BT74">
        <v>34217</v>
      </c>
      <c r="BU74">
        <v>32.8664779</v>
      </c>
      <c r="BV74">
        <v>6.74</v>
      </c>
      <c r="BW74">
        <v>-290550</v>
      </c>
      <c r="BX74">
        <v>-286913.33</v>
      </c>
      <c r="BY74">
        <v>3636.67</v>
      </c>
      <c r="BZ74">
        <v>35650</v>
      </c>
      <c r="CA74">
        <v>6822050</v>
      </c>
      <c r="CB74">
        <v>-114176.67</v>
      </c>
      <c r="CC74">
        <v>-308083.33</v>
      </c>
      <c r="CD74">
        <v>0</v>
      </c>
      <c r="CE74">
        <v>0</v>
      </c>
      <c r="CF74">
        <v>0</v>
      </c>
      <c r="CG74">
        <v>0</v>
      </c>
      <c r="CH74">
        <v>1141346702</v>
      </c>
      <c r="CI74" s="7">
        <v>67590417.099999994</v>
      </c>
      <c r="CJ74" s="10">
        <f t="shared" si="2"/>
        <v>58301981.449999996</v>
      </c>
      <c r="CK74" s="10">
        <f>IFERROR(INDEX(CONFAZ!$BW$2:$ES$440,MATCH(DATE(YEAR($A74),MONTH($A74),15),CONFAZ!$BW$2:$BW$440,0),2),0)</f>
        <v>9288435.6499999985</v>
      </c>
      <c r="CL74"/>
      <c r="CM74"/>
      <c r="CN74"/>
      <c r="CO74"/>
      <c r="CU74"/>
    </row>
    <row r="75" spans="1:99" x14ac:dyDescent="0.25">
      <c r="A75" s="1">
        <v>44614</v>
      </c>
      <c r="B75" s="1" t="str">
        <f t="shared" si="4"/>
        <v>22/02/2022</v>
      </c>
      <c r="C75" t="s">
        <v>61</v>
      </c>
      <c r="D75" t="s">
        <v>11</v>
      </c>
      <c r="E75" s="10">
        <f>IFERROR(INDEX(CONFAZ!$J$2:$ES$440,MATCH(DATE(YEAR($A75),MONTH($A75),15),CONFAZ!$J$2:$J$440,0),2),0)</f>
        <v>5.1966000000000001</v>
      </c>
      <c r="F75">
        <f>IFERROR(INDEX(CONFAZ!$J$2:$ES$440,MATCH(DATE(YEAR($A75),MONTH($A75),15),CONFAZ!$J$2:$J$440,0),3),0)</f>
        <v>117851146</v>
      </c>
      <c r="G75">
        <f>IFERROR(INDEX(CONFAZ!$J$2:$ES$440,MATCH(DATE(YEAR($A75),MONTH($A75),15),CONFAZ!$J$2:$J$440,0),4),0)</f>
        <v>557960332.47000003</v>
      </c>
      <c r="H75">
        <f>IFERROR(INDEX(CONFAZ!$J$2:$ES$440,MATCH(DATE(YEAR($A75),MONTH($A75),15),CONFAZ!$J$2:$J$440,0),5),0)</f>
        <v>6325314.6200000001</v>
      </c>
      <c r="I75">
        <f>IFERROR(INDEX(CONFAZ!$J$2:$ES$440,MATCH(DATE(YEAR($A75),MONTH($A75),15),CONFAZ!$J$2:$J$440,0),6),0)</f>
        <v>783190636</v>
      </c>
      <c r="J75">
        <f>IFERROR(INDEX(CONFAZ!$J$2:$ES$440,MATCH(DATE(YEAR($A75),MONTH($A75),15),CONFAZ!$J$2:$J$440,0),7),0)</f>
        <v>129200891.64999998</v>
      </c>
      <c r="K75">
        <f>IFERROR(INDEX(CONFAZ!$J$2:$ES$440,MATCH(DATE(YEAR($A75),MONTH($A75),15),CONFAZ!$J$2:$J$440,0),8),0)</f>
        <v>11706203.17</v>
      </c>
      <c r="L75">
        <f>IFERROR(INDEX(CONFAZ!$J$2:$ES$440,MATCH(DATE(YEAR($A75),MONTH($A75),15),CONFAZ!$J$2:$J$440,0),9),0)</f>
        <v>22510705.080000002</v>
      </c>
      <c r="M75">
        <f>IFERROR(INDEX(CONFAZ!$J$2:$ES$440,MATCH(DATE(YEAR($A75),MONTH($A75),15),CONFAZ!$J$2:$J$440,0),10),0)</f>
        <v>2119160.2599999998</v>
      </c>
      <c r="N75">
        <f>IFERROR(INDEX(CONFAZ!$J$2:$ES$440,MATCH(DATE(YEAR($A75),MONTH($A75),15),CONFAZ!$J$2:$J$440,0),11),0)</f>
        <v>387584158.02999997</v>
      </c>
      <c r="O75">
        <f>IFERROR(INDEX(CONFAZ!$J$2:$ES$440,MATCH(DATE(YEAR($A75),MONTH($A75),15),CONFAZ!$J$2:$J$440,0),12),0)</f>
        <v>7100798.4699999997</v>
      </c>
      <c r="P75">
        <f>IFERROR(INDEX(CONFAZ!$J$2:$ES$440,MATCH(DATE(YEAR($A75),MONTH($A75),15),CONFAZ!$J$2:$J$440,0),13),0)</f>
        <v>396804116.75999999</v>
      </c>
      <c r="Q75" s="2">
        <f>IFERROR(INDEX(CONFAZ!$J$2:$ES$440,MATCH(DATE(YEAR($A75),MONTH($A75),15),CONFAZ!$J$2:$J$440,0),14),0)</f>
        <v>23511291422</v>
      </c>
      <c r="R75" s="2">
        <f>IFERROR(INDEX(CONFAZ!$J$2:$ES$440,MATCH(DATE(YEAR($A75),MONTH($A75),15),CONFAZ!$J$2:$J$440,0),15),0)</f>
        <v>18883775321</v>
      </c>
      <c r="S75">
        <f>IFERROR(INDEX(CONFAZ!$J$2:$ES$440,MATCH(DATE(YEAR($A75),MONTH($A75),15),CONFAZ!$J$2:$J$440,0),16),0)</f>
        <v>136.30000000000001</v>
      </c>
      <c r="T75" s="10">
        <f>IFERROR(INDEX(CONFAZ!$J$2:$ES$440,MATCH(DATE(YEAR($A75),MONTH($A75),15),CONFAZ!$J$2:$J$440,0),17),0)</f>
        <v>1.8329186734</v>
      </c>
      <c r="U75">
        <f>IFERROR(INDEX(CONFAZ!$J$2:$ES$440,MATCH(DATE(YEAR($A75),MONTH($A75),15),CONFAZ!$J$2:$J$440,0),18),0)</f>
        <v>10.49</v>
      </c>
      <c r="V75">
        <f>IFERROR(INDEX(CONFAZ!$J$2:$ES$440,MATCH(DATE(YEAR($A75),MONTH($A75),15),CONFAZ!$J$2:$J$440,0),19),0)</f>
        <v>1212</v>
      </c>
      <c r="W75">
        <f>IFERROR(INDEX(CONFAZ!$J$2:$ES$440,MATCH(DATE(YEAR($A75),MONTH($A75),15),CONFAZ!$J$2:$J$440,0),20),0)</f>
        <v>1859031684000</v>
      </c>
      <c r="X75">
        <f>IFERROR(INDEX(CONFAZ!$J$2:$ES$440,MATCH(DATE(YEAR($A75),MONTH($A75),15),CONFAZ!$J$2:$J$440,0),21),0)</f>
        <v>1</v>
      </c>
      <c r="Y75">
        <f>IFERROR(INDEX(CONFAZ!$J$2:$ES$440,MATCH(DATE(YEAR($A75),MONTH($A75),15),CONFAZ!$J$2:$J$440,0),22),0)</f>
        <v>1561.93333333333</v>
      </c>
      <c r="Z75">
        <f>IFERROR(INDEX(CONFAZ!$J$2:$ES$440,MATCH(DATE(YEAR($A75),MONTH($A75),15),CONFAZ!$J$2:$J$440,0),23),0)</f>
        <v>1208.0435</v>
      </c>
      <c r="AA75">
        <f>IFERROR(INDEX(CONFAZ!$J$2:$ES$440,MATCH(DATE(YEAR($A75),MONTH($A75),15),CONFAZ!$J$2:$J$440,0),24),0)</f>
        <v>1106.3838095238</v>
      </c>
      <c r="AB75">
        <f>IFERROR(INDEX(CONFAZ!$J$2:$ES$440,MATCH(DATE(YEAR($A75),MONTH($A75),15),CONFAZ!$J$2:$J$440,0),25),0)</f>
        <v>1382.1579999999999</v>
      </c>
      <c r="AC75">
        <f>IFERROR(INDEX(CONFAZ!$J$2:$ES$440,MATCH(DATE(YEAR($A75),MONTH($A75),15),CONFAZ!$J$2:$J$440,0),26),0)</f>
        <v>11.203729603729601</v>
      </c>
      <c r="AD75">
        <f>IFERROR(INDEX(CONFAZ!$J$2:$ES$440,MATCH(DATE(YEAR($A75),MONTH($A75),15),CONFAZ!$J$2:$J$440,0),27),0)</f>
        <v>2.0099999999999998</v>
      </c>
      <c r="AE75">
        <f>IFERROR(INDEX(CONFAZ!$J$2:$ES$440,MATCH(DATE(YEAR($A75),MONTH($A75),15),CONFAZ!$J$2:$J$440,0),28),0)</f>
        <v>491.54</v>
      </c>
      <c r="AF75">
        <f>IFERROR(INDEX(CONFAZ!$J$2:$ES$440,MATCH(DATE(YEAR($A75),MONTH($A75),15),CONFAZ!$J$2:$J$440,0),29),0)</f>
        <v>6.6</v>
      </c>
      <c r="AG75">
        <f>IFERROR(INDEX(CONFAZ!$J$2:$ES$440,MATCH(DATE(YEAR($A75),MONTH($A75),15),CONFAZ!$J$2:$J$440,0),30),0)</f>
        <v>35.79</v>
      </c>
      <c r="AH75" s="10">
        <f>IFERROR(INDEX(CONFAZ!$J$2:$ES$440,MATCH(DATE(YEAR($A75),MONTH($A75),15),CONFAZ!$J$2:$J$440,0),32),0)</f>
        <v>752423700000</v>
      </c>
      <c r="AI75" s="32">
        <f>IFERROR(INDEX(CONFAZ!$J$2:$ES$440,MATCH(DATE(YEAR($A75),MONTH($A75),15),CONFAZ!$J$2:$J$440,0),33),0)</f>
        <v>0.53949069999999999</v>
      </c>
      <c r="AJ75">
        <f>IFERROR(INDEX(CONFAZ!$J$2:$ES$440,MATCH(DATE(YEAR($A75),MONTH($A75),15),CONFAZ!$J$2:$J$440,0),34),0)</f>
        <v>8.34</v>
      </c>
      <c r="AK75">
        <f>IFERROR(INDEX(CONFAZ!$J$2:$ES$440,MATCH(DATE(YEAR($A75),MONTH($A75),15),CONFAZ!$J$2:$J$440,0),35),0)</f>
        <v>2.64</v>
      </c>
      <c r="AL75">
        <f>IFERROR(INDEX(CONFAZ!$J$2:$ES$440,MATCH(DATE(YEAR($A75),MONTH($A75),15),CONFAZ!$J$2:$J$440,0),36),0)</f>
        <v>44242</v>
      </c>
      <c r="AM75" s="3">
        <f>IFERROR(INDEX(CONFAZ!$J$2:$ES$440,MATCH(DATE(YEAR($A75),MONTH($A75),15),CONFAZ!$J$2:$J$440,0),37),0)</f>
        <v>33605801000</v>
      </c>
      <c r="AN75" s="3">
        <f>IFERROR(INDEX(CONFAZ!$J$2:$ES$440,MATCH(DATE(YEAR($A75),MONTH($A75),15),CONFAZ!$J$2:$J$440,0),38),0)</f>
        <v>0.4</v>
      </c>
      <c r="AO75">
        <f>IFERROR(INDEX(CONFAZ!$J$2:$ES$440,MATCH(DATE(YEAR($A75),MONTH($A75),15),CONFAZ!$J$2:$J$440,0),39),0)</f>
        <v>3704</v>
      </c>
      <c r="AP75" s="3">
        <f>IFERROR(INDEX(CONFAZ!$J$2:$ES$440,MATCH(DATE(YEAR($A75),MONTH($A75),15),CONFAZ!$J$2:$J$440,0),40),0)</f>
        <v>30699.57</v>
      </c>
      <c r="AQ75" s="3">
        <f>IFERROR(INDEX(CONFAZ!$J$2:$ES$440,MATCH(DATE(YEAR($A75),MONTH($A75),15),CONFAZ!$J$2:$J$440,0),41),0)</f>
        <v>3568480000</v>
      </c>
      <c r="AR75" s="3">
        <f>IFERROR(INDEX(CONFAZ!$J$2:$ES$440,MATCH(DATE(YEAR($A75),MONTH($A75),15),CONFAZ!$J$2:$J$440,0),42),0)</f>
        <v>20396000</v>
      </c>
      <c r="AS75" s="3">
        <f>IFERROR(INDEX(CONFAZ!$J$2:$ES$440,MATCH(DATE(YEAR($A75),MONTH($A75),15),CONFAZ!$J$2:$J$440,0),43),0)</f>
        <v>7460218000</v>
      </c>
      <c r="AT75" s="3">
        <f>IFERROR(INDEX(CONFAZ!$J$2:$ES$440,MATCH(DATE(YEAR($A75),MONTH($A75),15),CONFAZ!$J$2:$J$440,0),44),0)</f>
        <v>16141426000</v>
      </c>
      <c r="AU75" s="3">
        <f>IFERROR(INDEX(CONFAZ!$J$2:$ES$440,MATCH(DATE(YEAR($A75),MONTH($A75),15),CONFAZ!$J$2:$J$440,0),45),0)</f>
        <v>6415281000</v>
      </c>
      <c r="AV75" s="10"/>
      <c r="AW75">
        <v>176665</v>
      </c>
      <c r="AX75">
        <v>388</v>
      </c>
      <c r="AY75">
        <v>162766079</v>
      </c>
      <c r="AZ75">
        <v>116416346</v>
      </c>
      <c r="BA75">
        <v>8783</v>
      </c>
      <c r="BB75" s="10">
        <v>1492</v>
      </c>
      <c r="BC75">
        <v>274</v>
      </c>
      <c r="BD75">
        <v>274</v>
      </c>
      <c r="BE75">
        <v>6071</v>
      </c>
      <c r="BF75">
        <v>42</v>
      </c>
      <c r="BG75">
        <v>1184</v>
      </c>
      <c r="BH75">
        <v>1403</v>
      </c>
      <c r="BI75">
        <v>1724</v>
      </c>
      <c r="BJ75">
        <v>4796</v>
      </c>
      <c r="BK75">
        <v>3658</v>
      </c>
      <c r="BL75">
        <v>0</v>
      </c>
      <c r="BM75">
        <v>133555</v>
      </c>
      <c r="BN75">
        <v>45868478</v>
      </c>
      <c r="BO75">
        <v>127199</v>
      </c>
      <c r="BP75">
        <v>0</v>
      </c>
      <c r="BQ75">
        <v>2574832.34</v>
      </c>
      <c r="BR75">
        <v>765179926.66999996</v>
      </c>
      <c r="BS75">
        <v>28568.39</v>
      </c>
      <c r="BT75">
        <v>34217</v>
      </c>
      <c r="BU75">
        <v>32.8664779</v>
      </c>
      <c r="BV75">
        <v>6.74</v>
      </c>
      <c r="BW75">
        <v>-290550</v>
      </c>
      <c r="BX75">
        <v>-286913.33</v>
      </c>
      <c r="BY75">
        <v>3636.67</v>
      </c>
      <c r="BZ75">
        <v>35650</v>
      </c>
      <c r="CA75">
        <v>6822050</v>
      </c>
      <c r="CB75">
        <v>-114176.67</v>
      </c>
      <c r="CC75">
        <v>-308083.33</v>
      </c>
      <c r="CD75">
        <v>0</v>
      </c>
      <c r="CE75">
        <v>0</v>
      </c>
      <c r="CF75">
        <v>0</v>
      </c>
      <c r="CG75">
        <v>0</v>
      </c>
      <c r="CH75">
        <v>1423982923</v>
      </c>
      <c r="CI75" s="7">
        <v>69609123.450000003</v>
      </c>
      <c r="CJ75" s="10">
        <f t="shared" si="2"/>
        <v>59924748.670000002</v>
      </c>
      <c r="CK75" s="10">
        <f>IFERROR(INDEX(CONFAZ!$BW$2:$ES$440,MATCH(DATE(YEAR($A75),MONTH($A75),15),CONFAZ!$BW$2:$BW$440,0),2),0)</f>
        <v>9684374.7799999993</v>
      </c>
      <c r="CL75"/>
      <c r="CM75"/>
      <c r="CN75"/>
      <c r="CO75"/>
      <c r="CU75"/>
    </row>
    <row r="76" spans="1:99" x14ac:dyDescent="0.25">
      <c r="A76" s="1">
        <v>44642</v>
      </c>
      <c r="B76" s="1" t="str">
        <f t="shared" si="4"/>
        <v>22/03/2022</v>
      </c>
      <c r="C76" t="s">
        <v>61</v>
      </c>
      <c r="D76" t="s">
        <v>11</v>
      </c>
      <c r="E76" s="10">
        <f>IFERROR(INDEX(CONFAZ!$J$2:$ES$440,MATCH(DATE(YEAR($A76),MONTH($A76),15),CONFAZ!$J$2:$J$440,0),2),0)</f>
        <v>4.9683999999999999</v>
      </c>
      <c r="F76">
        <f>IFERROR(INDEX(CONFAZ!$J$2:$ES$440,MATCH(DATE(YEAR($A76),MONTH($A76),15),CONFAZ!$J$2:$J$440,0),3),0)</f>
        <v>97361402</v>
      </c>
      <c r="G76">
        <f>IFERROR(INDEX(CONFAZ!$J$2:$ES$440,MATCH(DATE(YEAR($A76),MONTH($A76),15),CONFAZ!$J$2:$J$440,0),4),0)</f>
        <v>619842237.55000007</v>
      </c>
      <c r="H76">
        <f>IFERROR(INDEX(CONFAZ!$J$2:$ES$440,MATCH(DATE(YEAR($A76),MONTH($A76),15),CONFAZ!$J$2:$J$440,0),5),0)</f>
        <v>7667526.29</v>
      </c>
      <c r="I76">
        <f>IFERROR(INDEX(CONFAZ!$J$2:$ES$440,MATCH(DATE(YEAR($A76),MONTH($A76),15),CONFAZ!$J$2:$J$440,0),6),0)</f>
        <v>875325775</v>
      </c>
      <c r="J76">
        <f>IFERROR(INDEX(CONFAZ!$J$2:$ES$440,MATCH(DATE(YEAR($A76),MONTH($A76),15),CONFAZ!$J$2:$J$440,0),7),0)</f>
        <v>156222484.31</v>
      </c>
      <c r="K76">
        <f>IFERROR(INDEX(CONFAZ!$J$2:$ES$440,MATCH(DATE(YEAR($A76),MONTH($A76),15),CONFAZ!$J$2:$J$440,0),8),0)</f>
        <v>11003426.41</v>
      </c>
      <c r="L76">
        <f>IFERROR(INDEX(CONFAZ!$J$2:$ES$440,MATCH(DATE(YEAR($A76),MONTH($A76),15),CONFAZ!$J$2:$J$440,0),9),0)</f>
        <v>23337870.550000004</v>
      </c>
      <c r="M76">
        <f>IFERROR(INDEX(CONFAZ!$J$2:$ES$440,MATCH(DATE(YEAR($A76),MONTH($A76),15),CONFAZ!$J$2:$J$440,0),10),0)</f>
        <v>2670669.75</v>
      </c>
      <c r="N76">
        <f>IFERROR(INDEX(CONFAZ!$J$2:$ES$440,MATCH(DATE(YEAR($A76),MONTH($A76),15),CONFAZ!$J$2:$J$440,0),11),0)</f>
        <v>424610871.51999998</v>
      </c>
      <c r="O76">
        <f>IFERROR(INDEX(CONFAZ!$J$2:$ES$440,MATCH(DATE(YEAR($A76),MONTH($A76),15),CONFAZ!$J$2:$J$440,0),12),0)</f>
        <v>5190426.8099999996</v>
      </c>
      <c r="P76">
        <f>IFERROR(INDEX(CONFAZ!$J$2:$ES$440,MATCH(DATE(YEAR($A76),MONTH($A76),15),CONFAZ!$J$2:$J$440,0),13),0)</f>
        <v>432471968.07999998</v>
      </c>
      <c r="Q76" s="2">
        <f>IFERROR(INDEX(CONFAZ!$J$2:$ES$440,MATCH(DATE(YEAR($A76),MONTH($A76),15),CONFAZ!$J$2:$J$440,0),14),0)</f>
        <v>29396415272</v>
      </c>
      <c r="R76" s="2">
        <f>IFERROR(INDEX(CONFAZ!$J$2:$ES$440,MATCH(DATE(YEAR($A76),MONTH($A76),15),CONFAZ!$J$2:$J$440,0),15),0)</f>
        <v>21810855881</v>
      </c>
      <c r="S76">
        <f>IFERROR(INDEX(CONFAZ!$J$2:$ES$440,MATCH(DATE(YEAR($A76),MONTH($A76),15),CONFAZ!$J$2:$J$440,0),16),0)</f>
        <v>148.63999999999999</v>
      </c>
      <c r="T76" s="10">
        <f>IFERROR(INDEX(CONFAZ!$J$2:$ES$440,MATCH(DATE(YEAR($A76),MONTH($A76),15),CONFAZ!$J$2:$J$440,0),17),0)</f>
        <v>1.7407971295</v>
      </c>
      <c r="U76">
        <f>IFERROR(INDEX(CONFAZ!$J$2:$ES$440,MATCH(DATE(YEAR($A76),MONTH($A76),15),CONFAZ!$J$2:$J$440,0),18),0)</f>
        <v>11.15</v>
      </c>
      <c r="V76">
        <f>IFERROR(INDEX(CONFAZ!$J$2:$ES$440,MATCH(DATE(YEAR($A76),MONTH($A76),15),CONFAZ!$J$2:$J$440,0),19),0)</f>
        <v>1212</v>
      </c>
      <c r="W76">
        <f>IFERROR(INDEX(CONFAZ!$J$2:$ES$440,MATCH(DATE(YEAR($A76),MONTH($A76),15),CONFAZ!$J$2:$J$440,0),20),0)</f>
        <v>1754684859600</v>
      </c>
      <c r="X76">
        <f>IFERROR(INDEX(CONFAZ!$J$2:$ES$440,MATCH(DATE(YEAR($A76),MONTH($A76),15),CONFAZ!$J$2:$J$440,0),21),0)</f>
        <v>1.71</v>
      </c>
      <c r="Y76">
        <f>IFERROR(INDEX(CONFAZ!$J$2:$ES$440,MATCH(DATE(YEAR($A76),MONTH($A76),15),CONFAZ!$J$2:$J$440,0),22),0)</f>
        <v>1554.61055555555</v>
      </c>
      <c r="Z76">
        <f>IFERROR(INDEX(CONFAZ!$J$2:$ES$440,MATCH(DATE(YEAR($A76),MONTH($A76),15),CONFAZ!$J$2:$J$440,0),23),0)</f>
        <v>1214.0974999999901</v>
      </c>
      <c r="AA76">
        <f>IFERROR(INDEX(CONFAZ!$J$2:$ES$440,MATCH(DATE(YEAR($A76),MONTH($A76),15),CONFAZ!$J$2:$J$440,0),24),0)</f>
        <v>1112.37619047619</v>
      </c>
      <c r="AB76">
        <f>IFERROR(INDEX(CONFAZ!$J$2:$ES$440,MATCH(DATE(YEAR($A76),MONTH($A76),15),CONFAZ!$J$2:$J$440,0),25),0)</f>
        <v>1378.8788</v>
      </c>
      <c r="AC76">
        <f>IFERROR(INDEX(CONFAZ!$J$2:$ES$440,MATCH(DATE(YEAR($A76),MONTH($A76),15),CONFAZ!$J$2:$J$440,0),26),0)</f>
        <v>11.143960307393799</v>
      </c>
      <c r="AD76">
        <f>IFERROR(INDEX(CONFAZ!$J$2:$ES$440,MATCH(DATE(YEAR($A76),MONTH($A76),15),CONFAZ!$J$2:$J$440,0),27),0)</f>
        <v>2.62</v>
      </c>
      <c r="AE76">
        <f>IFERROR(INDEX(CONFAZ!$J$2:$ES$440,MATCH(DATE(YEAR($A76),MONTH($A76),15),CONFAZ!$J$2:$J$440,0),28),0)</f>
        <v>559.35</v>
      </c>
      <c r="AF76">
        <f>IFERROR(INDEX(CONFAZ!$J$2:$ES$440,MATCH(DATE(YEAR($A76),MONTH($A76),15),CONFAZ!$J$2:$J$440,0),29),0)</f>
        <v>7.01</v>
      </c>
      <c r="AG76">
        <f>IFERROR(INDEX(CONFAZ!$J$2:$ES$440,MATCH(DATE(YEAR($A76),MONTH($A76),15),CONFAZ!$J$2:$J$440,0),30),0)</f>
        <v>6.0698999999999996</v>
      </c>
      <c r="AH76" s="10">
        <f>IFERROR(INDEX(CONFAZ!$J$2:$ES$440,MATCH(DATE(YEAR($A76),MONTH($A76),15),CONFAZ!$J$2:$J$440,0),32),0)</f>
        <v>834671400000</v>
      </c>
      <c r="AI76" s="32">
        <f>IFERROR(INDEX(CONFAZ!$J$2:$ES$440,MATCH(DATE(YEAR($A76),MONTH($A76),15),CONFAZ!$J$2:$J$440,0),33),0)</f>
        <v>0.53949069999999999</v>
      </c>
      <c r="AJ76">
        <f>IFERROR(INDEX(CONFAZ!$J$2:$ES$440,MATCH(DATE(YEAR($A76),MONTH($A76),15),CONFAZ!$J$2:$J$440,0),34),0)</f>
        <v>8.02</v>
      </c>
      <c r="AK76">
        <f>IFERROR(INDEX(CONFAZ!$J$2:$ES$440,MATCH(DATE(YEAR($A76),MONTH($A76),15),CONFAZ!$J$2:$J$440,0),35),0)</f>
        <v>0.96</v>
      </c>
      <c r="AL76">
        <f>IFERROR(INDEX(CONFAZ!$J$2:$ES$440,MATCH(DATE(YEAR($A76),MONTH($A76),15),CONFAZ!$J$2:$J$440,0),36),0)</f>
        <v>44270</v>
      </c>
      <c r="AM76" s="3">
        <f>IFERROR(INDEX(CONFAZ!$J$2:$ES$440,MATCH(DATE(YEAR($A76),MONTH($A76),15),CONFAZ!$J$2:$J$440,0),37),0)</f>
        <v>33605801000</v>
      </c>
      <c r="AN76" s="3">
        <f>IFERROR(INDEX(CONFAZ!$J$2:$ES$440,MATCH(DATE(YEAR($A76),MONTH($A76),15),CONFAZ!$J$2:$J$440,0),38),0)</f>
        <v>0.4</v>
      </c>
      <c r="AO76">
        <f>IFERROR(INDEX(CONFAZ!$J$2:$ES$440,MATCH(DATE(YEAR($A76),MONTH($A76),15),CONFAZ!$J$2:$J$440,0),39),0)</f>
        <v>3704</v>
      </c>
      <c r="AP76" s="3">
        <f>IFERROR(INDEX(CONFAZ!$J$2:$ES$440,MATCH(DATE(YEAR($A76),MONTH($A76),15),CONFAZ!$J$2:$J$440,0),40),0)</f>
        <v>30699.57</v>
      </c>
      <c r="AQ76" s="3">
        <f>IFERROR(INDEX(CONFAZ!$J$2:$ES$440,MATCH(DATE(YEAR($A76),MONTH($A76),15),CONFAZ!$J$2:$J$440,0),41),0)</f>
        <v>3568480000</v>
      </c>
      <c r="AR76" s="3">
        <f>IFERROR(INDEX(CONFAZ!$J$2:$ES$440,MATCH(DATE(YEAR($A76),MONTH($A76),15),CONFAZ!$J$2:$J$440,0),42),0)</f>
        <v>20396000</v>
      </c>
      <c r="AS76" s="3">
        <f>IFERROR(INDEX(CONFAZ!$J$2:$ES$440,MATCH(DATE(YEAR($A76),MONTH($A76),15),CONFAZ!$J$2:$J$440,0),43),0)</f>
        <v>7460218000</v>
      </c>
      <c r="AT76" s="3">
        <f>IFERROR(INDEX(CONFAZ!$J$2:$ES$440,MATCH(DATE(YEAR($A76),MONTH($A76),15),CONFAZ!$J$2:$J$440,0),44),0)</f>
        <v>16141426000</v>
      </c>
      <c r="AU76" s="3">
        <f>IFERROR(INDEX(CONFAZ!$J$2:$ES$440,MATCH(DATE(YEAR($A76),MONTH($A76),15),CONFAZ!$J$2:$J$440,0),45),0)</f>
        <v>6415281000</v>
      </c>
      <c r="AV76" s="10"/>
      <c r="AW76">
        <v>176665</v>
      </c>
      <c r="AX76">
        <v>388</v>
      </c>
      <c r="AY76">
        <v>162766079</v>
      </c>
      <c r="AZ76">
        <v>116416346</v>
      </c>
      <c r="BA76">
        <v>8783</v>
      </c>
      <c r="BB76" s="10">
        <v>1492</v>
      </c>
      <c r="BC76">
        <v>274</v>
      </c>
      <c r="BD76">
        <v>274</v>
      </c>
      <c r="BE76">
        <v>6071</v>
      </c>
      <c r="BF76">
        <v>42</v>
      </c>
      <c r="BG76">
        <v>1184</v>
      </c>
      <c r="BH76">
        <v>1403</v>
      </c>
      <c r="BI76">
        <v>1724</v>
      </c>
      <c r="BJ76">
        <v>4796</v>
      </c>
      <c r="BK76">
        <v>3658</v>
      </c>
      <c r="BL76">
        <v>0</v>
      </c>
      <c r="BM76">
        <v>133555</v>
      </c>
      <c r="BN76">
        <v>45868478</v>
      </c>
      <c r="BO76">
        <v>127199</v>
      </c>
      <c r="BP76">
        <v>0</v>
      </c>
      <c r="BQ76">
        <v>2574832.34</v>
      </c>
      <c r="BR76">
        <v>765179926.66999996</v>
      </c>
      <c r="BS76">
        <v>28568.39</v>
      </c>
      <c r="BT76">
        <v>34217</v>
      </c>
      <c r="BU76">
        <v>32.8664779</v>
      </c>
      <c r="BV76">
        <v>6.74</v>
      </c>
      <c r="BW76">
        <v>-290550</v>
      </c>
      <c r="BX76">
        <v>-286913.33</v>
      </c>
      <c r="BY76">
        <v>3636.67</v>
      </c>
      <c r="BZ76">
        <v>35650</v>
      </c>
      <c r="CA76">
        <v>6822050</v>
      </c>
      <c r="CB76">
        <v>-114176.67</v>
      </c>
      <c r="CC76">
        <v>-308083.33</v>
      </c>
      <c r="CD76">
        <v>0</v>
      </c>
      <c r="CE76">
        <v>0</v>
      </c>
      <c r="CF76">
        <v>0</v>
      </c>
      <c r="CG76">
        <v>0</v>
      </c>
      <c r="CH76">
        <v>13200232.5</v>
      </c>
      <c r="CI76" s="10">
        <v>672568.8</v>
      </c>
      <c r="CJ76" s="10">
        <f t="shared" ref="CJ76:CJ85" si="5">CI76-CK76</f>
        <v>-26522866.959999997</v>
      </c>
      <c r="CK76" s="10">
        <f>IFERROR(INDEX(CONFAZ!$BW$2:$ES$440,MATCH(DATE(YEAR($A76),MONTH($A76),15),CONFAZ!$BW$2:$BW$440,0),2),0)</f>
        <v>27195435.759999998</v>
      </c>
      <c r="CL76"/>
      <c r="CM76"/>
      <c r="CN76"/>
      <c r="CO76"/>
      <c r="CU76"/>
    </row>
    <row r="77" spans="1:99" x14ac:dyDescent="0.25">
      <c r="A77" s="1">
        <v>44673</v>
      </c>
      <c r="B77" s="1" t="str">
        <f t="shared" si="4"/>
        <v>22/04/2022</v>
      </c>
      <c r="C77" t="s">
        <v>61</v>
      </c>
      <c r="D77" t="s">
        <v>11</v>
      </c>
      <c r="E77" s="10">
        <f>IFERROR(INDEX(CONFAZ!$J$2:$ES$440,MATCH(DATE(YEAR($A77),MONTH($A77),15),CONFAZ!$J$2:$J$440,0),2),0)</f>
        <v>4.758</v>
      </c>
      <c r="F77">
        <f>IFERROR(INDEX(CONFAZ!$J$2:$ES$440,MATCH(DATE(YEAR($A77),MONTH($A77),15),CONFAZ!$J$2:$J$440,0),3),0)</f>
        <v>75444194</v>
      </c>
      <c r="G77">
        <f>IFERROR(INDEX(CONFAZ!$J$2:$ES$440,MATCH(DATE(YEAR($A77),MONTH($A77),15),CONFAZ!$J$2:$J$440,0),4),0)</f>
        <v>540636773.01999998</v>
      </c>
      <c r="H77">
        <f>IFERROR(INDEX(CONFAZ!$J$2:$ES$440,MATCH(DATE(YEAR($A77),MONTH($A77),15),CONFAZ!$J$2:$J$440,0),5),0)</f>
        <v>6013133.7199999997</v>
      </c>
      <c r="I77">
        <f>IFERROR(INDEX(CONFAZ!$J$2:$ES$440,MATCH(DATE(YEAR($A77),MONTH($A77),15),CONFAZ!$J$2:$J$440,0),6),0)</f>
        <v>923265612</v>
      </c>
      <c r="J77">
        <f>IFERROR(INDEX(CONFAZ!$J$2:$ES$440,MATCH(DATE(YEAR($A77),MONTH($A77),15),CONFAZ!$J$2:$J$440,0),7),0)</f>
        <v>196959651.23000002</v>
      </c>
      <c r="K77">
        <f>IFERROR(INDEX(CONFAZ!$J$2:$ES$440,MATCH(DATE(YEAR($A77),MONTH($A77),15),CONFAZ!$J$2:$J$440,0),8),0)</f>
        <v>63338850.110000007</v>
      </c>
      <c r="L77">
        <f>IFERROR(INDEX(CONFAZ!$J$2:$ES$440,MATCH(DATE(YEAR($A77),MONTH($A77),15),CONFAZ!$J$2:$J$440,0),9),0)</f>
        <v>24727635.07</v>
      </c>
      <c r="M77">
        <f>IFERROR(INDEX(CONFAZ!$J$2:$ES$440,MATCH(DATE(YEAR($A77),MONTH($A77),15),CONFAZ!$J$2:$J$440,0),10),0)</f>
        <v>2083703</v>
      </c>
      <c r="N77">
        <f>IFERROR(INDEX(CONFAZ!$J$2:$ES$440,MATCH(DATE(YEAR($A77),MONTH($A77),15),CONFAZ!$J$2:$J$440,0),11),0)</f>
        <v>386581279.33999997</v>
      </c>
      <c r="O77">
        <f>IFERROR(INDEX(CONFAZ!$J$2:$ES$440,MATCH(DATE(YEAR($A77),MONTH($A77),15),CONFAZ!$J$2:$J$440,0),12),0)</f>
        <v>3922725.46</v>
      </c>
      <c r="P77">
        <f>IFERROR(INDEX(CONFAZ!$J$2:$ES$440,MATCH(DATE(YEAR($A77),MONTH($A77),15),CONFAZ!$J$2:$J$440,0),13),0)</f>
        <v>392587707.79999995</v>
      </c>
      <c r="Q77" s="2">
        <f>IFERROR(INDEX(CONFAZ!$J$2:$ES$440,MATCH(DATE(YEAR($A77),MONTH($A77),15),CONFAZ!$J$2:$J$440,0),14),0)</f>
        <v>28955795241</v>
      </c>
      <c r="R77" s="2">
        <f>IFERROR(INDEX(CONFAZ!$J$2:$ES$440,MATCH(DATE(YEAR($A77),MONTH($A77),15),CONFAZ!$J$2:$J$440,0),15),0)</f>
        <v>20742395003</v>
      </c>
      <c r="S77">
        <f>IFERROR(INDEX(CONFAZ!$J$2:$ES$440,MATCH(DATE(YEAR($A77),MONTH($A77),15),CONFAZ!$J$2:$J$440,0),16),0)</f>
        <v>142.37</v>
      </c>
      <c r="T77" s="10">
        <f>IFERROR(INDEX(CONFAZ!$J$2:$ES$440,MATCH(DATE(YEAR($A77),MONTH($A77),15),CONFAZ!$J$2:$J$440,0),17),0)</f>
        <v>1.4112920584999999</v>
      </c>
      <c r="U77">
        <f>IFERROR(INDEX(CONFAZ!$J$2:$ES$440,MATCH(DATE(YEAR($A77),MONTH($A77),15),CONFAZ!$J$2:$J$440,0),18),0)</f>
        <v>11.65</v>
      </c>
      <c r="V77">
        <f>IFERROR(INDEX(CONFAZ!$J$2:$ES$440,MATCH(DATE(YEAR($A77),MONTH($A77),15),CONFAZ!$J$2:$J$440,0),19),0)</f>
        <v>1212</v>
      </c>
      <c r="W77">
        <f>IFERROR(INDEX(CONFAZ!$J$2:$ES$440,MATCH(DATE(YEAR($A77),MONTH($A77),15),CONFAZ!$J$2:$J$440,0),20),0)</f>
        <v>1641971526000</v>
      </c>
      <c r="X77">
        <f>IFERROR(INDEX(CONFAZ!$J$2:$ES$440,MATCH(DATE(YEAR($A77),MONTH($A77),15),CONFAZ!$J$2:$J$440,0),21),0)</f>
        <v>1.04</v>
      </c>
      <c r="Y77">
        <f>IFERROR(INDEX(CONFAZ!$J$2:$ES$440,MATCH(DATE(YEAR($A77),MONTH($A77),15),CONFAZ!$J$2:$J$440,0),22),0)</f>
        <v>1582.89055555555</v>
      </c>
      <c r="Z77">
        <f>IFERROR(INDEX(CONFAZ!$J$2:$ES$440,MATCH(DATE(YEAR($A77),MONTH($A77),15),CONFAZ!$J$2:$J$440,0),23),0)</f>
        <v>1233.6599999999901</v>
      </c>
      <c r="AA77">
        <f>IFERROR(INDEX(CONFAZ!$J$2:$ES$440,MATCH(DATE(YEAR($A77),MONTH($A77),15),CONFAZ!$J$2:$J$440,0),24),0)</f>
        <v>1125.9895238095201</v>
      </c>
      <c r="AB77">
        <f>IFERROR(INDEX(CONFAZ!$J$2:$ES$440,MATCH(DATE(YEAR($A77),MONTH($A77),15),CONFAZ!$J$2:$J$440,0),25),0)</f>
        <v>1402.6676</v>
      </c>
      <c r="AC77">
        <f>IFERROR(INDEX(CONFAZ!$J$2:$ES$440,MATCH(DATE(YEAR($A77),MONTH($A77),15),CONFAZ!$J$2:$J$440,0),26),0)</f>
        <v>10.5218753766421</v>
      </c>
      <c r="AD77">
        <f>IFERROR(INDEX(CONFAZ!$J$2:$ES$440,MATCH(DATE(YEAR($A77),MONTH($A77),15),CONFAZ!$J$2:$J$440,0),27),0)</f>
        <v>2.06</v>
      </c>
      <c r="AE77">
        <f>IFERROR(INDEX(CONFAZ!$J$2:$ES$440,MATCH(DATE(YEAR($A77),MONTH($A77),15),CONFAZ!$J$2:$J$440,0),28),0)</f>
        <v>507.94</v>
      </c>
      <c r="AF77">
        <f>IFERROR(INDEX(CONFAZ!$J$2:$ES$440,MATCH(DATE(YEAR($A77),MONTH($A77),15),CONFAZ!$J$2:$J$440,0),29),0)</f>
        <v>7.25</v>
      </c>
      <c r="AG77">
        <f>IFERROR(INDEX(CONFAZ!$J$2:$ES$440,MATCH(DATE(YEAR($A77),MONTH($A77),15),CONFAZ!$J$2:$J$440,0),30),0)</f>
        <v>40.909999999999997</v>
      </c>
      <c r="AH77" s="10">
        <f>IFERROR(INDEX(CONFAZ!$J$2:$ES$440,MATCH(DATE(YEAR($A77),MONTH($A77),15),CONFAZ!$J$2:$J$440,0),32),0)</f>
        <v>815929900000</v>
      </c>
      <c r="AI77" s="32">
        <f>IFERROR(INDEX(CONFAZ!$J$2:$ES$440,MATCH(DATE(YEAR($A77),MONTH($A77),15),CONFAZ!$J$2:$J$440,0),33),0)</f>
        <v>0.53949069999999999</v>
      </c>
      <c r="AJ77">
        <f>IFERROR(INDEX(CONFAZ!$J$2:$ES$440,MATCH(DATE(YEAR($A77),MONTH($A77),15),CONFAZ!$J$2:$J$440,0),34),0)</f>
        <v>2.2799999999999998</v>
      </c>
      <c r="AK77">
        <f>IFERROR(INDEX(CONFAZ!$J$2:$ES$440,MATCH(DATE(YEAR($A77),MONTH($A77),15),CONFAZ!$J$2:$J$440,0),35),0)</f>
        <v>-3.75</v>
      </c>
      <c r="AL77">
        <f>IFERROR(INDEX(CONFAZ!$J$2:$ES$440,MATCH(DATE(YEAR($A77),MONTH($A77),15),CONFAZ!$J$2:$J$440,0),36),0)</f>
        <v>44301</v>
      </c>
      <c r="AM77" s="3">
        <f>IFERROR(INDEX(CONFAZ!$J$2:$ES$440,MATCH(DATE(YEAR($A77),MONTH($A77),15),CONFAZ!$J$2:$J$440,0),37),0)</f>
        <v>33605801000</v>
      </c>
      <c r="AN77" s="3">
        <f>IFERROR(INDEX(CONFAZ!$J$2:$ES$440,MATCH(DATE(YEAR($A77),MONTH($A77),15),CONFAZ!$J$2:$J$440,0),38),0)</f>
        <v>0.4</v>
      </c>
      <c r="AO77">
        <f>IFERROR(INDEX(CONFAZ!$J$2:$ES$440,MATCH(DATE(YEAR($A77),MONTH($A77),15),CONFAZ!$J$2:$J$440,0),39),0)</f>
        <v>3704</v>
      </c>
      <c r="AP77" s="3">
        <f>IFERROR(INDEX(CONFAZ!$J$2:$ES$440,MATCH(DATE(YEAR($A77),MONTH($A77),15),CONFAZ!$J$2:$J$440,0),40),0)</f>
        <v>30699.57</v>
      </c>
      <c r="AQ77" s="3">
        <f>IFERROR(INDEX(CONFAZ!$J$2:$ES$440,MATCH(DATE(YEAR($A77),MONTH($A77),15),CONFAZ!$J$2:$J$440,0),41),0)</f>
        <v>3568480000</v>
      </c>
      <c r="AR77" s="3">
        <f>IFERROR(INDEX(CONFAZ!$J$2:$ES$440,MATCH(DATE(YEAR($A77),MONTH($A77),15),CONFAZ!$J$2:$J$440,0),42),0)</f>
        <v>20396000</v>
      </c>
      <c r="AS77" s="3">
        <f>IFERROR(INDEX(CONFAZ!$J$2:$ES$440,MATCH(DATE(YEAR($A77),MONTH($A77),15),CONFAZ!$J$2:$J$440,0),43),0)</f>
        <v>7460218000</v>
      </c>
      <c r="AT77" s="3">
        <f>IFERROR(INDEX(CONFAZ!$J$2:$ES$440,MATCH(DATE(YEAR($A77),MONTH($A77),15),CONFAZ!$J$2:$J$440,0),44),0)</f>
        <v>16141426000</v>
      </c>
      <c r="AU77" s="3">
        <f>IFERROR(INDEX(CONFAZ!$J$2:$ES$440,MATCH(DATE(YEAR($A77),MONTH($A77),15),CONFAZ!$J$2:$J$440,0),45),0)</f>
        <v>6415281000</v>
      </c>
      <c r="AV77" s="10"/>
      <c r="AW77">
        <v>176665</v>
      </c>
      <c r="AX77">
        <v>388</v>
      </c>
      <c r="AY77">
        <v>162766079</v>
      </c>
      <c r="AZ77">
        <v>116416346</v>
      </c>
      <c r="BA77">
        <v>8783</v>
      </c>
      <c r="BB77" s="10">
        <v>1492</v>
      </c>
      <c r="BC77">
        <v>274</v>
      </c>
      <c r="BD77">
        <v>274</v>
      </c>
      <c r="BE77">
        <v>6071</v>
      </c>
      <c r="BF77">
        <v>42</v>
      </c>
      <c r="BG77">
        <v>1184</v>
      </c>
      <c r="BH77">
        <v>1403</v>
      </c>
      <c r="BI77">
        <v>1724</v>
      </c>
      <c r="BJ77">
        <v>4796</v>
      </c>
      <c r="BK77">
        <v>3658</v>
      </c>
      <c r="BL77">
        <v>0</v>
      </c>
      <c r="BM77">
        <v>133555</v>
      </c>
      <c r="BN77">
        <v>45868478</v>
      </c>
      <c r="BO77">
        <v>127199</v>
      </c>
      <c r="BP77">
        <v>0</v>
      </c>
      <c r="BQ77">
        <v>2574832.34</v>
      </c>
      <c r="BR77">
        <v>765179926.66999996</v>
      </c>
      <c r="BS77">
        <v>28568.39</v>
      </c>
      <c r="BT77">
        <v>34217</v>
      </c>
      <c r="BU77">
        <v>32.8664779</v>
      </c>
      <c r="BV77">
        <v>6.74</v>
      </c>
      <c r="BW77">
        <v>-290550</v>
      </c>
      <c r="BX77">
        <v>-286913.33</v>
      </c>
      <c r="BY77">
        <v>3636.67</v>
      </c>
      <c r="BZ77">
        <v>35650</v>
      </c>
      <c r="CA77">
        <v>6822050</v>
      </c>
      <c r="CB77">
        <v>-114176.67</v>
      </c>
      <c r="CC77">
        <v>-308083.33</v>
      </c>
      <c r="CD77">
        <v>0</v>
      </c>
      <c r="CE77">
        <v>0</v>
      </c>
      <c r="CF77">
        <v>0</v>
      </c>
      <c r="CG77">
        <v>0</v>
      </c>
      <c r="CH77">
        <v>184882882.5</v>
      </c>
      <c r="CI77" s="7">
        <v>3590606.21</v>
      </c>
      <c r="CJ77" s="10">
        <f t="shared" si="5"/>
        <v>-13129114.299999997</v>
      </c>
      <c r="CK77" s="10">
        <f>IFERROR(INDEX(CONFAZ!$BW$2:$ES$440,MATCH(DATE(YEAR($A77),MONTH($A77),15),CONFAZ!$BW$2:$BW$440,0),2),0)</f>
        <v>16719720.509999998</v>
      </c>
      <c r="CL77" s="10"/>
      <c r="CM77" s="10"/>
      <c r="CN77"/>
      <c r="CO77"/>
      <c r="CU77"/>
    </row>
    <row r="78" spans="1:99" x14ac:dyDescent="0.25">
      <c r="A78" s="1">
        <v>44703</v>
      </c>
      <c r="B78" s="1" t="str">
        <f t="shared" si="4"/>
        <v>22/05/2022</v>
      </c>
      <c r="C78" t="s">
        <v>61</v>
      </c>
      <c r="D78" t="s">
        <v>11</v>
      </c>
      <c r="E78" s="10">
        <f>IFERROR(INDEX(CONFAZ!$J$2:$ES$440,MATCH(DATE(YEAR($A78),MONTH($A78),15),CONFAZ!$J$2:$J$440,0),2),0)</f>
        <v>4.9550000000000001</v>
      </c>
      <c r="F78">
        <f>IFERROR(INDEX(CONFAZ!$J$2:$ES$440,MATCH(DATE(YEAR($A78),MONTH($A78),15),CONFAZ!$J$2:$J$440,0),3),0)</f>
        <v>85197751</v>
      </c>
      <c r="G78">
        <f>IFERROR(INDEX(CONFAZ!$J$2:$ES$440,MATCH(DATE(YEAR($A78),MONTH($A78),15),CONFAZ!$J$2:$J$440,0),4),0)</f>
        <v>630785737.47000003</v>
      </c>
      <c r="H78">
        <f>IFERROR(INDEX(CONFAZ!$J$2:$ES$440,MATCH(DATE(YEAR($A78),MONTH($A78),15),CONFAZ!$J$2:$J$440,0),5),0)</f>
        <v>8546803.1700000018</v>
      </c>
      <c r="I78">
        <f>IFERROR(INDEX(CONFAZ!$J$2:$ES$440,MATCH(DATE(YEAR($A78),MONTH($A78),15),CONFAZ!$J$2:$J$440,0),6),0)</f>
        <v>872504938</v>
      </c>
      <c r="J78">
        <f>IFERROR(INDEX(CONFAZ!$J$2:$ES$440,MATCH(DATE(YEAR($A78),MONTH($A78),15),CONFAZ!$J$2:$J$440,0),7),0)</f>
        <v>124911320.02</v>
      </c>
      <c r="K78">
        <f>IFERROR(INDEX(CONFAZ!$J$2:$ES$440,MATCH(DATE(YEAR($A78),MONTH($A78),15),CONFAZ!$J$2:$J$440,0),8),0)</f>
        <v>10997787.309999999</v>
      </c>
      <c r="L78">
        <f>IFERROR(INDEX(CONFAZ!$J$2:$ES$440,MATCH(DATE(YEAR($A78),MONTH($A78),15),CONFAZ!$J$2:$J$440,0),9),0)</f>
        <v>26137430.720000003</v>
      </c>
      <c r="M78">
        <f>IFERROR(INDEX(CONFAZ!$J$2:$ES$440,MATCH(DATE(YEAR($A78),MONTH($A78),15),CONFAZ!$J$2:$J$440,0),10),0)</f>
        <v>2495687.4500000002</v>
      </c>
      <c r="N78">
        <f>IFERROR(INDEX(CONFAZ!$J$2:$ES$440,MATCH(DATE(YEAR($A78),MONTH($A78),15),CONFAZ!$J$2:$J$440,0),11),0)</f>
        <v>424126705.19</v>
      </c>
      <c r="O78">
        <f>IFERROR(INDEX(CONFAZ!$J$2:$ES$440,MATCH(DATE(YEAR($A78),MONTH($A78),15),CONFAZ!$J$2:$J$440,0),12),0)</f>
        <v>4512084.96</v>
      </c>
      <c r="P78">
        <f>IFERROR(INDEX(CONFAZ!$J$2:$ES$440,MATCH(DATE(YEAR($A78),MONTH($A78),15),CONFAZ!$J$2:$J$440,0),13),0)</f>
        <v>431134477.59999996</v>
      </c>
      <c r="Q78" s="2">
        <f>IFERROR(INDEX(CONFAZ!$J$2:$ES$440,MATCH(DATE(YEAR($A78),MONTH($A78),15),CONFAZ!$J$2:$J$440,0),14),0)</f>
        <v>29641748838</v>
      </c>
      <c r="R78" s="2">
        <f>IFERROR(INDEX(CONFAZ!$J$2:$ES$440,MATCH(DATE(YEAR($A78),MONTH($A78),15),CONFAZ!$J$2:$J$440,0),15),0)</f>
        <v>24684032424</v>
      </c>
      <c r="S78">
        <f>IFERROR(INDEX(CONFAZ!$J$2:$ES$440,MATCH(DATE(YEAR($A78),MONTH($A78),15),CONFAZ!$J$2:$J$440,0),16),0)</f>
        <v>142.69</v>
      </c>
      <c r="T78" s="10">
        <f>IFERROR(INDEX(CONFAZ!$J$2:$ES$440,MATCH(DATE(YEAR($A78),MONTH($A78),15),CONFAZ!$J$2:$J$440,0),17),0)</f>
        <v>0.52164654880000005</v>
      </c>
      <c r="U78">
        <f>IFERROR(INDEX(CONFAZ!$J$2:$ES$440,MATCH(DATE(YEAR($A78),MONTH($A78),15),CONFAZ!$J$2:$J$440,0),18),0)</f>
        <v>12.51</v>
      </c>
      <c r="V78">
        <f>IFERROR(INDEX(CONFAZ!$J$2:$ES$440,MATCH(DATE(YEAR($A78),MONTH($A78),15),CONFAZ!$J$2:$J$440,0),19),0)</f>
        <v>1212</v>
      </c>
      <c r="W78">
        <f>IFERROR(INDEX(CONFAZ!$J$2:$ES$440,MATCH(DATE(YEAR($A78),MONTH($A78),15),CONFAZ!$J$2:$J$440,0),20),0)</f>
        <v>1716486325000</v>
      </c>
      <c r="X78">
        <f>IFERROR(INDEX(CONFAZ!$J$2:$ES$440,MATCH(DATE(YEAR($A78),MONTH($A78),15),CONFAZ!$J$2:$J$440,0),21),0)</f>
        <v>0.45</v>
      </c>
      <c r="Y78">
        <f>IFERROR(INDEX(CONFAZ!$J$2:$ES$440,MATCH(DATE(YEAR($A78),MONTH($A78),15),CONFAZ!$J$2:$J$440,0),22),0)</f>
        <v>1627.78722222222</v>
      </c>
      <c r="Z78">
        <f>IFERROR(INDEX(CONFAZ!$J$2:$ES$440,MATCH(DATE(YEAR($A78),MONTH($A78),15),CONFAZ!$J$2:$J$440,0),23),0)</f>
        <v>1280.05</v>
      </c>
      <c r="AA78">
        <f>IFERROR(INDEX(CONFAZ!$J$2:$ES$440,MATCH(DATE(YEAR($A78),MONTH($A78),15),CONFAZ!$J$2:$J$440,0),24),0)</f>
        <v>1168.9342857142799</v>
      </c>
      <c r="AB78">
        <f>IFERROR(INDEX(CONFAZ!$J$2:$ES$440,MATCH(DATE(YEAR($A78),MONTH($A78),15),CONFAZ!$J$2:$J$440,0),25),0)</f>
        <v>1448.2248</v>
      </c>
      <c r="AC78">
        <f>IFERROR(INDEX(CONFAZ!$J$2:$ES$440,MATCH(DATE(YEAR($A78),MONTH($A78),15),CONFAZ!$J$2:$J$440,0),26),0)</f>
        <v>9.8301386076359005</v>
      </c>
      <c r="AD78">
        <f>IFERROR(INDEX(CONFAZ!$J$2:$ES$440,MATCH(DATE(YEAR($A78),MONTH($A78),15),CONFAZ!$J$2:$J$440,0),27),0)</f>
        <v>1.47</v>
      </c>
      <c r="AE78">
        <f>IFERROR(INDEX(CONFAZ!$J$2:$ES$440,MATCH(DATE(YEAR($A78),MONTH($A78),15),CONFAZ!$J$2:$J$440,0),28),0)</f>
        <v>557.62</v>
      </c>
      <c r="AF78">
        <f>IFERROR(INDEX(CONFAZ!$J$2:$ES$440,MATCH(DATE(YEAR($A78),MONTH($A78),15),CONFAZ!$J$2:$J$440,0),29),0)</f>
        <v>7.28</v>
      </c>
      <c r="AG78">
        <f>IFERROR(INDEX(CONFAZ!$J$2:$ES$440,MATCH(DATE(YEAR($A78),MONTH($A78),15),CONFAZ!$J$2:$J$440,0),30),0)</f>
        <v>33.33</v>
      </c>
      <c r="AH78" s="10">
        <f>IFERROR(INDEX(CONFAZ!$J$2:$ES$440,MATCH(DATE(YEAR($A78),MONTH($A78),15),CONFAZ!$J$2:$J$440,0),32),0)</f>
        <v>827514900000</v>
      </c>
      <c r="AI78" s="32">
        <f>IFERROR(INDEX(CONFAZ!$J$2:$ES$440,MATCH(DATE(YEAR($A78),MONTH($A78),15),CONFAZ!$J$2:$J$440,0),33),0)</f>
        <v>0.53949069999999999</v>
      </c>
      <c r="AJ78">
        <f>IFERROR(INDEX(CONFAZ!$J$2:$ES$440,MATCH(DATE(YEAR($A78),MONTH($A78),15),CONFAZ!$J$2:$J$440,0),34),0)</f>
        <v>10.5</v>
      </c>
      <c r="AK78">
        <f>IFERROR(INDEX(CONFAZ!$J$2:$ES$440,MATCH(DATE(YEAR($A78),MONTH($A78),15),CONFAZ!$J$2:$J$440,0),35),0)</f>
        <v>4.9800000000000004</v>
      </c>
      <c r="AL78">
        <f>IFERROR(INDEX(CONFAZ!$J$2:$ES$440,MATCH(DATE(YEAR($A78),MONTH($A78),15),CONFAZ!$J$2:$J$440,0),36),0)</f>
        <v>44331</v>
      </c>
      <c r="AM78" s="3">
        <f>IFERROR(INDEX(CONFAZ!$J$2:$ES$440,MATCH(DATE(YEAR($A78),MONTH($A78),15),CONFAZ!$J$2:$J$440,0),37),0)</f>
        <v>33605801000</v>
      </c>
      <c r="AN78" s="3">
        <f>IFERROR(INDEX(CONFAZ!$J$2:$ES$440,MATCH(DATE(YEAR($A78),MONTH($A78),15),CONFAZ!$J$2:$J$440,0),38),0)</f>
        <v>0.4</v>
      </c>
      <c r="AO78">
        <f>IFERROR(INDEX(CONFAZ!$J$2:$ES$440,MATCH(DATE(YEAR($A78),MONTH($A78),15),CONFAZ!$J$2:$J$440,0),39),0)</f>
        <v>3704</v>
      </c>
      <c r="AP78" s="3">
        <f>IFERROR(INDEX(CONFAZ!$J$2:$ES$440,MATCH(DATE(YEAR($A78),MONTH($A78),15),CONFAZ!$J$2:$J$440,0),40),0)</f>
        <v>30699.57</v>
      </c>
      <c r="AQ78" s="3">
        <f>IFERROR(INDEX(CONFAZ!$J$2:$ES$440,MATCH(DATE(YEAR($A78),MONTH($A78),15),CONFAZ!$J$2:$J$440,0),41),0)</f>
        <v>3568480000</v>
      </c>
      <c r="AR78" s="3">
        <f>IFERROR(INDEX(CONFAZ!$J$2:$ES$440,MATCH(DATE(YEAR($A78),MONTH($A78),15),CONFAZ!$J$2:$J$440,0),42),0)</f>
        <v>20396000</v>
      </c>
      <c r="AS78" s="3">
        <f>IFERROR(INDEX(CONFAZ!$J$2:$ES$440,MATCH(DATE(YEAR($A78),MONTH($A78),15),CONFAZ!$J$2:$J$440,0),43),0)</f>
        <v>7460218000</v>
      </c>
      <c r="AT78" s="3">
        <f>IFERROR(INDEX(CONFAZ!$J$2:$ES$440,MATCH(DATE(YEAR($A78),MONTH($A78),15),CONFAZ!$J$2:$J$440,0),44),0)</f>
        <v>16141426000</v>
      </c>
      <c r="AU78" s="3">
        <f>IFERROR(INDEX(CONFAZ!$J$2:$ES$440,MATCH(DATE(YEAR($A78),MONTH($A78),15),CONFAZ!$J$2:$J$440,0),45),0)</f>
        <v>6415281000</v>
      </c>
      <c r="AV78" s="10"/>
      <c r="AW78">
        <v>176665</v>
      </c>
      <c r="AX78">
        <v>388</v>
      </c>
      <c r="AY78">
        <v>162766079</v>
      </c>
      <c r="AZ78">
        <v>116416346</v>
      </c>
      <c r="BA78">
        <v>8783</v>
      </c>
      <c r="BB78" s="10">
        <v>1492</v>
      </c>
      <c r="BC78">
        <v>274</v>
      </c>
      <c r="BD78">
        <v>274</v>
      </c>
      <c r="BE78">
        <v>6071</v>
      </c>
      <c r="BF78">
        <v>42</v>
      </c>
      <c r="BG78">
        <v>1184</v>
      </c>
      <c r="BH78">
        <v>1403</v>
      </c>
      <c r="BI78">
        <v>1724</v>
      </c>
      <c r="BJ78">
        <v>4796</v>
      </c>
      <c r="BK78">
        <v>3658</v>
      </c>
      <c r="BL78">
        <v>0</v>
      </c>
      <c r="BM78">
        <v>133555</v>
      </c>
      <c r="BN78">
        <v>45868478</v>
      </c>
      <c r="BO78">
        <v>127199</v>
      </c>
      <c r="BP78">
        <v>0</v>
      </c>
      <c r="BQ78">
        <v>2574832.34</v>
      </c>
      <c r="BR78">
        <v>765179926.66999996</v>
      </c>
      <c r="BS78">
        <v>28568.39</v>
      </c>
      <c r="BT78">
        <v>34217</v>
      </c>
      <c r="BU78">
        <v>32.8664779</v>
      </c>
      <c r="BV78">
        <v>6.74</v>
      </c>
      <c r="BW78">
        <v>-290550</v>
      </c>
      <c r="BX78">
        <v>-286913.33</v>
      </c>
      <c r="BY78">
        <v>3636.67</v>
      </c>
      <c r="BZ78">
        <v>35650</v>
      </c>
      <c r="CA78">
        <v>6822050</v>
      </c>
      <c r="CB78">
        <v>-114176.67</v>
      </c>
      <c r="CC78">
        <v>-308083.33</v>
      </c>
      <c r="CD78">
        <v>0</v>
      </c>
      <c r="CE78">
        <v>0</v>
      </c>
      <c r="CF78">
        <v>0</v>
      </c>
      <c r="CG78">
        <v>0</v>
      </c>
      <c r="CH78">
        <v>119668603.5</v>
      </c>
      <c r="CI78" s="7">
        <v>10958458.51</v>
      </c>
      <c r="CJ78" s="10">
        <f t="shared" si="5"/>
        <v>-6170938.3099999968</v>
      </c>
      <c r="CK78" s="10">
        <f>IFERROR(INDEX(CONFAZ!$BW$2:$ES$440,MATCH(DATE(YEAR($A78),MONTH($A78),15),CONFAZ!$BW$2:$BW$440,0),2),0)</f>
        <v>17129396.819999997</v>
      </c>
      <c r="CL78"/>
      <c r="CM78"/>
      <c r="CN78"/>
      <c r="CO78"/>
      <c r="CU78"/>
    </row>
    <row r="79" spans="1:99" x14ac:dyDescent="0.25">
      <c r="A79" s="1">
        <v>44734</v>
      </c>
      <c r="B79" s="1" t="str">
        <f t="shared" si="4"/>
        <v>22/06/2022</v>
      </c>
      <c r="C79" t="s">
        <v>61</v>
      </c>
      <c r="D79" t="s">
        <v>11</v>
      </c>
      <c r="E79" s="10">
        <f>IFERROR(INDEX(CONFAZ!$J$2:$ES$440,MATCH(DATE(YEAR($A79),MONTH($A79),15),CONFAZ!$J$2:$J$440,0),2),0)</f>
        <v>5.492</v>
      </c>
      <c r="F79">
        <f>IFERROR(INDEX(CONFAZ!$J$2:$ES$440,MATCH(DATE(YEAR($A79),MONTH($A79),15),CONFAZ!$J$2:$J$440,0),3),0)</f>
        <v>62597309</v>
      </c>
      <c r="G79">
        <f>IFERROR(INDEX(CONFAZ!$J$2:$ES$440,MATCH(DATE(YEAR($A79),MONTH($A79),15),CONFAZ!$J$2:$J$440,0),4),0)</f>
        <v>893094577.89999998</v>
      </c>
      <c r="H79">
        <f>IFERROR(INDEX(CONFAZ!$J$2:$ES$440,MATCH(DATE(YEAR($A79),MONTH($A79),15),CONFAZ!$J$2:$J$440,0),5),0)</f>
        <v>6228991.0099999998</v>
      </c>
      <c r="I79">
        <f>IFERROR(INDEX(CONFAZ!$J$2:$ES$440,MATCH(DATE(YEAR($A79),MONTH($A79),15),CONFAZ!$J$2:$J$440,0),6),0)</f>
        <v>1207647460</v>
      </c>
      <c r="J79">
        <f>IFERROR(INDEX(CONFAZ!$J$2:$ES$440,MATCH(DATE(YEAR($A79),MONTH($A79),15),CONFAZ!$J$2:$J$440,0),7),0)</f>
        <v>199091697.14999998</v>
      </c>
      <c r="K79">
        <f>IFERROR(INDEX(CONFAZ!$J$2:$ES$440,MATCH(DATE(YEAR($A79),MONTH($A79),15),CONFAZ!$J$2:$J$440,0),8),0)</f>
        <v>13312235.209999999</v>
      </c>
      <c r="L79">
        <f>IFERROR(INDEX(CONFAZ!$J$2:$ES$440,MATCH(DATE(YEAR($A79),MONTH($A79),15),CONFAZ!$J$2:$J$440,0),9),0)</f>
        <v>27958199.550000001</v>
      </c>
      <c r="M79">
        <f>IFERROR(INDEX(CONFAZ!$J$2:$ES$440,MATCH(DATE(YEAR($A79),MONTH($A79),15),CONFAZ!$J$2:$J$440,0),10),0)</f>
        <v>2000995.11</v>
      </c>
      <c r="N79">
        <f>IFERROR(INDEX(CONFAZ!$J$2:$ES$440,MATCH(DATE(YEAR($A79),MONTH($A79),15),CONFAZ!$J$2:$J$440,0),11),0)</f>
        <v>685404847.36000001</v>
      </c>
      <c r="O79">
        <f>IFERROR(INDEX(CONFAZ!$J$2:$ES$440,MATCH(DATE(YEAR($A79),MONTH($A79),15),CONFAZ!$J$2:$J$440,0),12),0)</f>
        <v>2577937.5699999998</v>
      </c>
      <c r="P79">
        <f>IFERROR(INDEX(CONFAZ!$J$2:$ES$440,MATCH(DATE(YEAR($A79),MONTH($A79),15),CONFAZ!$J$2:$J$440,0),13),0)</f>
        <v>689983780.04000008</v>
      </c>
      <c r="Q79" s="2">
        <f>IFERROR(INDEX(CONFAZ!$J$2:$ES$440,MATCH(DATE(YEAR($A79),MONTH($A79),15),CONFAZ!$J$2:$J$440,0),14),0)</f>
        <v>32734865006</v>
      </c>
      <c r="R79" s="2">
        <f>IFERROR(INDEX(CONFAZ!$J$2:$ES$440,MATCH(DATE(YEAR($A79),MONTH($A79),15),CONFAZ!$J$2:$J$440,0),15),0)</f>
        <v>23851356788</v>
      </c>
      <c r="S79">
        <f>IFERROR(INDEX(CONFAZ!$J$2:$ES$440,MATCH(DATE(YEAR($A79),MONTH($A79),15),CONFAZ!$J$2:$J$440,0),16),0)</f>
        <v>142.13999999999999</v>
      </c>
      <c r="T79" s="10">
        <f>IFERROR(INDEX(CONFAZ!$J$2:$ES$440,MATCH(DATE(YEAR($A79),MONTH($A79),15),CONFAZ!$J$2:$J$440,0),17),0)</f>
        <v>0.58524282640000003</v>
      </c>
      <c r="U79">
        <f>IFERROR(INDEX(CONFAZ!$J$2:$ES$440,MATCH(DATE(YEAR($A79),MONTH($A79),15),CONFAZ!$J$2:$J$440,0),18),0)</f>
        <v>12.89</v>
      </c>
      <c r="V79">
        <f>IFERROR(INDEX(CONFAZ!$J$2:$ES$440,MATCH(DATE(YEAR($A79),MONTH($A79),15),CONFAZ!$J$2:$J$440,0),19),0)</f>
        <v>1212</v>
      </c>
      <c r="W79">
        <f>IFERROR(INDEX(CONFAZ!$J$2:$ES$440,MATCH(DATE(YEAR($A79),MONTH($A79),15),CONFAZ!$J$2:$J$440,0),20),0)</f>
        <v>1726614333600</v>
      </c>
      <c r="X79">
        <f>IFERROR(INDEX(CONFAZ!$J$2:$ES$440,MATCH(DATE(YEAR($A79),MONTH($A79),15),CONFAZ!$J$2:$J$440,0),21),0)</f>
        <v>0.62</v>
      </c>
      <c r="Y79">
        <f>IFERROR(INDEX(CONFAZ!$J$2:$ES$440,MATCH(DATE(YEAR($A79),MONTH($A79),15),CONFAZ!$J$2:$J$440,0),22),0)</f>
        <v>1652.5972222222199</v>
      </c>
      <c r="Z79">
        <f>IFERROR(INDEX(CONFAZ!$J$2:$ES$440,MATCH(DATE(YEAR($A79),MONTH($A79),15),CONFAZ!$J$2:$J$440,0),23),0)</f>
        <v>1297.1469999999999</v>
      </c>
      <c r="AA79">
        <f>IFERROR(INDEX(CONFAZ!$J$2:$ES$440,MATCH(DATE(YEAR($A79),MONTH($A79),15),CONFAZ!$J$2:$J$440,0),24),0)</f>
        <v>1186.1099999999999</v>
      </c>
      <c r="AB79">
        <f>IFERROR(INDEX(CONFAZ!$J$2:$ES$440,MATCH(DATE(YEAR($A79),MONTH($A79),15),CONFAZ!$J$2:$J$440,0),25),0)</f>
        <v>1469.4372000000001</v>
      </c>
      <c r="AC79">
        <f>IFERROR(INDEX(CONFAZ!$J$2:$ES$440,MATCH(DATE(YEAR($A79),MONTH($A79),15),CONFAZ!$J$2:$J$440,0),26),0)</f>
        <v>9.3032699886477896</v>
      </c>
      <c r="AD79">
        <f>IFERROR(INDEX(CONFAZ!$J$2:$ES$440,MATCH(DATE(YEAR($A79),MONTH($A79),15),CONFAZ!$J$2:$J$440,0),27),0)</f>
        <v>1.67</v>
      </c>
      <c r="AE79">
        <f>IFERROR(INDEX(CONFAZ!$J$2:$ES$440,MATCH(DATE(YEAR($A79),MONTH($A79),15),CONFAZ!$J$2:$J$440,0),28),0)</f>
        <v>583.85</v>
      </c>
      <c r="AF79">
        <f>IFERROR(INDEX(CONFAZ!$J$2:$ES$440,MATCH(DATE(YEAR($A79),MONTH($A79),15),CONFAZ!$J$2:$J$440,0),29),0)</f>
        <v>7.25</v>
      </c>
      <c r="AG79">
        <f>IFERROR(INDEX(CONFAZ!$J$2:$ES$440,MATCH(DATE(YEAR($A79),MONTH($A79),15),CONFAZ!$J$2:$J$440,0),30),0)</f>
        <v>53.27</v>
      </c>
      <c r="AH79" s="10">
        <f>IFERROR(INDEX(CONFAZ!$J$2:$ES$440,MATCH(DATE(YEAR($A79),MONTH($A79),15),CONFAZ!$J$2:$J$440,0),32),0)</f>
        <v>828392600000</v>
      </c>
      <c r="AI79" s="32">
        <f>IFERROR(INDEX(CONFAZ!$J$2:$ES$440,MATCH(DATE(YEAR($A79),MONTH($A79),15),CONFAZ!$J$2:$J$440,0),33),0)</f>
        <v>0.53949069999999999</v>
      </c>
      <c r="AJ79">
        <f>IFERROR(INDEX(CONFAZ!$J$2:$ES$440,MATCH(DATE(YEAR($A79),MONTH($A79),15),CONFAZ!$J$2:$J$440,0),34),0)</f>
        <v>3.67</v>
      </c>
      <c r="AK79">
        <f>IFERROR(INDEX(CONFAZ!$J$2:$ES$440,MATCH(DATE(YEAR($A79),MONTH($A79),15),CONFAZ!$J$2:$J$440,0),35),0)</f>
        <v>-1.7</v>
      </c>
      <c r="AL79">
        <f>IFERROR(INDEX(CONFAZ!$J$2:$ES$440,MATCH(DATE(YEAR($A79),MONTH($A79),15),CONFAZ!$J$2:$J$440,0),36),0)</f>
        <v>44362</v>
      </c>
      <c r="AM79" s="3">
        <f>IFERROR(INDEX(CONFAZ!$J$2:$ES$440,MATCH(DATE(YEAR($A79),MONTH($A79),15),CONFAZ!$J$2:$J$440,0),37),0)</f>
        <v>33605801000</v>
      </c>
      <c r="AN79" s="3">
        <f>IFERROR(INDEX(CONFAZ!$J$2:$ES$440,MATCH(DATE(YEAR($A79),MONTH($A79),15),CONFAZ!$J$2:$J$440,0),38),0)</f>
        <v>0.4</v>
      </c>
      <c r="AO79">
        <f>IFERROR(INDEX(CONFAZ!$J$2:$ES$440,MATCH(DATE(YEAR($A79),MONTH($A79),15),CONFAZ!$J$2:$J$440,0),39),0)</f>
        <v>3704</v>
      </c>
      <c r="AP79" s="3">
        <f>IFERROR(INDEX(CONFAZ!$J$2:$ES$440,MATCH(DATE(YEAR($A79),MONTH($A79),15),CONFAZ!$J$2:$J$440,0),40),0)</f>
        <v>30699.57</v>
      </c>
      <c r="AQ79" s="3">
        <f>IFERROR(INDEX(CONFAZ!$J$2:$ES$440,MATCH(DATE(YEAR($A79),MONTH($A79),15),CONFAZ!$J$2:$J$440,0),41),0)</f>
        <v>3568480000</v>
      </c>
      <c r="AR79" s="3">
        <f>IFERROR(INDEX(CONFAZ!$J$2:$ES$440,MATCH(DATE(YEAR($A79),MONTH($A79),15),CONFAZ!$J$2:$J$440,0),42),0)</f>
        <v>20396000</v>
      </c>
      <c r="AS79" s="3">
        <f>IFERROR(INDEX(CONFAZ!$J$2:$ES$440,MATCH(DATE(YEAR($A79),MONTH($A79),15),CONFAZ!$J$2:$J$440,0),43),0)</f>
        <v>7460218000</v>
      </c>
      <c r="AT79" s="3">
        <f>IFERROR(INDEX(CONFAZ!$J$2:$ES$440,MATCH(DATE(YEAR($A79),MONTH($A79),15),CONFAZ!$J$2:$J$440,0),44),0)</f>
        <v>16141426000</v>
      </c>
      <c r="AU79" s="3">
        <f>IFERROR(INDEX(CONFAZ!$J$2:$ES$440,MATCH(DATE(YEAR($A79),MONTH($A79),15),CONFAZ!$J$2:$J$440,0),45),0)</f>
        <v>6415281000</v>
      </c>
      <c r="AV79" s="10"/>
      <c r="AW79">
        <v>141890</v>
      </c>
      <c r="AX79">
        <v>2258</v>
      </c>
      <c r="AY79">
        <v>201729323</v>
      </c>
      <c r="AZ79">
        <v>149801530</v>
      </c>
      <c r="BA79">
        <v>8525</v>
      </c>
      <c r="BB79" s="10">
        <v>3379</v>
      </c>
      <c r="BC79">
        <v>342</v>
      </c>
      <c r="BD79">
        <v>342</v>
      </c>
      <c r="BE79">
        <v>6213</v>
      </c>
      <c r="BF79">
        <v>0</v>
      </c>
      <c r="BG79">
        <v>1485</v>
      </c>
      <c r="BH79">
        <v>12969</v>
      </c>
      <c r="BI79">
        <v>506</v>
      </c>
      <c r="BJ79">
        <v>2996</v>
      </c>
      <c r="BK79">
        <v>3295</v>
      </c>
      <c r="BL79">
        <v>0</v>
      </c>
      <c r="BM79">
        <v>107017</v>
      </c>
      <c r="BN79">
        <v>51441795</v>
      </c>
      <c r="BO79">
        <v>189777</v>
      </c>
      <c r="BP79">
        <v>0</v>
      </c>
      <c r="BQ79">
        <v>2651430.89</v>
      </c>
      <c r="BR79">
        <v>751200973.20000005</v>
      </c>
      <c r="BS79">
        <v>16160.13</v>
      </c>
      <c r="BT79">
        <v>34323</v>
      </c>
      <c r="BU79">
        <v>32.8664779</v>
      </c>
      <c r="BV79">
        <v>6.67</v>
      </c>
      <c r="BW79">
        <v>-290550</v>
      </c>
      <c r="BX79">
        <v>-286913.33</v>
      </c>
      <c r="BY79">
        <v>3636.67</v>
      </c>
      <c r="BZ79">
        <v>35650</v>
      </c>
      <c r="CA79">
        <v>6822050</v>
      </c>
      <c r="CB79">
        <v>-114176.67</v>
      </c>
      <c r="CC79">
        <v>-308083.33</v>
      </c>
      <c r="CD79">
        <v>0</v>
      </c>
      <c r="CE79">
        <v>0</v>
      </c>
      <c r="CF79">
        <v>0</v>
      </c>
      <c r="CG79">
        <v>0</v>
      </c>
      <c r="CH79">
        <v>455383.34</v>
      </c>
      <c r="CI79" s="7">
        <v>17124.43</v>
      </c>
      <c r="CJ79" s="10">
        <f t="shared" si="5"/>
        <v>17124.43</v>
      </c>
      <c r="CK79" s="10">
        <f>IFERROR(INDEX(CONFAZ!$BT$2:$ES$440,MATCH(DATE(YEAR($A79),MONTH($A79),16),CONFAZ!$BT$2:$BT$440,0),2),0)</f>
        <v>0</v>
      </c>
      <c r="CL79"/>
      <c r="CM79"/>
      <c r="CN79"/>
      <c r="CO79"/>
      <c r="CU79"/>
    </row>
    <row r="80" spans="1:99" x14ac:dyDescent="0.25">
      <c r="A80" s="1">
        <v>44764</v>
      </c>
      <c r="B80" s="1" t="str">
        <f t="shared" si="4"/>
        <v>22/07/2022</v>
      </c>
      <c r="C80" t="s">
        <v>61</v>
      </c>
      <c r="D80" t="s">
        <v>11</v>
      </c>
      <c r="E80" s="10">
        <f>IFERROR(INDEX(CONFAZ!$J$2:$ES$440,MATCH(DATE(YEAR($A80),MONTH($A80),15),CONFAZ!$J$2:$J$440,0),2),0)</f>
        <v>5.3681000000000001</v>
      </c>
      <c r="F80">
        <f>IFERROR(INDEX(CONFAZ!$J$2:$ES$440,MATCH(DATE(YEAR($A80),MONTH($A80),15),CONFAZ!$J$2:$J$440,0),3),0)</f>
        <v>48189439</v>
      </c>
      <c r="G80">
        <f>IFERROR(INDEX(CONFAZ!$J$2:$ES$440,MATCH(DATE(YEAR($A80),MONTH($A80),15),CONFAZ!$J$2:$J$440,0),4),0)</f>
        <v>517367806.92000002</v>
      </c>
      <c r="H80">
        <f>IFERROR(INDEX(CONFAZ!$J$2:$ES$440,MATCH(DATE(YEAR($A80),MONTH($A80),15),CONFAZ!$J$2:$J$440,0),5),0)</f>
        <v>7164697.8400000008</v>
      </c>
      <c r="I80">
        <f>IFERROR(INDEX(CONFAZ!$J$2:$ES$440,MATCH(DATE(YEAR($A80),MONTH($A80),15),CONFAZ!$J$2:$J$440,0),6),0)</f>
        <v>868886180</v>
      </c>
      <c r="J80">
        <f>IFERROR(INDEX(CONFAZ!$J$2:$ES$440,MATCH(DATE(YEAR($A80),MONTH($A80),15),CONFAZ!$J$2:$J$440,0),7),0)</f>
        <v>230212185.80999997</v>
      </c>
      <c r="K80">
        <f>IFERROR(INDEX(CONFAZ!$J$2:$ES$440,MATCH(DATE(YEAR($A80),MONTH($A80),15),CONFAZ!$J$2:$J$440,0),8),0)</f>
        <v>16019085.380000001</v>
      </c>
      <c r="L80">
        <f>IFERROR(INDEX(CONFAZ!$J$2:$ES$440,MATCH(DATE(YEAR($A80),MONTH($A80),15),CONFAZ!$J$2:$J$440,0),9),0)</f>
        <v>26686028.330000006</v>
      </c>
      <c r="M80">
        <f>IFERROR(INDEX(CONFAZ!$J$2:$ES$440,MATCH(DATE(YEAR($A80),MONTH($A80),15),CONFAZ!$J$2:$J$440,0),10),0)</f>
        <v>2710602.52</v>
      </c>
      <c r="N80">
        <f>IFERROR(INDEX(CONFAZ!$J$2:$ES$440,MATCH(DATE(YEAR($A80),MONTH($A80),15),CONFAZ!$J$2:$J$440,0),11),0)</f>
        <v>298480617.74000001</v>
      </c>
      <c r="O80">
        <f>IFERROR(INDEX(CONFAZ!$J$2:$ES$440,MATCH(DATE(YEAR($A80),MONTH($A80),15),CONFAZ!$J$2:$J$440,0),12),0)</f>
        <v>1904306.83</v>
      </c>
      <c r="P80">
        <f>IFERROR(INDEX(CONFAZ!$J$2:$ES$440,MATCH(DATE(YEAR($A80),MONTH($A80),15),CONFAZ!$J$2:$J$440,0),13),0)</f>
        <v>303095527.08999997</v>
      </c>
      <c r="Q80" s="2">
        <f>IFERROR(INDEX(CONFAZ!$J$2:$ES$440,MATCH(DATE(YEAR($A80),MONTH($A80),15),CONFAZ!$J$2:$J$440,0),14),0)</f>
        <v>29848660624</v>
      </c>
      <c r="R80" s="2">
        <f>IFERROR(INDEX(CONFAZ!$J$2:$ES$440,MATCH(DATE(YEAR($A80),MONTH($A80),15),CONFAZ!$J$2:$J$440,0),15),0)</f>
        <v>24486094504</v>
      </c>
      <c r="S80">
        <f>IFERROR(INDEX(CONFAZ!$J$2:$ES$440,MATCH(DATE(YEAR($A80),MONTH($A80),15),CONFAZ!$J$2:$J$440,0),16),0)</f>
        <v>149.63</v>
      </c>
      <c r="T80" s="10">
        <f>IFERROR(INDEX(CONFAZ!$J$2:$ES$440,MATCH(DATE(YEAR($A80),MONTH($A80),15),CONFAZ!$J$2:$J$440,0),17),0)</f>
        <v>0.20614972770000001</v>
      </c>
      <c r="U80">
        <f>IFERROR(INDEX(CONFAZ!$J$2:$ES$440,MATCH(DATE(YEAR($A80),MONTH($A80),15),CONFAZ!$J$2:$J$440,0),18),0)</f>
        <v>13.15</v>
      </c>
      <c r="V80">
        <f>IFERROR(INDEX(CONFAZ!$J$2:$ES$440,MATCH(DATE(YEAR($A80),MONTH($A80),15),CONFAZ!$J$2:$J$440,0),19),0)</f>
        <v>1212</v>
      </c>
      <c r="W80">
        <f>IFERROR(INDEX(CONFAZ!$J$2:$ES$440,MATCH(DATE(YEAR($A80),MONTH($A80),15),CONFAZ!$J$2:$J$440,0),20),0)</f>
        <v>1859525944300</v>
      </c>
      <c r="X80">
        <f>IFERROR(INDEX(CONFAZ!$J$2:$ES$440,MATCH(DATE(YEAR($A80),MONTH($A80),15),CONFAZ!$J$2:$J$440,0),21),0)</f>
        <v>-0.6</v>
      </c>
      <c r="Y80">
        <f>IFERROR(INDEX(CONFAZ!$J$2:$ES$440,MATCH(DATE(YEAR($A80),MONTH($A80),15),CONFAZ!$J$2:$J$440,0),22),0)</f>
        <v>1684.5888888888801</v>
      </c>
      <c r="Z80">
        <f>IFERROR(INDEX(CONFAZ!$J$2:$ES$440,MATCH(DATE(YEAR($A80),MONTH($A80),15),CONFAZ!$J$2:$J$440,0),23),0)</f>
        <v>1317.6155000000001</v>
      </c>
      <c r="AA80">
        <f>IFERROR(INDEX(CONFAZ!$J$2:$ES$440,MATCH(DATE(YEAR($A80),MONTH($A80),15),CONFAZ!$J$2:$J$440,0),24),0)</f>
        <v>1207.2580952380899</v>
      </c>
      <c r="AB80">
        <f>IFERROR(INDEX(CONFAZ!$J$2:$ES$440,MATCH(DATE(YEAR($A80),MONTH($A80),15),CONFAZ!$J$2:$J$440,0),25),0)</f>
        <v>1486.9595999999999</v>
      </c>
      <c r="AC80">
        <f>IFERROR(INDEX(CONFAZ!$J$2:$ES$440,MATCH(DATE(YEAR($A80),MONTH($A80),15),CONFAZ!$J$2:$J$440,0),26),0)</f>
        <v>9.1038066109002393</v>
      </c>
      <c r="AD80">
        <f>IFERROR(INDEX(CONFAZ!$J$2:$ES$440,MATCH(DATE(YEAR($A80),MONTH($A80),15),CONFAZ!$J$2:$J$440,0),27),0)</f>
        <v>0.31990000000000002</v>
      </c>
      <c r="AE80">
        <f>IFERROR(INDEX(CONFAZ!$J$2:$ES$440,MATCH(DATE(YEAR($A80),MONTH($A80),15),CONFAZ!$J$2:$J$440,0),28),0)</f>
        <v>567.64</v>
      </c>
      <c r="AF80">
        <f>IFERROR(INDEX(CONFAZ!$J$2:$ES$440,MATCH(DATE(YEAR($A80),MONTH($A80),15),CONFAZ!$J$2:$J$440,0),29),0)</f>
        <v>6.05</v>
      </c>
      <c r="AG80">
        <f>IFERROR(INDEX(CONFAZ!$J$2:$ES$440,MATCH(DATE(YEAR($A80),MONTH($A80),15),CONFAZ!$J$2:$J$440,0),30),0)</f>
        <v>17.2</v>
      </c>
      <c r="AH80" s="10">
        <f>IFERROR(INDEX(CONFAZ!$J$2:$ES$440,MATCH(DATE(YEAR($A80),MONTH($A80),15),CONFAZ!$J$2:$J$440,0),32),0)</f>
        <v>860076000000</v>
      </c>
      <c r="AI80" s="32">
        <f>IFERROR(INDEX(CONFAZ!$J$2:$ES$440,MATCH(DATE(YEAR($A80),MONTH($A80),15),CONFAZ!$J$2:$J$440,0),33),0)</f>
        <v>0.53949069999999999</v>
      </c>
      <c r="AJ80">
        <f>IFERROR(INDEX(CONFAZ!$J$2:$ES$440,MATCH(DATE(YEAR($A80),MONTH($A80),15),CONFAZ!$J$2:$J$440,0),34),0)</f>
        <v>0</v>
      </c>
      <c r="AK80">
        <f>IFERROR(INDEX(CONFAZ!$J$2:$ES$440,MATCH(DATE(YEAR($A80),MONTH($A80),15),CONFAZ!$J$2:$J$440,0),35),0)</f>
        <v>0</v>
      </c>
      <c r="AL80">
        <f>IFERROR(INDEX(CONFAZ!$J$2:$ES$440,MATCH(DATE(YEAR($A80),MONTH($A80),15),CONFAZ!$J$2:$J$440,0),36),0)</f>
        <v>44392</v>
      </c>
      <c r="AM80" s="3">
        <f>IFERROR(INDEX(CONFAZ!$J$2:$ES$440,MATCH(DATE(YEAR($A80),MONTH($A80),15),CONFAZ!$J$2:$J$440,0),37),0)</f>
        <v>33605801000</v>
      </c>
      <c r="AN80" s="3">
        <f>IFERROR(INDEX(CONFAZ!$J$2:$ES$440,MATCH(DATE(YEAR($A80),MONTH($A80),15),CONFAZ!$J$2:$J$440,0),38),0)</f>
        <v>0.4</v>
      </c>
      <c r="AO80">
        <f>IFERROR(INDEX(CONFAZ!$J$2:$ES$440,MATCH(DATE(YEAR($A80),MONTH($A80),15),CONFAZ!$J$2:$J$440,0),39),0)</f>
        <v>3704</v>
      </c>
      <c r="AP80" s="3">
        <f>IFERROR(INDEX(CONFAZ!$J$2:$ES$440,MATCH(DATE(YEAR($A80),MONTH($A80),15),CONFAZ!$J$2:$J$440,0),40),0)</f>
        <v>30699.57</v>
      </c>
      <c r="AQ80" s="3">
        <f>IFERROR(INDEX(CONFAZ!$J$2:$ES$440,MATCH(DATE(YEAR($A80),MONTH($A80),15),CONFAZ!$J$2:$J$440,0),41),0)</f>
        <v>3568480000</v>
      </c>
      <c r="AR80" s="3">
        <f>IFERROR(INDEX(CONFAZ!$J$2:$ES$440,MATCH(DATE(YEAR($A80),MONTH($A80),15),CONFAZ!$J$2:$J$440,0),42),0)</f>
        <v>20396000</v>
      </c>
      <c r="AS80" s="3">
        <f>IFERROR(INDEX(CONFAZ!$J$2:$ES$440,MATCH(DATE(YEAR($A80),MONTH($A80),15),CONFAZ!$J$2:$J$440,0),43),0)</f>
        <v>7460218000</v>
      </c>
      <c r="AT80" s="3">
        <f>IFERROR(INDEX(CONFAZ!$J$2:$ES$440,MATCH(DATE(YEAR($A80),MONTH($A80),15),CONFAZ!$J$2:$J$440,0),44),0)</f>
        <v>16141426000</v>
      </c>
      <c r="AU80" s="3">
        <f>IFERROR(INDEX(CONFAZ!$J$2:$ES$440,MATCH(DATE(YEAR($A80),MONTH($A80),15),CONFAZ!$J$2:$J$440,0),45),0)</f>
        <v>6415281000</v>
      </c>
      <c r="AV80" s="10"/>
      <c r="AW80">
        <v>141890</v>
      </c>
      <c r="AX80">
        <v>2258</v>
      </c>
      <c r="AY80">
        <v>201729323</v>
      </c>
      <c r="AZ80">
        <v>149801530</v>
      </c>
      <c r="BA80">
        <v>8525</v>
      </c>
      <c r="BB80" s="10">
        <v>3379</v>
      </c>
      <c r="BC80">
        <v>342</v>
      </c>
      <c r="BD80">
        <v>342</v>
      </c>
      <c r="BE80">
        <v>6213</v>
      </c>
      <c r="BF80">
        <v>0</v>
      </c>
      <c r="BG80">
        <v>1485</v>
      </c>
      <c r="BH80">
        <v>12969</v>
      </c>
      <c r="BI80">
        <v>506</v>
      </c>
      <c r="BJ80">
        <v>2996</v>
      </c>
      <c r="BK80">
        <v>3295</v>
      </c>
      <c r="BL80">
        <v>0</v>
      </c>
      <c r="BM80">
        <v>107017</v>
      </c>
      <c r="BN80">
        <v>51441795</v>
      </c>
      <c r="BO80">
        <v>189777</v>
      </c>
      <c r="BP80">
        <v>0</v>
      </c>
      <c r="BQ80">
        <v>2651430.89</v>
      </c>
      <c r="BR80">
        <v>751200973.20000005</v>
      </c>
      <c r="BS80">
        <v>16160.13</v>
      </c>
      <c r="BT80">
        <v>34323</v>
      </c>
      <c r="BU80">
        <v>32.8664779</v>
      </c>
      <c r="BV80">
        <v>6.67</v>
      </c>
      <c r="BW80">
        <v>-290550</v>
      </c>
      <c r="BX80">
        <v>-286913.33</v>
      </c>
      <c r="BY80">
        <v>3636.67</v>
      </c>
      <c r="BZ80">
        <v>35650</v>
      </c>
      <c r="CA80">
        <v>6822050</v>
      </c>
      <c r="CB80">
        <v>-114176.67</v>
      </c>
      <c r="CC80">
        <v>-308083.33</v>
      </c>
      <c r="CD80">
        <v>0</v>
      </c>
      <c r="CE80">
        <v>0</v>
      </c>
      <c r="CF80">
        <v>0</v>
      </c>
      <c r="CG80">
        <v>0</v>
      </c>
      <c r="CH80">
        <v>23028695.379999999</v>
      </c>
      <c r="CI80" s="7">
        <v>1550562.87</v>
      </c>
      <c r="CJ80" s="10">
        <f t="shared" si="5"/>
        <v>-9422921.2699999996</v>
      </c>
      <c r="CK80" s="10">
        <f>IFERROR(INDEX(CONFAZ!$BW$2:$ES$440,MATCH(DATE(YEAR($A80),MONTH($A80),15),CONFAZ!$BW$2:$BW$440,0),2),0)</f>
        <v>10973484.139999999</v>
      </c>
      <c r="CL80"/>
      <c r="CM80"/>
      <c r="CN80"/>
      <c r="CO80"/>
      <c r="CU80"/>
    </row>
    <row r="81" spans="1:99" x14ac:dyDescent="0.25">
      <c r="A81" s="1">
        <v>44795</v>
      </c>
      <c r="B81" s="1" t="str">
        <f t="shared" si="4"/>
        <v>22/08/2022</v>
      </c>
      <c r="C81" t="s">
        <v>61</v>
      </c>
      <c r="D81" t="s">
        <v>11</v>
      </c>
      <c r="E81" s="10">
        <f>IFERROR(INDEX(CONFAZ!$J$2:$ES$440,MATCH(DATE(YEAR($A81),MONTH($A81),15),CONFAZ!$J$2:$J$440,0),2),0)</f>
        <v>5.1433</v>
      </c>
      <c r="F81">
        <f>IFERROR(INDEX(CONFAZ!$J$2:$ES$440,MATCH(DATE(YEAR($A81),MONTH($A81),15),CONFAZ!$J$2:$J$440,0),3),0)</f>
        <v>41639422</v>
      </c>
      <c r="G81">
        <f>IFERROR(INDEX(CONFAZ!$J$2:$ES$440,MATCH(DATE(YEAR($A81),MONTH($A81),15),CONFAZ!$J$2:$J$440,0),4),0)</f>
        <v>574973229.5</v>
      </c>
      <c r="H81">
        <f>IFERROR(INDEX(CONFAZ!$J$2:$ES$440,MATCH(DATE(YEAR($A81),MONTH($A81),15),CONFAZ!$J$2:$J$440,0),5),0)</f>
        <v>6853785.0499999998</v>
      </c>
      <c r="I81">
        <f>IFERROR(INDEX(CONFAZ!$J$2:$ES$440,MATCH(DATE(YEAR($A81),MONTH($A81),15),CONFAZ!$J$2:$J$440,0),6),0)</f>
        <v>1026340839</v>
      </c>
      <c r="J81">
        <f>IFERROR(INDEX(CONFAZ!$J$2:$ES$440,MATCH(DATE(YEAR($A81),MONTH($A81),15),CONFAZ!$J$2:$J$440,0),7),0)</f>
        <v>227840448.78999999</v>
      </c>
      <c r="K81">
        <f>IFERROR(INDEX(CONFAZ!$J$2:$ES$440,MATCH(DATE(YEAR($A81),MONTH($A81),15),CONFAZ!$J$2:$J$440,0),8),0)</f>
        <v>161776154.55000001</v>
      </c>
      <c r="L81">
        <f>IFERROR(INDEX(CONFAZ!$J$2:$ES$440,MATCH(DATE(YEAR($A81),MONTH($A81),15),CONFAZ!$J$2:$J$440,0),9),0)</f>
        <v>27916491.870000001</v>
      </c>
      <c r="M81">
        <f>IFERROR(INDEX(CONFAZ!$J$2:$ES$440,MATCH(DATE(YEAR($A81),MONTH($A81),15),CONFAZ!$J$2:$J$440,0),10),0)</f>
        <v>2783852.22</v>
      </c>
      <c r="N81">
        <f>IFERROR(INDEX(CONFAZ!$J$2:$ES$440,MATCH(DATE(YEAR($A81),MONTH($A81),15),CONFAZ!$J$2:$J$440,0),11),0)</f>
        <v>371288995.51999998</v>
      </c>
      <c r="O81">
        <f>IFERROR(INDEX(CONFAZ!$J$2:$ES$440,MATCH(DATE(YEAR($A81),MONTH($A81),15),CONFAZ!$J$2:$J$440,0),12),0)</f>
        <v>1556464.98</v>
      </c>
      <c r="P81">
        <f>IFERROR(INDEX(CONFAZ!$J$2:$ES$440,MATCH(DATE(YEAR($A81),MONTH($A81),15),CONFAZ!$J$2:$J$440,0),13),0)</f>
        <v>375629312.72000003</v>
      </c>
      <c r="Q81" s="2">
        <f>IFERROR(INDEX(CONFAZ!$J$2:$ES$440,MATCH(DATE(YEAR($A81),MONTH($A81),15),CONFAZ!$J$2:$J$440,0),14),0)</f>
        <v>30770081998</v>
      </c>
      <c r="R81" s="2">
        <f>IFERROR(INDEX(CONFAZ!$J$2:$ES$440,MATCH(DATE(YEAR($A81),MONTH($A81),15),CONFAZ!$J$2:$J$440,0),15),0)</f>
        <v>26668439655</v>
      </c>
      <c r="S81">
        <f>IFERROR(INDEX(CONFAZ!$J$2:$ES$440,MATCH(DATE(YEAR($A81),MONTH($A81),15),CONFAZ!$J$2:$J$440,0),16),0)</f>
        <v>150.1</v>
      </c>
      <c r="T81" s="10">
        <f>IFERROR(INDEX(CONFAZ!$J$2:$ES$440,MATCH(DATE(YEAR($A81),MONTH($A81),15),CONFAZ!$J$2:$J$440,0),17),0)</f>
        <v>-0.69829394379999998</v>
      </c>
      <c r="U81">
        <f>IFERROR(INDEX(CONFAZ!$J$2:$ES$440,MATCH(DATE(YEAR($A81),MONTH($A81),15),CONFAZ!$J$2:$J$440,0),18),0)</f>
        <v>13.58</v>
      </c>
      <c r="V81">
        <f>IFERROR(INDEX(CONFAZ!$J$2:$ES$440,MATCH(DATE(YEAR($A81),MONTH($A81),15),CONFAZ!$J$2:$J$440,0),19),0)</f>
        <v>1212</v>
      </c>
      <c r="W81">
        <f>IFERROR(INDEX(CONFAZ!$J$2:$ES$440,MATCH(DATE(YEAR($A81),MONTH($A81),15),CONFAZ!$J$2:$J$440,0),20),0)</f>
        <v>1746993851200</v>
      </c>
      <c r="X81">
        <f>IFERROR(INDEX(CONFAZ!$J$2:$ES$440,MATCH(DATE(YEAR($A81),MONTH($A81),15),CONFAZ!$J$2:$J$440,0),21),0)</f>
        <v>-0.31</v>
      </c>
      <c r="Y81">
        <f>IFERROR(INDEX(CONFAZ!$J$2:$ES$440,MATCH(DATE(YEAR($A81),MONTH($A81),15),CONFAZ!$J$2:$J$440,0),22),0)</f>
        <v>1684.63222222222</v>
      </c>
      <c r="Z81">
        <f>IFERROR(INDEX(CONFAZ!$J$2:$ES$440,MATCH(DATE(YEAR($A81),MONTH($A81),15),CONFAZ!$J$2:$J$440,0),23),0)</f>
        <v>1318.4590000000001</v>
      </c>
      <c r="AA81">
        <f>IFERROR(INDEX(CONFAZ!$J$2:$ES$440,MATCH(DATE(YEAR($A81),MONTH($A81),15),CONFAZ!$J$2:$J$440,0),24),0)</f>
        <v>1209.3947619047599</v>
      </c>
      <c r="AB81">
        <f>IFERROR(INDEX(CONFAZ!$J$2:$ES$440,MATCH(DATE(YEAR($A81),MONTH($A81),15),CONFAZ!$J$2:$J$440,0),25),0)</f>
        <v>1486.0255999999999</v>
      </c>
      <c r="AC81">
        <f>IFERROR(INDEX(CONFAZ!$J$2:$ES$440,MATCH(DATE(YEAR($A81),MONTH($A81),15),CONFAZ!$J$2:$J$440,0),26),0)</f>
        <v>8.9175490078835704</v>
      </c>
      <c r="AD81">
        <f>IFERROR(INDEX(CONFAZ!$J$2:$ES$440,MATCH(DATE(YEAR($A81),MONTH($A81),15),CONFAZ!$J$2:$J$440,0),27),0)</f>
        <v>0.64</v>
      </c>
      <c r="AE81">
        <f>IFERROR(INDEX(CONFAZ!$J$2:$ES$440,MATCH(DATE(YEAR($A81),MONTH($A81),15),CONFAZ!$J$2:$J$440,0),28),0)</f>
        <v>502.82</v>
      </c>
      <c r="AF81">
        <f>IFERROR(INDEX(CONFAZ!$J$2:$ES$440,MATCH(DATE(YEAR($A81),MONTH($A81),15),CONFAZ!$J$2:$J$440,0),29),0)</f>
        <v>5.4</v>
      </c>
      <c r="AG81">
        <f>IFERROR(INDEX(CONFAZ!$J$2:$ES$440,MATCH(DATE(YEAR($A81),MONTH($A81),15),CONFAZ!$J$2:$J$440,0),30),0)</f>
        <v>29.94</v>
      </c>
      <c r="AH81" s="10">
        <f>IFERROR(INDEX(CONFAZ!$J$2:$ES$440,MATCH(DATE(YEAR($A81),MONTH($A81),15),CONFAZ!$J$2:$J$440,0),32),0)</f>
        <v>856919300000</v>
      </c>
      <c r="AI81" s="32">
        <f>IFERROR(INDEX(CONFAZ!$J$2:$ES$440,MATCH(DATE(YEAR($A81),MONTH($A81),15),CONFAZ!$J$2:$J$440,0),33),0)</f>
        <v>0.53949069999999999</v>
      </c>
      <c r="AJ81">
        <f>IFERROR(INDEX(CONFAZ!$J$2:$ES$440,MATCH(DATE(YEAR($A81),MONTH($A81),15),CONFAZ!$J$2:$J$440,0),34),0)</f>
        <v>0</v>
      </c>
      <c r="AK81">
        <f>IFERROR(INDEX(CONFAZ!$J$2:$ES$440,MATCH(DATE(YEAR($A81),MONTH($A81),15),CONFAZ!$J$2:$J$440,0),35),0)</f>
        <v>0</v>
      </c>
      <c r="AL81">
        <f>IFERROR(INDEX(CONFAZ!$J$2:$ES$440,MATCH(DATE(YEAR($A81),MONTH($A81),15),CONFAZ!$J$2:$J$440,0),36),0)</f>
        <v>44423</v>
      </c>
      <c r="AM81" s="3">
        <f>IFERROR(INDEX(CONFAZ!$J$2:$ES$440,MATCH(DATE(YEAR($A81),MONTH($A81),15),CONFAZ!$J$2:$J$440,0),37),0)</f>
        <v>33605801000</v>
      </c>
      <c r="AN81" s="3">
        <f>IFERROR(INDEX(CONFAZ!$J$2:$ES$440,MATCH(DATE(YEAR($A81),MONTH($A81),15),CONFAZ!$J$2:$J$440,0),38),0)</f>
        <v>0.4</v>
      </c>
      <c r="AO81">
        <f>IFERROR(INDEX(CONFAZ!$J$2:$ES$440,MATCH(DATE(YEAR($A81),MONTH($A81),15),CONFAZ!$J$2:$J$440,0),39),0)</f>
        <v>3704</v>
      </c>
      <c r="AP81" s="3">
        <f>IFERROR(INDEX(CONFAZ!$J$2:$ES$440,MATCH(DATE(YEAR($A81),MONTH($A81),15),CONFAZ!$J$2:$J$440,0),40),0)</f>
        <v>30699.57</v>
      </c>
      <c r="AQ81" s="3">
        <f>IFERROR(INDEX(CONFAZ!$J$2:$ES$440,MATCH(DATE(YEAR($A81),MONTH($A81),15),CONFAZ!$J$2:$J$440,0),41),0)</f>
        <v>3568480000</v>
      </c>
      <c r="AR81" s="3">
        <f>IFERROR(INDEX(CONFAZ!$J$2:$ES$440,MATCH(DATE(YEAR($A81),MONTH($A81),15),CONFAZ!$J$2:$J$440,0),42),0)</f>
        <v>20396000</v>
      </c>
      <c r="AS81" s="3">
        <f>IFERROR(INDEX(CONFAZ!$J$2:$ES$440,MATCH(DATE(YEAR($A81),MONTH($A81),15),CONFAZ!$J$2:$J$440,0),43),0)</f>
        <v>7460218000</v>
      </c>
      <c r="AT81" s="3">
        <f>IFERROR(INDEX(CONFAZ!$J$2:$ES$440,MATCH(DATE(YEAR($A81),MONTH($A81),15),CONFAZ!$J$2:$J$440,0),44),0)</f>
        <v>16141426000</v>
      </c>
      <c r="AU81" s="3">
        <f>IFERROR(INDEX(CONFAZ!$J$2:$ES$440,MATCH(DATE(YEAR($A81),MONTH($A81),15),CONFAZ!$J$2:$J$440,0),45),0)</f>
        <v>6415281000</v>
      </c>
      <c r="AV81" s="10"/>
      <c r="AW81">
        <v>141890</v>
      </c>
      <c r="AX81">
        <v>2258</v>
      </c>
      <c r="AY81">
        <v>201729323</v>
      </c>
      <c r="AZ81">
        <v>149801530</v>
      </c>
      <c r="BA81">
        <v>8525</v>
      </c>
      <c r="BB81" s="10">
        <v>3379</v>
      </c>
      <c r="BC81">
        <v>342</v>
      </c>
      <c r="BD81">
        <v>342</v>
      </c>
      <c r="BE81">
        <v>6213</v>
      </c>
      <c r="BF81">
        <v>0</v>
      </c>
      <c r="BG81">
        <v>1485</v>
      </c>
      <c r="BH81">
        <v>12969</v>
      </c>
      <c r="BI81">
        <v>506</v>
      </c>
      <c r="BJ81">
        <v>2996</v>
      </c>
      <c r="BK81">
        <v>3295</v>
      </c>
      <c r="BL81">
        <v>0</v>
      </c>
      <c r="BM81">
        <v>107017</v>
      </c>
      <c r="BN81">
        <v>51441795</v>
      </c>
      <c r="BO81">
        <v>189777</v>
      </c>
      <c r="BP81">
        <v>0</v>
      </c>
      <c r="BQ81">
        <v>2651430.89</v>
      </c>
      <c r="BR81">
        <v>751200973.20000005</v>
      </c>
      <c r="BS81">
        <v>16160.13</v>
      </c>
      <c r="BT81">
        <v>34323</v>
      </c>
      <c r="BU81">
        <v>32.8664779</v>
      </c>
      <c r="BV81">
        <v>6.67</v>
      </c>
      <c r="BW81">
        <v>-290550</v>
      </c>
      <c r="BX81">
        <v>-286913.33</v>
      </c>
      <c r="BY81">
        <v>3636.67</v>
      </c>
      <c r="BZ81">
        <v>35650</v>
      </c>
      <c r="CA81">
        <v>6822050</v>
      </c>
      <c r="CB81">
        <v>-114176.67</v>
      </c>
      <c r="CC81">
        <v>-308083.33</v>
      </c>
      <c r="CD81">
        <v>0</v>
      </c>
      <c r="CE81">
        <v>0</v>
      </c>
      <c r="CF81">
        <v>0</v>
      </c>
      <c r="CG81">
        <v>0</v>
      </c>
      <c r="CH81">
        <v>1369652566</v>
      </c>
      <c r="CI81" s="7">
        <v>70182964.879999995</v>
      </c>
      <c r="CJ81" s="10">
        <f t="shared" si="5"/>
        <v>63212840.169999994</v>
      </c>
      <c r="CK81" s="10">
        <f>IFERROR(INDEX(CONFAZ!$BW$2:$ES$440,MATCH(DATE(YEAR($A81),MONTH($A81),15),CONFAZ!$BW$2:$BW$440,0),2),0)</f>
        <v>6970124.709999999</v>
      </c>
      <c r="CL81"/>
      <c r="CM81"/>
      <c r="CN81"/>
      <c r="CO81"/>
      <c r="CU81"/>
    </row>
    <row r="82" spans="1:99" x14ac:dyDescent="0.25">
      <c r="A82" s="1">
        <v>44826</v>
      </c>
      <c r="B82" s="1" t="str">
        <f t="shared" si="4"/>
        <v>22/09/2022</v>
      </c>
      <c r="C82" t="s">
        <v>61</v>
      </c>
      <c r="D82" t="s">
        <v>11</v>
      </c>
      <c r="E82" s="10">
        <f>IFERROR(INDEX(CONFAZ!$J$2:$ES$440,MATCH(DATE(YEAR($A82),MONTH($A82),15),CONFAZ!$J$2:$J$440,0),2),0)</f>
        <v>5.2370000000000001</v>
      </c>
      <c r="F82">
        <f>IFERROR(INDEX(CONFAZ!$J$2:$ES$440,MATCH(DATE(YEAR($A82),MONTH($A82),15),CONFAZ!$J$2:$J$440,0),3),0)</f>
        <v>31205805</v>
      </c>
      <c r="G82">
        <f>IFERROR(INDEX(CONFAZ!$J$2:$ES$440,MATCH(DATE(YEAR($A82),MONTH($A82),15),CONFAZ!$J$2:$J$440,0),4),0)</f>
        <v>953713746.2299999</v>
      </c>
      <c r="H82">
        <f>IFERROR(INDEX(CONFAZ!$J$2:$ES$440,MATCH(DATE(YEAR($A82),MONTH($A82),15),CONFAZ!$J$2:$J$440,0),5),0)</f>
        <v>5909996.6099999994</v>
      </c>
      <c r="I82">
        <f>IFERROR(INDEX(CONFAZ!$J$2:$ES$440,MATCH(DATE(YEAR($A82),MONTH($A82),15),CONFAZ!$J$2:$J$440,0),6),0)</f>
        <v>1272818453</v>
      </c>
      <c r="J82">
        <f>IFERROR(INDEX(CONFAZ!$J$2:$ES$440,MATCH(DATE(YEAR($A82),MONTH($A82),15),CONFAZ!$J$2:$J$440,0),7),0)</f>
        <v>208680858.64000002</v>
      </c>
      <c r="K82">
        <f>IFERROR(INDEX(CONFAZ!$J$2:$ES$440,MATCH(DATE(YEAR($A82),MONTH($A82),15),CONFAZ!$J$2:$J$440,0),8),0)</f>
        <v>61211639.889999993</v>
      </c>
      <c r="L82">
        <f>IFERROR(INDEX(CONFAZ!$J$2:$ES$440,MATCH(DATE(YEAR($A82),MONTH($A82),15),CONFAZ!$J$2:$J$440,0),9),0)</f>
        <v>27487494.540000007</v>
      </c>
      <c r="M82">
        <f>IFERROR(INDEX(CONFAZ!$J$2:$ES$440,MATCH(DATE(YEAR($A82),MONTH($A82),15),CONFAZ!$J$2:$J$440,0),10),0)</f>
        <v>1941731.04</v>
      </c>
      <c r="N82">
        <f>IFERROR(INDEX(CONFAZ!$J$2:$ES$440,MATCH(DATE(YEAR($A82),MONTH($A82),15),CONFAZ!$J$2:$J$440,0),11),0)</f>
        <v>748425548.63</v>
      </c>
      <c r="O82">
        <f>IFERROR(INDEX(CONFAZ!$J$2:$ES$440,MATCH(DATE(YEAR($A82),MONTH($A82),15),CONFAZ!$J$2:$J$440,0),12),0)</f>
        <v>999475.81</v>
      </c>
      <c r="P82">
        <f>IFERROR(INDEX(CONFAZ!$J$2:$ES$440,MATCH(DATE(YEAR($A82),MONTH($A82),15),CONFAZ!$J$2:$J$440,0),13),0)</f>
        <v>751366755.4799999</v>
      </c>
      <c r="Q82" s="2">
        <f>IFERROR(INDEX(CONFAZ!$J$2:$ES$440,MATCH(DATE(YEAR($A82),MONTH($A82),15),CONFAZ!$J$2:$J$440,0),14),0)</f>
        <v>28619876875</v>
      </c>
      <c r="R82" s="2">
        <f>IFERROR(INDEX(CONFAZ!$J$2:$ES$440,MATCH(DATE(YEAR($A82),MONTH($A82),15),CONFAZ!$J$2:$J$440,0),15),0)</f>
        <v>24931768372</v>
      </c>
      <c r="S82">
        <f>IFERROR(INDEX(CONFAZ!$J$2:$ES$440,MATCH(DATE(YEAR($A82),MONTH($A82),15),CONFAZ!$J$2:$J$440,0),16),0)</f>
        <v>145.31</v>
      </c>
      <c r="T82" s="10">
        <f>IFERROR(INDEX(CONFAZ!$J$2:$ES$440,MATCH(DATE(YEAR($A82),MONTH($A82),15),CONFAZ!$J$2:$J$440,0),17),0)</f>
        <v>-0.94607275589999995</v>
      </c>
      <c r="U82">
        <f>IFERROR(INDEX(CONFAZ!$J$2:$ES$440,MATCH(DATE(YEAR($A82),MONTH($A82),15),CONFAZ!$J$2:$J$440,0),18),0)</f>
        <v>13.65</v>
      </c>
      <c r="V82">
        <f>IFERROR(INDEX(CONFAZ!$J$2:$ES$440,MATCH(DATE(YEAR($A82),MONTH($A82),15),CONFAZ!$J$2:$J$440,0),19),0)</f>
        <v>1212</v>
      </c>
      <c r="W82">
        <f>IFERROR(INDEX(CONFAZ!$J$2:$ES$440,MATCH(DATE(YEAR($A82),MONTH($A82),15),CONFAZ!$J$2:$J$440,0),20),0)</f>
        <v>1715536460000</v>
      </c>
      <c r="X82">
        <f>IFERROR(INDEX(CONFAZ!$J$2:$ES$440,MATCH(DATE(YEAR($A82),MONTH($A82),15),CONFAZ!$J$2:$J$440,0),21),0)</f>
        <v>-0.32</v>
      </c>
      <c r="Y82">
        <f>IFERROR(INDEX(CONFAZ!$J$2:$ES$440,MATCH(DATE(YEAR($A82),MONTH($A82),15),CONFAZ!$J$2:$J$440,0),22),0)</f>
        <v>1701.30388888888</v>
      </c>
      <c r="Z82">
        <f>IFERROR(INDEX(CONFAZ!$J$2:$ES$440,MATCH(DATE(YEAR($A82),MONTH($A82),15),CONFAZ!$J$2:$J$440,0),23),0)</f>
        <v>1324.3689999999999</v>
      </c>
      <c r="AA82">
        <f>IFERROR(INDEX(CONFAZ!$J$2:$ES$440,MATCH(DATE(YEAR($A82),MONTH($A82),15),CONFAZ!$J$2:$J$440,0),24),0)</f>
        <v>1213.1861904761899</v>
      </c>
      <c r="AB82">
        <f>IFERROR(INDEX(CONFAZ!$J$2:$ES$440,MATCH(DATE(YEAR($A82),MONTH($A82),15),CONFAZ!$J$2:$J$440,0),25),0)</f>
        <v>1495.0408</v>
      </c>
      <c r="AC82">
        <f>IFERROR(INDEX(CONFAZ!$J$2:$ES$440,MATCH(DATE(YEAR($A82),MONTH($A82),15),CONFAZ!$J$2:$J$440,0),26),0)</f>
        <v>8.7005306771882296</v>
      </c>
      <c r="AD82">
        <f>IFERROR(INDEX(CONFAZ!$J$2:$ES$440,MATCH(DATE(YEAR($A82),MONTH($A82),15),CONFAZ!$J$2:$J$440,0),27),0)</f>
        <v>0.71</v>
      </c>
      <c r="AE82">
        <f>IFERROR(INDEX(CONFAZ!$J$2:$ES$440,MATCH(DATE(YEAR($A82),MONTH($A82),15),CONFAZ!$J$2:$J$440,0),28),0)</f>
        <v>468.83</v>
      </c>
      <c r="AF82">
        <f>IFERROR(INDEX(CONFAZ!$J$2:$ES$440,MATCH(DATE(YEAR($A82),MONTH($A82),15),CONFAZ!$J$2:$J$440,0),29),0)</f>
        <v>5</v>
      </c>
      <c r="AG82">
        <f>IFERROR(INDEX(CONFAZ!$J$2:$ES$440,MATCH(DATE(YEAR($A82),MONTH($A82),15),CONFAZ!$J$2:$J$440,0),30),0)</f>
        <v>-43.91</v>
      </c>
      <c r="AH82" s="10">
        <f>IFERROR(INDEX(CONFAZ!$J$2:$ES$440,MATCH(DATE(YEAR($A82),MONTH($A82),15),CONFAZ!$J$2:$J$440,0),32),0)</f>
        <v>826649400000</v>
      </c>
      <c r="AI82" s="32">
        <f>IFERROR(INDEX(CONFAZ!$J$2:$ES$440,MATCH(DATE(YEAR($A82),MONTH($A82),15),CONFAZ!$J$2:$J$440,0),33),0)</f>
        <v>0.53949069999999999</v>
      </c>
      <c r="AJ82">
        <f>IFERROR(INDEX(CONFAZ!$J$2:$ES$440,MATCH(DATE(YEAR($A82),MONTH($A82),15),CONFAZ!$J$2:$J$440,0),34),0)</f>
        <v>0</v>
      </c>
      <c r="AK82">
        <f>IFERROR(INDEX(CONFAZ!$J$2:$ES$440,MATCH(DATE(YEAR($A82),MONTH($A82),15),CONFAZ!$J$2:$J$440,0),35),0)</f>
        <v>0</v>
      </c>
      <c r="AL82">
        <f>IFERROR(INDEX(CONFAZ!$J$2:$ES$440,MATCH(DATE(YEAR($A82),MONTH($A82),15),CONFAZ!$J$2:$J$440,0),36),0)</f>
        <v>44454</v>
      </c>
      <c r="AM82" s="3">
        <f>IFERROR(INDEX(CONFAZ!$J$2:$ES$440,MATCH(DATE(YEAR($A82),MONTH($A82),15),CONFAZ!$J$2:$J$440,0),37),0)</f>
        <v>33605801000</v>
      </c>
      <c r="AN82" s="3">
        <f>IFERROR(INDEX(CONFAZ!$J$2:$ES$440,MATCH(DATE(YEAR($A82),MONTH($A82),15),CONFAZ!$J$2:$J$440,0),38),0)</f>
        <v>0.4</v>
      </c>
      <c r="AO82">
        <f>IFERROR(INDEX(CONFAZ!$J$2:$ES$440,MATCH(DATE(YEAR($A82),MONTH($A82),15),CONFAZ!$J$2:$J$440,0),39),0)</f>
        <v>3704</v>
      </c>
      <c r="AP82" s="3">
        <f>IFERROR(INDEX(CONFAZ!$J$2:$ES$440,MATCH(DATE(YEAR($A82),MONTH($A82),15),CONFAZ!$J$2:$J$440,0),40),0)</f>
        <v>30699.57</v>
      </c>
      <c r="AQ82" s="3">
        <f>IFERROR(INDEX(CONFAZ!$J$2:$ES$440,MATCH(DATE(YEAR($A82),MONTH($A82),15),CONFAZ!$J$2:$J$440,0),41),0)</f>
        <v>3568480000</v>
      </c>
      <c r="AR82" s="3">
        <f>IFERROR(INDEX(CONFAZ!$J$2:$ES$440,MATCH(DATE(YEAR($A82),MONTH($A82),15),CONFAZ!$J$2:$J$440,0),42),0)</f>
        <v>20396000</v>
      </c>
      <c r="AS82" s="3">
        <f>IFERROR(INDEX(CONFAZ!$J$2:$ES$440,MATCH(DATE(YEAR($A82),MONTH($A82),15),CONFAZ!$J$2:$J$440,0),43),0)</f>
        <v>7460218000</v>
      </c>
      <c r="AT82" s="3">
        <f>IFERROR(INDEX(CONFAZ!$J$2:$ES$440,MATCH(DATE(YEAR($A82),MONTH($A82),15),CONFAZ!$J$2:$J$440,0),44),0)</f>
        <v>16141426000</v>
      </c>
      <c r="AU82" s="3">
        <f>IFERROR(INDEX(CONFAZ!$J$2:$ES$440,MATCH(DATE(YEAR($A82),MONTH($A82),15),CONFAZ!$J$2:$J$440,0),45),0)</f>
        <v>6415281000</v>
      </c>
      <c r="AV82" s="10"/>
      <c r="AW82">
        <v>141890</v>
      </c>
      <c r="AX82">
        <v>2258</v>
      </c>
      <c r="AY82">
        <v>201729323</v>
      </c>
      <c r="AZ82">
        <v>149801530</v>
      </c>
      <c r="BA82">
        <v>8525</v>
      </c>
      <c r="BB82" s="10">
        <v>3379</v>
      </c>
      <c r="BC82">
        <v>342</v>
      </c>
      <c r="BD82">
        <v>342</v>
      </c>
      <c r="BE82">
        <v>6213</v>
      </c>
      <c r="BF82">
        <v>0</v>
      </c>
      <c r="BG82">
        <v>1485</v>
      </c>
      <c r="BH82">
        <v>12969</v>
      </c>
      <c r="BI82">
        <v>506</v>
      </c>
      <c r="BJ82">
        <v>2996</v>
      </c>
      <c r="BK82">
        <v>3295</v>
      </c>
      <c r="BL82">
        <v>0</v>
      </c>
      <c r="BM82">
        <v>107017</v>
      </c>
      <c r="BN82">
        <v>51441795</v>
      </c>
      <c r="BO82">
        <v>189777</v>
      </c>
      <c r="BP82">
        <v>0</v>
      </c>
      <c r="BQ82">
        <v>2651430.89</v>
      </c>
      <c r="BR82">
        <v>751200973.20000005</v>
      </c>
      <c r="BS82">
        <v>16160.13</v>
      </c>
      <c r="BT82">
        <v>34323</v>
      </c>
      <c r="BU82">
        <v>32.8664779</v>
      </c>
      <c r="BV82">
        <v>6.67</v>
      </c>
      <c r="BW82">
        <v>-290550</v>
      </c>
      <c r="BX82">
        <v>-286913.33</v>
      </c>
      <c r="BY82">
        <v>3636.67</v>
      </c>
      <c r="BZ82">
        <v>35650</v>
      </c>
      <c r="CA82">
        <v>6822050</v>
      </c>
      <c r="CB82">
        <v>-114176.67</v>
      </c>
      <c r="CC82">
        <v>-308083.33</v>
      </c>
      <c r="CD82">
        <v>0</v>
      </c>
      <c r="CE82">
        <v>0</v>
      </c>
      <c r="CF82">
        <v>0</v>
      </c>
      <c r="CG82">
        <v>0</v>
      </c>
      <c r="CH82">
        <v>1708825075</v>
      </c>
      <c r="CI82" s="7">
        <v>73650371.319999993</v>
      </c>
      <c r="CJ82" s="10">
        <f t="shared" si="5"/>
        <v>66405300.679999992</v>
      </c>
      <c r="CK82" s="10">
        <f>IFERROR(INDEX(CONFAZ!$BW$2:$ES$440,MATCH(DATE(YEAR($A82),MONTH($A82),15),CONFAZ!$BW$2:$BW$440,0),2),0)</f>
        <v>7245070.6400000006</v>
      </c>
      <c r="CL82"/>
      <c r="CM82"/>
      <c r="CN82"/>
      <c r="CO82"/>
      <c r="CU82"/>
    </row>
    <row r="83" spans="1:99" x14ac:dyDescent="0.25">
      <c r="A83" s="1">
        <v>44856</v>
      </c>
      <c r="B83" s="1" t="str">
        <f t="shared" si="4"/>
        <v>22/10/2022</v>
      </c>
      <c r="C83" t="s">
        <v>61</v>
      </c>
      <c r="D83" t="s">
        <v>11</v>
      </c>
      <c r="E83" s="10">
        <f>IFERROR(INDEX(CONFAZ!$J$2:$ES$440,MATCH(DATE(YEAR($A83),MONTH($A83),15),CONFAZ!$J$2:$J$440,0),2),0)</f>
        <v>5.2503000000000002</v>
      </c>
      <c r="F83">
        <f>IFERROR(INDEX(CONFAZ!$J$2:$ES$440,MATCH(DATE(YEAR($A83),MONTH($A83),15),CONFAZ!$J$2:$J$440,0),3),0)</f>
        <v>23091326</v>
      </c>
      <c r="G83">
        <f>IFERROR(INDEX(CONFAZ!$J$2:$ES$440,MATCH(DATE(YEAR($A83),MONTH($A83),15),CONFAZ!$J$2:$J$440,0),4),0)</f>
        <v>728882005.66000009</v>
      </c>
      <c r="H83">
        <f>IFERROR(INDEX(CONFAZ!$J$2:$ES$440,MATCH(DATE(YEAR($A83),MONTH($A83),15),CONFAZ!$J$2:$J$440,0),5),0)</f>
        <v>6230535.6500000004</v>
      </c>
      <c r="I83">
        <f>IFERROR(INDEX(CONFAZ!$J$2:$ES$440,MATCH(DATE(YEAR($A83),MONTH($A83),15),CONFAZ!$J$2:$J$440,0),6),0)</f>
        <v>952995769</v>
      </c>
      <c r="J83">
        <f>IFERROR(INDEX(CONFAZ!$J$2:$ES$440,MATCH(DATE(YEAR($A83),MONTH($A83),15),CONFAZ!$J$2:$J$440,0),7),0)</f>
        <v>140804144.71999997</v>
      </c>
      <c r="K83">
        <f>IFERROR(INDEX(CONFAZ!$J$2:$ES$440,MATCH(DATE(YEAR($A83),MONTH($A83),15),CONFAZ!$J$2:$J$440,0),8),0)</f>
        <v>34687511.389999993</v>
      </c>
      <c r="L83">
        <f>IFERROR(INDEX(CONFAZ!$J$2:$ES$440,MATCH(DATE(YEAR($A83),MONTH($A83),15),CONFAZ!$J$2:$J$440,0),9),0)</f>
        <v>29671342.130000006</v>
      </c>
      <c r="M83">
        <f>IFERROR(INDEX(CONFAZ!$J$2:$ES$440,MATCH(DATE(YEAR($A83),MONTH($A83),15),CONFAZ!$J$2:$J$440,0),10),0)</f>
        <v>2393829.7799999998</v>
      </c>
      <c r="N83">
        <f>IFERROR(INDEX(CONFAZ!$J$2:$ES$440,MATCH(DATE(YEAR($A83),MONTH($A83),15),CONFAZ!$J$2:$J$440,0),11),0)</f>
        <v>491858702.02999997</v>
      </c>
      <c r="O83">
        <f>IFERROR(INDEX(CONFAZ!$J$2:$ES$440,MATCH(DATE(YEAR($A83),MONTH($A83),15),CONFAZ!$J$2:$J$440,0),12),0)</f>
        <v>784697.21</v>
      </c>
      <c r="P83">
        <f>IFERROR(INDEX(CONFAZ!$J$2:$ES$440,MATCH(DATE(YEAR($A83),MONTH($A83),15),CONFAZ!$J$2:$J$440,0),13),0)</f>
        <v>495037229.01999992</v>
      </c>
      <c r="Q83" s="2">
        <f>IFERROR(INDEX(CONFAZ!$J$2:$ES$440,MATCH(DATE(YEAR($A83),MONTH($A83),15),CONFAZ!$J$2:$J$440,0),14),0)</f>
        <v>26937581448</v>
      </c>
      <c r="R83" s="2">
        <f>IFERROR(INDEX(CONFAZ!$J$2:$ES$440,MATCH(DATE(YEAR($A83),MONTH($A83),15),CONFAZ!$J$2:$J$440,0),15),0)</f>
        <v>23440971719</v>
      </c>
      <c r="S83">
        <f>IFERROR(INDEX(CONFAZ!$J$2:$ES$440,MATCH(DATE(YEAR($A83),MONTH($A83),15),CONFAZ!$J$2:$J$440,0),16),0)</f>
        <v>143.65</v>
      </c>
      <c r="T83" s="10">
        <f>IFERROR(INDEX(CONFAZ!$J$2:$ES$440,MATCH(DATE(YEAR($A83),MONTH($A83),15),CONFAZ!$J$2:$J$440,0),17),0)</f>
        <v>-0.9713808142</v>
      </c>
      <c r="U83">
        <f>IFERROR(INDEX(CONFAZ!$J$2:$ES$440,MATCH(DATE(YEAR($A83),MONTH($A83),15),CONFAZ!$J$2:$J$440,0),18),0)</f>
        <v>13.65</v>
      </c>
      <c r="V83">
        <f>IFERROR(INDEX(CONFAZ!$J$2:$ES$440,MATCH(DATE(YEAR($A83),MONTH($A83),15),CONFAZ!$J$2:$J$440,0),19),0)</f>
        <v>1212</v>
      </c>
      <c r="W83">
        <f>IFERROR(INDEX(CONFAZ!$J$2:$ES$440,MATCH(DATE(YEAR($A83),MONTH($A83),15),CONFAZ!$J$2:$J$440,0),20),0)</f>
        <v>1709214163800</v>
      </c>
      <c r="X83">
        <f>IFERROR(INDEX(CONFAZ!$J$2:$ES$440,MATCH(DATE(YEAR($A83),MONTH($A83),15),CONFAZ!$J$2:$J$440,0),21),0)</f>
        <v>0.47</v>
      </c>
      <c r="Y83">
        <f>IFERROR(INDEX(CONFAZ!$J$2:$ES$440,MATCH(DATE(YEAR($A83),MONTH($A83),15),CONFAZ!$J$2:$J$440,0),22),0)</f>
        <v>1705.5677777777701</v>
      </c>
      <c r="Z83">
        <f>IFERROR(INDEX(CONFAZ!$J$2:$ES$440,MATCH(DATE(YEAR($A83),MONTH($A83),15),CONFAZ!$J$2:$J$440,0),23),0)</f>
        <v>1322.3244999999999</v>
      </c>
      <c r="AA83">
        <f>IFERROR(INDEX(CONFAZ!$J$2:$ES$440,MATCH(DATE(YEAR($A83),MONTH($A83),15),CONFAZ!$J$2:$J$440,0),24),0)</f>
        <v>1211.0428571428499</v>
      </c>
      <c r="AB83">
        <f>IFERROR(INDEX(CONFAZ!$J$2:$ES$440,MATCH(DATE(YEAR($A83),MONTH($A83),15),CONFAZ!$J$2:$J$440,0),25),0)</f>
        <v>1492.8483999999901</v>
      </c>
      <c r="AC83">
        <f>IFERROR(INDEX(CONFAZ!$J$2:$ES$440,MATCH(DATE(YEAR($A83),MONTH($A83),15),CONFAZ!$J$2:$J$440,0),26),0)</f>
        <v>8.3012062604087102</v>
      </c>
      <c r="AD83">
        <f>IFERROR(INDEX(CONFAZ!$J$2:$ES$440,MATCH(DATE(YEAR($A83),MONTH($A83),15),CONFAZ!$J$2:$J$440,0),27),0)</f>
        <v>1.59</v>
      </c>
      <c r="AE83">
        <f>IFERROR(INDEX(CONFAZ!$J$2:$ES$440,MATCH(DATE(YEAR($A83),MONTH($A83),15),CONFAZ!$J$2:$J$440,0),28),0)</f>
        <v>491.48</v>
      </c>
      <c r="AF83">
        <f>IFERROR(INDEX(CONFAZ!$J$2:$ES$440,MATCH(DATE(YEAR($A83),MONTH($A83),15),CONFAZ!$J$2:$J$440,0),29),0)</f>
        <v>4.8899999999999997</v>
      </c>
      <c r="AG83">
        <f>IFERROR(INDEX(CONFAZ!$J$2:$ES$440,MATCH(DATE(YEAR($A83),MONTH($A83),15),CONFAZ!$J$2:$J$440,0),30),0)</f>
        <v>-9.0500000000000007</v>
      </c>
      <c r="AH83" s="10">
        <f>IFERROR(INDEX(CONFAZ!$J$2:$ES$440,MATCH(DATE(YEAR($A83),MONTH($A83),15),CONFAZ!$J$2:$J$440,0),32),0)</f>
        <v>836439700000</v>
      </c>
      <c r="AI83" s="32">
        <f>IFERROR(INDEX(CONFAZ!$J$2:$ES$440,MATCH(DATE(YEAR($A83),MONTH($A83),15),CONFAZ!$J$2:$J$440,0),33),0)</f>
        <v>0.53949069999999999</v>
      </c>
      <c r="AJ83">
        <f>IFERROR(INDEX(CONFAZ!$J$2:$ES$440,MATCH(DATE(YEAR($A83),MONTH($A83),15),CONFAZ!$J$2:$J$440,0),34),0)</f>
        <v>0</v>
      </c>
      <c r="AK83">
        <f>IFERROR(INDEX(CONFAZ!$J$2:$ES$440,MATCH(DATE(YEAR($A83),MONTH($A83),15),CONFAZ!$J$2:$J$440,0),35),0)</f>
        <v>0</v>
      </c>
      <c r="AL83">
        <f>IFERROR(INDEX(CONFAZ!$J$2:$ES$440,MATCH(DATE(YEAR($A83),MONTH($A83),15),CONFAZ!$J$2:$J$440,0),36),0)</f>
        <v>44484</v>
      </c>
      <c r="AM83" s="3">
        <f>IFERROR(INDEX(CONFAZ!$J$2:$ES$440,MATCH(DATE(YEAR($A83),MONTH($A83),15),CONFAZ!$J$2:$J$440,0),37),0)</f>
        <v>33605801000</v>
      </c>
      <c r="AN83" s="3">
        <f>IFERROR(INDEX(CONFAZ!$J$2:$ES$440,MATCH(DATE(YEAR($A83),MONTH($A83),15),CONFAZ!$J$2:$J$440,0),38),0)</f>
        <v>0.4</v>
      </c>
      <c r="AO83">
        <f>IFERROR(INDEX(CONFAZ!$J$2:$ES$440,MATCH(DATE(YEAR($A83),MONTH($A83),15),CONFAZ!$J$2:$J$440,0),39),0)</f>
        <v>3704</v>
      </c>
      <c r="AP83" s="3">
        <f>IFERROR(INDEX(CONFAZ!$J$2:$ES$440,MATCH(DATE(YEAR($A83),MONTH($A83),15),CONFAZ!$J$2:$J$440,0),40),0)</f>
        <v>30699.57</v>
      </c>
      <c r="AQ83" s="3">
        <f>IFERROR(INDEX(CONFAZ!$J$2:$ES$440,MATCH(DATE(YEAR($A83),MONTH($A83),15),CONFAZ!$J$2:$J$440,0),41),0)</f>
        <v>3568480000</v>
      </c>
      <c r="AR83" s="3">
        <f>IFERROR(INDEX(CONFAZ!$J$2:$ES$440,MATCH(DATE(YEAR($A83),MONTH($A83),15),CONFAZ!$J$2:$J$440,0),42),0)</f>
        <v>20396000</v>
      </c>
      <c r="AS83" s="3">
        <f>IFERROR(INDEX(CONFAZ!$J$2:$ES$440,MATCH(DATE(YEAR($A83),MONTH($A83),15),CONFAZ!$J$2:$J$440,0),43),0)</f>
        <v>7460218000</v>
      </c>
      <c r="AT83" s="3">
        <f>IFERROR(INDEX(CONFAZ!$J$2:$ES$440,MATCH(DATE(YEAR($A83),MONTH($A83),15),CONFAZ!$J$2:$J$440,0),44),0)</f>
        <v>16141426000</v>
      </c>
      <c r="AU83" s="3">
        <f>IFERROR(INDEX(CONFAZ!$J$2:$ES$440,MATCH(DATE(YEAR($A83),MONTH($A83),15),CONFAZ!$J$2:$J$440,0),45),0)</f>
        <v>6415281000</v>
      </c>
      <c r="AV83" s="10"/>
      <c r="AW83">
        <v>141890</v>
      </c>
      <c r="AX83">
        <v>2258</v>
      </c>
      <c r="AY83">
        <v>201729323</v>
      </c>
      <c r="AZ83">
        <v>149801530</v>
      </c>
      <c r="BA83">
        <v>8525</v>
      </c>
      <c r="BB83" s="10">
        <v>3379</v>
      </c>
      <c r="BC83">
        <v>342</v>
      </c>
      <c r="BD83">
        <v>342</v>
      </c>
      <c r="BE83">
        <v>6213</v>
      </c>
      <c r="BF83">
        <v>0</v>
      </c>
      <c r="BG83">
        <v>1485</v>
      </c>
      <c r="BH83">
        <v>12969</v>
      </c>
      <c r="BI83">
        <v>506</v>
      </c>
      <c r="BJ83">
        <v>2996</v>
      </c>
      <c r="BK83">
        <v>3295</v>
      </c>
      <c r="BL83">
        <v>0</v>
      </c>
      <c r="BM83">
        <v>107017</v>
      </c>
      <c r="BN83">
        <v>51441795</v>
      </c>
      <c r="BO83">
        <v>189777</v>
      </c>
      <c r="BP83">
        <v>0</v>
      </c>
      <c r="BQ83">
        <v>2651430.89</v>
      </c>
      <c r="BR83">
        <v>751200973.20000005</v>
      </c>
      <c r="BS83">
        <v>16160.13</v>
      </c>
      <c r="BT83">
        <v>34323</v>
      </c>
      <c r="BU83">
        <v>32.8664779</v>
      </c>
      <c r="BV83">
        <v>6.67</v>
      </c>
      <c r="BW83">
        <v>-290550</v>
      </c>
      <c r="BX83">
        <v>-286913.33</v>
      </c>
      <c r="BY83">
        <v>3636.67</v>
      </c>
      <c r="BZ83">
        <v>35650</v>
      </c>
      <c r="CA83">
        <v>6822050</v>
      </c>
      <c r="CB83">
        <v>-114176.67</v>
      </c>
      <c r="CC83">
        <v>-308083.33</v>
      </c>
      <c r="CD83">
        <v>0</v>
      </c>
      <c r="CE83">
        <v>0</v>
      </c>
      <c r="CF83">
        <v>0</v>
      </c>
      <c r="CG83">
        <v>0</v>
      </c>
      <c r="CH83">
        <v>15840701.4</v>
      </c>
      <c r="CI83" s="10">
        <v>687603.04</v>
      </c>
      <c r="CJ83" s="10">
        <f t="shared" si="5"/>
        <v>-3755002.1399999997</v>
      </c>
      <c r="CK83" s="10">
        <f>IFERROR(INDEX(CONFAZ!$BW$2:$ES$440,MATCH(DATE(YEAR($A83),MONTH($A83),15),CONFAZ!$BW$2:$BW$440,0),2),0)</f>
        <v>4442605.18</v>
      </c>
      <c r="CL83"/>
      <c r="CM83"/>
      <c r="CN83"/>
      <c r="CO83"/>
      <c r="CU83"/>
    </row>
    <row r="84" spans="1:99" x14ac:dyDescent="0.25">
      <c r="A84" s="1">
        <v>44887</v>
      </c>
      <c r="B84" s="1" t="str">
        <f t="shared" si="4"/>
        <v>22/11/2022</v>
      </c>
      <c r="C84" t="s">
        <v>61</v>
      </c>
      <c r="D84" t="s">
        <v>11</v>
      </c>
      <c r="E84" s="10">
        <f>IFERROR(INDEX(CONFAZ!$J$2:$ES$440,MATCH(DATE(YEAR($A84),MONTH($A84),15),CONFAZ!$J$2:$J$440,0),2),0)</f>
        <v>5.2746000000000004</v>
      </c>
      <c r="F84">
        <f>IFERROR(INDEX(CONFAZ!$J$2:$ES$440,MATCH(DATE(YEAR($A84),MONTH($A84),15),CONFAZ!$J$2:$J$440,0),3),0)</f>
        <v>20158994</v>
      </c>
      <c r="G84">
        <f>IFERROR(INDEX(CONFAZ!$J$2:$ES$440,MATCH(DATE(YEAR($A84),MONTH($A84),15),CONFAZ!$J$2:$J$440,0),4),0)</f>
        <v>623135742.92000008</v>
      </c>
      <c r="H84">
        <f>IFERROR(INDEX(CONFAZ!$J$2:$ES$440,MATCH(DATE(YEAR($A84),MONTH($A84),15),CONFAZ!$J$2:$J$440,0),5),0)</f>
        <v>7452507.8399999989</v>
      </c>
      <c r="I84">
        <f>IFERROR(INDEX(CONFAZ!$J$2:$ES$440,MATCH(DATE(YEAR($A84),MONTH($A84),15),CONFAZ!$J$2:$J$440,0),6),0)</f>
        <v>841736002</v>
      </c>
      <c r="J84">
        <f>IFERROR(INDEX(CONFAZ!$J$2:$ES$440,MATCH(DATE(YEAR($A84),MONTH($A84),15),CONFAZ!$J$2:$J$440,0),7),0)</f>
        <v>146256675.34999999</v>
      </c>
      <c r="K84">
        <f>IFERROR(INDEX(CONFAZ!$J$2:$ES$440,MATCH(DATE(YEAR($A84),MONTH($A84),15),CONFAZ!$J$2:$J$440,0),8),0)</f>
        <v>20841476.650000002</v>
      </c>
      <c r="L84">
        <f>IFERROR(INDEX(CONFAZ!$J$2:$ES$440,MATCH(DATE(YEAR($A84),MONTH($A84),15),CONFAZ!$J$2:$J$440,0),9),0)</f>
        <v>30263643.329999998</v>
      </c>
      <c r="M84">
        <f>IFERROR(INDEX(CONFAZ!$J$2:$ES$440,MATCH(DATE(YEAR($A84),MONTH($A84),15),CONFAZ!$J$2:$J$440,0),10),0)</f>
        <v>3327117.37</v>
      </c>
      <c r="N84">
        <f>IFERROR(INDEX(CONFAZ!$J$2:$ES$440,MATCH(DATE(YEAR($A84),MONTH($A84),15),CONFAZ!$J$2:$J$440,0),11),0)</f>
        <v>383301333.85000002</v>
      </c>
      <c r="O84">
        <f>IFERROR(INDEX(CONFAZ!$J$2:$ES$440,MATCH(DATE(YEAR($A84),MONTH($A84),15),CONFAZ!$J$2:$J$440,0),12),0)</f>
        <v>695352.11</v>
      </c>
      <c r="P84">
        <f>IFERROR(INDEX(CONFAZ!$J$2:$ES$440,MATCH(DATE(YEAR($A84),MONTH($A84),15),CONFAZ!$J$2:$J$440,0),13),0)</f>
        <v>387323803.33000004</v>
      </c>
      <c r="Q84" s="2">
        <f>IFERROR(INDEX(CONFAZ!$J$2:$ES$440,MATCH(DATE(YEAR($A84),MONTH($A84),15),CONFAZ!$J$2:$J$440,0),14),0)</f>
        <v>27636417588</v>
      </c>
      <c r="R84" s="2">
        <f>IFERROR(INDEX(CONFAZ!$J$2:$ES$440,MATCH(DATE(YEAR($A84),MONTH($A84),15),CONFAZ!$J$2:$J$440,0),15),0)</f>
        <v>21474728433</v>
      </c>
      <c r="S84">
        <f>IFERROR(INDEX(CONFAZ!$J$2:$ES$440,MATCH(DATE(YEAR($A84),MONTH($A84),15),CONFAZ!$J$2:$J$440,0),16),0)</f>
        <v>142.53</v>
      </c>
      <c r="T84" s="10">
        <f>IFERROR(INDEX(CONFAZ!$J$2:$ES$440,MATCH(DATE(YEAR($A84),MONTH($A84),15),CONFAZ!$J$2:$J$440,0),17),0)</f>
        <v>-0.56452605020000002</v>
      </c>
      <c r="U84">
        <f>IFERROR(INDEX(CONFAZ!$J$2:$ES$440,MATCH(DATE(YEAR($A84),MONTH($A84),15),CONFAZ!$J$2:$J$440,0),18),0)</f>
        <v>13.65</v>
      </c>
      <c r="V84">
        <f>IFERROR(INDEX(CONFAZ!$J$2:$ES$440,MATCH(DATE(YEAR($A84),MONTH($A84),15),CONFAZ!$J$2:$J$440,0),19),0)</f>
        <v>1212</v>
      </c>
      <c r="W84">
        <f>IFERROR(INDEX(CONFAZ!$J$2:$ES$440,MATCH(DATE(YEAR($A84),MONTH($A84),15),CONFAZ!$J$2:$J$440,0),20),0)</f>
        <v>0</v>
      </c>
      <c r="X84">
        <f>IFERROR(INDEX(CONFAZ!$J$2:$ES$440,MATCH(DATE(YEAR($A84),MONTH($A84),15),CONFAZ!$J$2:$J$440,0),21),0)</f>
        <v>0.38</v>
      </c>
      <c r="Y84">
        <f>IFERROR(INDEX(CONFAZ!$J$2:$ES$440,MATCH(DATE(YEAR($A84),MONTH($A84),15),CONFAZ!$J$2:$J$440,0),22),0)</f>
        <v>0</v>
      </c>
      <c r="Z84">
        <f>IFERROR(INDEX(CONFAZ!$J$2:$ES$440,MATCH(DATE(YEAR($A84),MONTH($A84),15),CONFAZ!$J$2:$J$440,0),23),0)</f>
        <v>0</v>
      </c>
      <c r="AA84">
        <f>IFERROR(INDEX(CONFAZ!$J$2:$ES$440,MATCH(DATE(YEAR($A84),MONTH($A84),15),CONFAZ!$J$2:$J$440,0),24),0)</f>
        <v>0</v>
      </c>
      <c r="AB84">
        <f>IFERROR(INDEX(CONFAZ!$J$2:$ES$440,MATCH(DATE(YEAR($A84),MONTH($A84),15),CONFAZ!$J$2:$J$440,0),25),0)</f>
        <v>0</v>
      </c>
      <c r="AC84">
        <f>IFERROR(INDEX(CONFAZ!$J$2:$ES$440,MATCH(DATE(YEAR($A84),MONTH($A84),15),CONFAZ!$J$2:$J$440,0),26),0)</f>
        <v>0</v>
      </c>
      <c r="AD84">
        <f>IFERROR(INDEX(CONFAZ!$J$2:$ES$440,MATCH(DATE(YEAR($A84),MONTH($A84),15),CONFAZ!$J$2:$J$440,0),27),0)</f>
        <v>1.41</v>
      </c>
      <c r="AE84">
        <f>IFERROR(INDEX(CONFAZ!$J$2:$ES$440,MATCH(DATE(YEAR($A84),MONTH($A84),15),CONFAZ!$J$2:$J$440,0),28),0)</f>
        <v>475.79</v>
      </c>
      <c r="AF84">
        <f>IFERROR(INDEX(CONFAZ!$J$2:$ES$440,MATCH(DATE(YEAR($A84),MONTH($A84),15),CONFAZ!$J$2:$J$440,0),29),0)</f>
        <v>5.04</v>
      </c>
      <c r="AG84">
        <f>IFERROR(INDEX(CONFAZ!$J$2:$ES$440,MATCH(DATE(YEAR($A84),MONTH($A84),15),CONFAZ!$J$2:$J$440,0),30),0)</f>
        <v>-11.37</v>
      </c>
      <c r="AH84" s="10">
        <f>IFERROR(INDEX(CONFAZ!$J$2:$ES$440,MATCH(DATE(YEAR($A84),MONTH($A84),15),CONFAZ!$J$2:$J$440,0),32),0)</f>
        <v>832859300000</v>
      </c>
      <c r="AI84" s="32">
        <f>IFERROR(INDEX(CONFAZ!$J$2:$ES$440,MATCH(DATE(YEAR($A84),MONTH($A84),15),CONFAZ!$J$2:$J$440,0),33),0)</f>
        <v>0.53949069999999999</v>
      </c>
      <c r="AJ84">
        <f>IFERROR(INDEX(CONFAZ!$J$2:$ES$440,MATCH(DATE(YEAR($A84),MONTH($A84),15),CONFAZ!$J$2:$J$440,0),34),0)</f>
        <v>0</v>
      </c>
      <c r="AK84">
        <f>IFERROR(INDEX(CONFAZ!$J$2:$ES$440,MATCH(DATE(YEAR($A84),MONTH($A84),15),CONFAZ!$J$2:$J$440,0),35),0)</f>
        <v>0</v>
      </c>
      <c r="AL84">
        <f>IFERROR(INDEX(CONFAZ!$J$2:$ES$440,MATCH(DATE(YEAR($A84),MONTH($A84),15),CONFAZ!$J$2:$J$440,0),36),0)</f>
        <v>44515</v>
      </c>
      <c r="AM84" s="3">
        <f>IFERROR(INDEX(CONFAZ!$J$2:$ES$440,MATCH(DATE(YEAR($A84),MONTH($A84),15),CONFAZ!$J$2:$J$440,0),37),0)</f>
        <v>33605801000</v>
      </c>
      <c r="AN84" s="3">
        <f>IFERROR(INDEX(CONFAZ!$J$2:$ES$440,MATCH(DATE(YEAR($A84),MONTH($A84),15),CONFAZ!$J$2:$J$440,0),38),0)</f>
        <v>0.4</v>
      </c>
      <c r="AO84">
        <f>IFERROR(INDEX(CONFAZ!$J$2:$ES$440,MATCH(DATE(YEAR($A84),MONTH($A84),15),CONFAZ!$J$2:$J$440,0),39),0)</f>
        <v>3704</v>
      </c>
      <c r="AP84" s="3">
        <f>IFERROR(INDEX(CONFAZ!$J$2:$ES$440,MATCH(DATE(YEAR($A84),MONTH($A84),15),CONFAZ!$J$2:$J$440,0),40),0)</f>
        <v>30699.57</v>
      </c>
      <c r="AQ84" s="3">
        <f>IFERROR(INDEX(CONFAZ!$J$2:$ES$440,MATCH(DATE(YEAR($A84),MONTH($A84),15),CONFAZ!$J$2:$J$440,0),41),0)</f>
        <v>3568480000</v>
      </c>
      <c r="AR84" s="3">
        <f>IFERROR(INDEX(CONFAZ!$J$2:$ES$440,MATCH(DATE(YEAR($A84),MONTH($A84),15),CONFAZ!$J$2:$J$440,0),42),0)</f>
        <v>20396000</v>
      </c>
      <c r="AS84" s="3">
        <f>IFERROR(INDEX(CONFAZ!$J$2:$ES$440,MATCH(DATE(YEAR($A84),MONTH($A84),15),CONFAZ!$J$2:$J$440,0),43),0)</f>
        <v>7460218000</v>
      </c>
      <c r="AT84" s="3">
        <f>IFERROR(INDEX(CONFAZ!$J$2:$ES$440,MATCH(DATE(YEAR($A84),MONTH($A84),15),CONFAZ!$J$2:$J$440,0),44),0)</f>
        <v>16141426000</v>
      </c>
      <c r="AU84" s="3">
        <f>IFERROR(INDEX(CONFAZ!$J$2:$ES$440,MATCH(DATE(YEAR($A84),MONTH($A84),15),CONFAZ!$J$2:$J$440,0),45),0)</f>
        <v>6415281000</v>
      </c>
      <c r="AV84" s="10"/>
      <c r="AW84">
        <v>141890</v>
      </c>
      <c r="AX84">
        <v>2258</v>
      </c>
      <c r="AY84">
        <v>201729323</v>
      </c>
      <c r="AZ84">
        <v>149801530</v>
      </c>
      <c r="BA84">
        <v>8525</v>
      </c>
      <c r="BB84" s="10">
        <v>3379</v>
      </c>
      <c r="BC84">
        <v>342</v>
      </c>
      <c r="BD84">
        <v>342</v>
      </c>
      <c r="BE84">
        <v>6213</v>
      </c>
      <c r="BF84">
        <v>0</v>
      </c>
      <c r="BG84">
        <v>1485</v>
      </c>
      <c r="BH84">
        <v>12969</v>
      </c>
      <c r="BI84">
        <v>506</v>
      </c>
      <c r="BJ84">
        <v>2996</v>
      </c>
      <c r="BK84">
        <v>3295</v>
      </c>
      <c r="BL84">
        <v>0</v>
      </c>
      <c r="BM84">
        <v>107017</v>
      </c>
      <c r="BN84">
        <v>51441795</v>
      </c>
      <c r="BO84">
        <v>189777</v>
      </c>
      <c r="BP84">
        <v>0</v>
      </c>
      <c r="BQ84">
        <v>2651430.89</v>
      </c>
      <c r="BR84">
        <v>751200973.20000005</v>
      </c>
      <c r="BS84">
        <v>16160.13</v>
      </c>
      <c r="BT84">
        <v>34323</v>
      </c>
      <c r="BU84">
        <v>32.8664779</v>
      </c>
      <c r="BV84">
        <v>6.67</v>
      </c>
      <c r="BW84">
        <v>-290550</v>
      </c>
      <c r="BX84">
        <v>-286913.33</v>
      </c>
      <c r="BY84">
        <v>3636.67</v>
      </c>
      <c r="BZ84">
        <v>35650</v>
      </c>
      <c r="CA84">
        <v>6822050</v>
      </c>
      <c r="CB84">
        <v>-114176.67</v>
      </c>
      <c r="CC84">
        <v>-308083.33</v>
      </c>
      <c r="CD84">
        <v>0</v>
      </c>
      <c r="CE84">
        <v>0</v>
      </c>
      <c r="CF84">
        <v>0</v>
      </c>
      <c r="CG84">
        <v>0</v>
      </c>
      <c r="CH84">
        <v>221865375.30000001</v>
      </c>
      <c r="CI84" s="7">
        <v>3323415.23</v>
      </c>
      <c r="CJ84" s="10">
        <f t="shared" si="5"/>
        <v>-168701.29000000004</v>
      </c>
      <c r="CK84" s="10">
        <f>IFERROR(INDEX(CONFAZ!$BW$2:$ES$440,MATCH(DATE(YEAR($A84),MONTH($A84),15),CONFAZ!$BW$2:$BW$440,0),2),0)</f>
        <v>3492116.52</v>
      </c>
      <c r="CL84"/>
      <c r="CM84"/>
      <c r="CN84"/>
      <c r="CO84"/>
      <c r="CU84"/>
    </row>
    <row r="85" spans="1:99" x14ac:dyDescent="0.25">
      <c r="A85" s="1">
        <v>44917</v>
      </c>
      <c r="B85" s="1" t="str">
        <f t="shared" si="4"/>
        <v>22/12/2022</v>
      </c>
      <c r="C85" t="s">
        <v>61</v>
      </c>
      <c r="D85" t="s">
        <v>11</v>
      </c>
      <c r="E85" s="10">
        <f>IFERROR(INDEX(CONFAZ!$J$2:$ES$440,MATCH(DATE(YEAR($A85),MONTH($A85),15),CONFAZ!$J$2:$J$440,0),2),0)</f>
        <v>5.2423999999999999</v>
      </c>
      <c r="F85">
        <f>IFERROR(INDEX(CONFAZ!$J$2:$ES$440,MATCH(DATE(YEAR($A85),MONTH($A85),15),CONFAZ!$J$2:$J$440,0),3),0)</f>
        <v>26308380</v>
      </c>
      <c r="G85">
        <f>IFERROR(INDEX(CONFAZ!$J$2:$ES$440,MATCH(DATE(YEAR($A85),MONTH($A85),15),CONFAZ!$J$2:$J$440,0),4),0)</f>
        <v>711631808</v>
      </c>
      <c r="H85">
        <f>IFERROR(INDEX(CONFAZ!$J$2:$ES$440,MATCH(DATE(YEAR($A85),MONTH($A85),15),CONFAZ!$J$2:$J$440,0),5),0)</f>
        <v>5648917.5399999991</v>
      </c>
      <c r="I85">
        <f>IFERROR(INDEX(CONFAZ!$J$2:$ES$440,MATCH(DATE(YEAR($A85),MONTH($A85),15),CONFAZ!$J$2:$J$440,0),6),0)</f>
        <v>932350050</v>
      </c>
      <c r="J85">
        <f>IFERROR(INDEX(CONFAZ!$J$2:$ES$440,MATCH(DATE(YEAR($A85),MONTH($A85),15),CONFAZ!$J$2:$J$440,0),7),0)</f>
        <v>154843718.45000005</v>
      </c>
      <c r="K85">
        <f>IFERROR(INDEX(CONFAZ!$J$2:$ES$440,MATCH(DATE(YEAR($A85),MONTH($A85),15),CONFAZ!$J$2:$J$440,0),8),0)</f>
        <v>14474913.390000001</v>
      </c>
      <c r="L85">
        <f>IFERROR(INDEX(CONFAZ!$J$2:$ES$440,MATCH(DATE(YEAR($A85),MONTH($A85),15),CONFAZ!$J$2:$J$440,0),9),0)</f>
        <v>31895685.070000004</v>
      </c>
      <c r="M85">
        <f>IFERROR(INDEX(CONFAZ!$J$2:$ES$440,MATCH(DATE(YEAR($A85),MONTH($A85),15),CONFAZ!$J$2:$J$440,0),10),0)</f>
        <v>1968750.44</v>
      </c>
      <c r="N85">
        <f>IFERROR(INDEX(CONFAZ!$J$2:$ES$440,MATCH(DATE(YEAR($A85),MONTH($A85),15),CONFAZ!$J$2:$J$440,0),11),0)</f>
        <v>466751647.38999999</v>
      </c>
      <c r="O85">
        <f>IFERROR(INDEX(CONFAZ!$J$2:$ES$440,MATCH(DATE(YEAR($A85),MONTH($A85),15),CONFAZ!$J$2:$J$440,0),12),0)</f>
        <v>907086.88</v>
      </c>
      <c r="P85">
        <f>IFERROR(INDEX(CONFAZ!$J$2:$ES$440,MATCH(DATE(YEAR($A85),MONTH($A85),15),CONFAZ!$J$2:$J$440,0),13),0)</f>
        <v>469627484.70999998</v>
      </c>
      <c r="Q85" s="2">
        <f>IFERROR(INDEX(CONFAZ!$J$2:$ES$440,MATCH(DATE(YEAR($A85),MONTH($A85),15),CONFAZ!$J$2:$J$440,0),14),0)</f>
        <v>26645287802</v>
      </c>
      <c r="R85" s="2">
        <f>IFERROR(INDEX(CONFAZ!$J$2:$ES$440,MATCH(DATE(YEAR($A85),MONTH($A85),15),CONFAZ!$J$2:$J$440,0),15),0)</f>
        <v>21869290354</v>
      </c>
      <c r="S85">
        <f>IFERROR(INDEX(CONFAZ!$J$2:$ES$440,MATCH(DATE(YEAR($A85),MONTH($A85),15),CONFAZ!$J$2:$J$440,0),16),0)</f>
        <v>0</v>
      </c>
      <c r="T85" s="10">
        <f>IFERROR(INDEX(CONFAZ!$J$2:$ES$440,MATCH(DATE(YEAR($A85),MONTH($A85),15),CONFAZ!$J$2:$J$440,0),17),0)</f>
        <v>0.45</v>
      </c>
      <c r="U85">
        <f>IFERROR(INDEX(CONFAZ!$J$2:$ES$440,MATCH(DATE(YEAR($A85),MONTH($A85),15),CONFAZ!$J$2:$J$440,0),18),0)</f>
        <v>13.65</v>
      </c>
      <c r="V85">
        <f>IFERROR(INDEX(CONFAZ!$J$2:$ES$440,MATCH(DATE(YEAR($A85),MONTH($A85),15),CONFAZ!$J$2:$J$440,0),19),0)</f>
        <v>1212</v>
      </c>
      <c r="W85">
        <f>IFERROR(INDEX(CONFAZ!$J$2:$ES$440,MATCH(DATE(YEAR($A85),MONTH($A85),15),CONFAZ!$J$2:$J$440,0),20),0)</f>
        <v>0</v>
      </c>
      <c r="X85">
        <f>IFERROR(INDEX(CONFAZ!$J$2:$ES$440,MATCH(DATE(YEAR($A85),MONTH($A85),15),CONFAZ!$J$2:$J$440,0),21),0)</f>
        <v>0.69</v>
      </c>
      <c r="Y85">
        <f>IFERROR(INDEX(CONFAZ!$J$2:$ES$440,MATCH(DATE(YEAR($A85),MONTH($A85),15),CONFAZ!$J$2:$J$440,0),22),0)</f>
        <v>0</v>
      </c>
      <c r="Z85">
        <f>IFERROR(INDEX(CONFAZ!$J$2:$ES$440,MATCH(DATE(YEAR($A85),MONTH($A85),15),CONFAZ!$J$2:$J$440,0),23),0)</f>
        <v>0</v>
      </c>
      <c r="AA85">
        <f>IFERROR(INDEX(CONFAZ!$J$2:$ES$440,MATCH(DATE(YEAR($A85),MONTH($A85),15),CONFAZ!$J$2:$J$440,0),24),0)</f>
        <v>0</v>
      </c>
      <c r="AB85">
        <f>IFERROR(INDEX(CONFAZ!$J$2:$ES$440,MATCH(DATE(YEAR($A85),MONTH($A85),15),CONFAZ!$J$2:$J$440,0),25),0)</f>
        <v>0</v>
      </c>
      <c r="AC85">
        <f>IFERROR(INDEX(CONFAZ!$J$2:$ES$440,MATCH(DATE(YEAR($A85),MONTH($A85),15),CONFAZ!$J$2:$J$440,0),26),0)</f>
        <v>0</v>
      </c>
      <c r="AD85">
        <f>IFERROR(INDEX(CONFAZ!$J$2:$ES$440,MATCH(DATE(YEAR($A85),MONTH($A85),15),CONFAZ!$J$2:$J$440,0),27),0)</f>
        <v>0</v>
      </c>
      <c r="AE85">
        <f>IFERROR(INDEX(CONFAZ!$J$2:$ES$440,MATCH(DATE(YEAR($A85),MONTH($A85),15),CONFAZ!$J$2:$J$440,0),28),0)</f>
        <v>428.29</v>
      </c>
      <c r="AF85">
        <f>IFERROR(INDEX(CONFAZ!$J$2:$ES$440,MATCH(DATE(YEAR($A85),MONTH($A85),15),CONFAZ!$J$2:$J$440,0),29),0)</f>
        <v>4.97</v>
      </c>
      <c r="AG85">
        <f>IFERROR(INDEX(CONFAZ!$J$2:$ES$440,MATCH(DATE(YEAR($A85),MONTH($A85),15),CONFAZ!$J$2:$J$440,0),30),0)</f>
        <v>-4.16</v>
      </c>
      <c r="AH85" s="10">
        <f>IFERROR(INDEX(CONFAZ!$J$2:$ES$440,MATCH(DATE(YEAR($A85),MONTH($A85),15),CONFAZ!$J$2:$J$440,0),32),0)</f>
        <v>0</v>
      </c>
      <c r="AI85" s="32">
        <f>IFERROR(INDEX(CONFAZ!$J$2:$ES$440,MATCH(DATE(YEAR($A85),MONTH($A85),15),CONFAZ!$J$2:$J$440,0),33),0)</f>
        <v>0.53949069999999999</v>
      </c>
      <c r="AJ85">
        <f>IFERROR(INDEX(CONFAZ!$J$2:$ES$440,MATCH(DATE(YEAR($A85),MONTH($A85),15),CONFAZ!$J$2:$J$440,0),34),0)</f>
        <v>0</v>
      </c>
      <c r="AK85">
        <f>IFERROR(INDEX(CONFAZ!$J$2:$ES$440,MATCH(DATE(YEAR($A85),MONTH($A85),15),CONFAZ!$J$2:$J$440,0),35),0)</f>
        <v>0</v>
      </c>
      <c r="AL85">
        <f>IFERROR(INDEX(CONFAZ!$J$2:$ES$440,MATCH(DATE(YEAR($A85),MONTH($A85),15),CONFAZ!$J$2:$J$440,0),36),0)</f>
        <v>44545</v>
      </c>
      <c r="AM85" s="3">
        <f>IFERROR(INDEX(CONFAZ!$J$2:$ES$440,MATCH(DATE(YEAR($A85),MONTH($A85),15),CONFAZ!$J$2:$J$440,0),37),0)</f>
        <v>33605801000</v>
      </c>
      <c r="AN85" s="3">
        <f>IFERROR(INDEX(CONFAZ!$J$2:$ES$440,MATCH(DATE(YEAR($A85),MONTH($A85),15),CONFAZ!$J$2:$J$440,0),38),0)</f>
        <v>0.4</v>
      </c>
      <c r="AO85">
        <f>IFERROR(INDEX(CONFAZ!$J$2:$ES$440,MATCH(DATE(YEAR($A85),MONTH($A85),15),CONFAZ!$J$2:$J$440,0),39),0)</f>
        <v>3704</v>
      </c>
      <c r="AP85" s="3">
        <f>IFERROR(INDEX(CONFAZ!$J$2:$ES$440,MATCH(DATE(YEAR($A85),MONTH($A85),15),CONFAZ!$J$2:$J$440,0),40),0)</f>
        <v>30699.57</v>
      </c>
      <c r="AQ85" s="3">
        <f>IFERROR(INDEX(CONFAZ!$J$2:$ES$440,MATCH(DATE(YEAR($A85),MONTH($A85),15),CONFAZ!$J$2:$J$440,0),41),0)</f>
        <v>3568480000</v>
      </c>
      <c r="AR85" s="3">
        <f>IFERROR(INDEX(CONFAZ!$J$2:$ES$440,MATCH(DATE(YEAR($A85),MONTH($A85),15),CONFAZ!$J$2:$J$440,0),42),0)</f>
        <v>20396000</v>
      </c>
      <c r="AS85" s="3">
        <f>IFERROR(INDEX(CONFAZ!$J$2:$ES$440,MATCH(DATE(YEAR($A85),MONTH($A85),15),CONFAZ!$J$2:$J$440,0),43),0)</f>
        <v>7460218000</v>
      </c>
      <c r="AT85" s="3">
        <f>IFERROR(INDEX(CONFAZ!$J$2:$ES$440,MATCH(DATE(YEAR($A85),MONTH($A85),15),CONFAZ!$J$2:$J$440,0),44),0)</f>
        <v>16141426000</v>
      </c>
      <c r="AU85" s="3">
        <f>IFERROR(INDEX(CONFAZ!$J$2:$ES$440,MATCH(DATE(YEAR($A85),MONTH($A85),15),CONFAZ!$J$2:$J$440,0),45),0)</f>
        <v>6415281000</v>
      </c>
      <c r="AV85" s="10"/>
      <c r="AW85">
        <v>141890</v>
      </c>
      <c r="AX85">
        <v>2258</v>
      </c>
      <c r="AY85">
        <v>201729323</v>
      </c>
      <c r="AZ85">
        <v>149801530</v>
      </c>
      <c r="BA85">
        <v>8525</v>
      </c>
      <c r="BB85" s="10">
        <v>3379</v>
      </c>
      <c r="BC85">
        <v>342</v>
      </c>
      <c r="BD85">
        <v>342</v>
      </c>
      <c r="BE85">
        <v>6213</v>
      </c>
      <c r="BF85">
        <v>0</v>
      </c>
      <c r="BG85">
        <v>1485</v>
      </c>
      <c r="BH85">
        <v>12969</v>
      </c>
      <c r="BI85">
        <v>506</v>
      </c>
      <c r="BJ85">
        <v>2996</v>
      </c>
      <c r="BK85">
        <v>3295</v>
      </c>
      <c r="BL85">
        <v>0</v>
      </c>
      <c r="BM85">
        <v>107017</v>
      </c>
      <c r="BN85">
        <v>51441795</v>
      </c>
      <c r="BO85">
        <v>189777</v>
      </c>
      <c r="BP85">
        <v>0</v>
      </c>
      <c r="BQ85">
        <v>2651430.89</v>
      </c>
      <c r="BR85">
        <v>751200973.20000005</v>
      </c>
      <c r="BS85">
        <v>16160.13</v>
      </c>
      <c r="BT85">
        <v>34323</v>
      </c>
      <c r="BU85">
        <v>32.8664779</v>
      </c>
      <c r="BV85">
        <v>6.67</v>
      </c>
      <c r="BW85">
        <v>-290550</v>
      </c>
      <c r="BX85">
        <v>-286913.33</v>
      </c>
      <c r="BY85">
        <v>3636.67</v>
      </c>
      <c r="BZ85">
        <v>35650</v>
      </c>
      <c r="CA85">
        <v>6822050</v>
      </c>
      <c r="CB85">
        <v>-114176.67</v>
      </c>
      <c r="CC85">
        <v>-308083.33</v>
      </c>
      <c r="CD85">
        <v>0</v>
      </c>
      <c r="CE85">
        <v>0</v>
      </c>
      <c r="CF85">
        <v>0</v>
      </c>
      <c r="CG85">
        <v>0</v>
      </c>
      <c r="CH85">
        <v>143606153.59999999</v>
      </c>
      <c r="CI85" s="7">
        <v>8874277.8599999994</v>
      </c>
      <c r="CJ85" s="10">
        <f t="shared" si="5"/>
        <v>3914892.6899999995</v>
      </c>
      <c r="CK85" s="10">
        <f>IFERROR(INDEX(CONFAZ!$BW$2:$ES$440,MATCH(DATE(YEAR($A85),MONTH($A85),15),CONFAZ!$BW$2:$BW$440,0),2),0)</f>
        <v>4959385.17</v>
      </c>
      <c r="CL85"/>
      <c r="CM85"/>
      <c r="CN85"/>
      <c r="CO85"/>
      <c r="CU85"/>
    </row>
    <row r="86" spans="1:99" x14ac:dyDescent="0.25">
      <c r="CI86" s="7">
        <f>SUBTOTAL(9,CI2:CI85)</f>
        <v>1669578023.9499998</v>
      </c>
      <c r="CM86" s="10"/>
    </row>
  </sheetData>
  <autoFilter ref="A1:CK85" xr:uid="{00000000-0001-0000-0000-000000000000}"/>
  <sortState xmlns:xlrd2="http://schemas.microsoft.com/office/spreadsheetml/2017/richdata2" ref="A2:AU86">
    <sortCondition ref="D1:D86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902D1-BF3D-4E21-ADD8-8734E1ED58FD}">
  <dimension ref="A1:D85"/>
  <sheetViews>
    <sheetView workbookViewId="0">
      <selection activeCell="F4" sqref="F4"/>
    </sheetView>
  </sheetViews>
  <sheetFormatPr defaultRowHeight="15" x14ac:dyDescent="0.25"/>
  <cols>
    <col min="1" max="1" width="14.85546875" style="1" customWidth="1"/>
    <col min="2" max="2" width="5.5703125" bestFit="1" customWidth="1"/>
    <col min="3" max="3" width="15.7109375" customWidth="1"/>
    <col min="4" max="4" width="19.28515625" style="7" bestFit="1" customWidth="1"/>
  </cols>
  <sheetData>
    <row r="1" spans="1:4" x14ac:dyDescent="0.25">
      <c r="A1" t="s">
        <v>226</v>
      </c>
      <c r="B1" t="s">
        <v>0</v>
      </c>
      <c r="C1" s="26" t="s">
        <v>1</v>
      </c>
      <c r="D1" s="7" t="s">
        <v>60</v>
      </c>
    </row>
    <row r="2" spans="1:4" x14ac:dyDescent="0.25">
      <c r="A2" s="1" t="s">
        <v>351</v>
      </c>
      <c r="B2" t="s">
        <v>61</v>
      </c>
      <c r="C2" t="s">
        <v>62</v>
      </c>
      <c r="D2" s="7">
        <v>14208.74</v>
      </c>
    </row>
    <row r="3" spans="1:4" x14ac:dyDescent="0.25">
      <c r="A3" s="1" t="s">
        <v>352</v>
      </c>
      <c r="B3" t="s">
        <v>61</v>
      </c>
      <c r="C3" t="s">
        <v>64</v>
      </c>
      <c r="D3" s="7">
        <v>719937.71</v>
      </c>
    </row>
    <row r="4" spans="1:4" x14ac:dyDescent="0.25">
      <c r="A4" s="1" t="s">
        <v>353</v>
      </c>
      <c r="B4" t="s">
        <v>61</v>
      </c>
      <c r="C4" t="s">
        <v>65</v>
      </c>
      <c r="D4" s="7">
        <v>56972497.090000004</v>
      </c>
    </row>
    <row r="5" spans="1:4" x14ac:dyDescent="0.25">
      <c r="A5" s="1" t="s">
        <v>354</v>
      </c>
      <c r="B5" t="s">
        <v>61</v>
      </c>
      <c r="C5" t="s">
        <v>3</v>
      </c>
      <c r="D5" s="7">
        <v>70700563.890000001</v>
      </c>
    </row>
    <row r="6" spans="1:4" x14ac:dyDescent="0.25">
      <c r="A6" s="1" t="s">
        <v>355</v>
      </c>
      <c r="B6" t="s">
        <v>61</v>
      </c>
      <c r="C6" t="s">
        <v>66</v>
      </c>
      <c r="D6" s="10">
        <v>702313.98</v>
      </c>
    </row>
    <row r="7" spans="1:4" x14ac:dyDescent="0.25">
      <c r="A7" s="1" t="s">
        <v>356</v>
      </c>
      <c r="B7" t="s">
        <v>61</v>
      </c>
      <c r="C7" t="s">
        <v>11</v>
      </c>
      <c r="D7" s="7">
        <v>5833637.0600000005</v>
      </c>
    </row>
    <row r="8" spans="1:4" x14ac:dyDescent="0.25">
      <c r="A8" s="1" t="s">
        <v>357</v>
      </c>
      <c r="B8" t="s">
        <v>61</v>
      </c>
      <c r="C8" t="s">
        <v>67</v>
      </c>
      <c r="D8" s="7">
        <v>7379090.0999999996</v>
      </c>
    </row>
    <row r="9" spans="1:4" x14ac:dyDescent="0.25">
      <c r="A9" s="1" t="s">
        <v>358</v>
      </c>
      <c r="B9" t="s">
        <v>61</v>
      </c>
      <c r="C9" t="s">
        <v>62</v>
      </c>
      <c r="D9" s="7">
        <v>15555.34</v>
      </c>
    </row>
    <row r="10" spans="1:4" x14ac:dyDescent="0.25">
      <c r="A10" s="1" t="s">
        <v>359</v>
      </c>
      <c r="B10" t="s">
        <v>61</v>
      </c>
      <c r="C10" t="s">
        <v>64</v>
      </c>
      <c r="D10" s="7">
        <v>786058.29</v>
      </c>
    </row>
    <row r="11" spans="1:4" x14ac:dyDescent="0.25">
      <c r="A11" s="1" t="s">
        <v>360</v>
      </c>
      <c r="B11" t="s">
        <v>61</v>
      </c>
      <c r="C11" t="s">
        <v>65</v>
      </c>
      <c r="D11" s="7">
        <v>74870189.540000007</v>
      </c>
    </row>
    <row r="12" spans="1:4" x14ac:dyDescent="0.25">
      <c r="A12" s="1" t="s">
        <v>361</v>
      </c>
      <c r="B12" t="s">
        <v>61</v>
      </c>
      <c r="C12" t="s">
        <v>3</v>
      </c>
      <c r="D12" s="7">
        <v>53251349.759999998</v>
      </c>
    </row>
    <row r="13" spans="1:4" x14ac:dyDescent="0.25">
      <c r="A13" s="1" t="s">
        <v>362</v>
      </c>
      <c r="B13" t="s">
        <v>61</v>
      </c>
      <c r="C13" t="s">
        <v>66</v>
      </c>
      <c r="D13" s="10">
        <v>558950.13</v>
      </c>
    </row>
    <row r="14" spans="1:4" x14ac:dyDescent="0.25">
      <c r="A14" s="1" t="s">
        <v>363</v>
      </c>
      <c r="B14" t="s">
        <v>61</v>
      </c>
      <c r="C14" t="s">
        <v>11</v>
      </c>
      <c r="D14" s="7">
        <v>11446102.25</v>
      </c>
    </row>
    <row r="15" spans="1:4" x14ac:dyDescent="0.25">
      <c r="A15" s="1" t="s">
        <v>364</v>
      </c>
      <c r="B15" t="s">
        <v>61</v>
      </c>
      <c r="C15" t="s">
        <v>67</v>
      </c>
      <c r="D15" s="7">
        <v>7745104.3499999996</v>
      </c>
    </row>
    <row r="16" spans="1:4" x14ac:dyDescent="0.25">
      <c r="A16" s="1" t="s">
        <v>365</v>
      </c>
      <c r="B16" t="s">
        <v>61</v>
      </c>
      <c r="C16" t="s">
        <v>62</v>
      </c>
      <c r="D16" s="7">
        <v>4406.7299999999996</v>
      </c>
    </row>
    <row r="17" spans="1:4" x14ac:dyDescent="0.25">
      <c r="A17" s="1" t="s">
        <v>366</v>
      </c>
      <c r="B17" t="s">
        <v>61</v>
      </c>
      <c r="C17" t="s">
        <v>64</v>
      </c>
      <c r="D17" s="7">
        <v>1004659.51</v>
      </c>
    </row>
    <row r="18" spans="1:4" x14ac:dyDescent="0.25">
      <c r="A18" s="1" t="s">
        <v>367</v>
      </c>
      <c r="B18" t="s">
        <v>61</v>
      </c>
      <c r="C18" t="s">
        <v>65</v>
      </c>
      <c r="D18" s="7">
        <v>49978396.840000004</v>
      </c>
    </row>
    <row r="19" spans="1:4" x14ac:dyDescent="0.25">
      <c r="A19" s="1" t="s">
        <v>368</v>
      </c>
      <c r="B19" t="s">
        <v>61</v>
      </c>
      <c r="C19" t="s">
        <v>3</v>
      </c>
      <c r="D19" s="7">
        <v>54307377.960000001</v>
      </c>
    </row>
    <row r="20" spans="1:4" x14ac:dyDescent="0.25">
      <c r="A20" s="1" t="s">
        <v>369</v>
      </c>
      <c r="B20" t="s">
        <v>61</v>
      </c>
      <c r="C20" t="s">
        <v>66</v>
      </c>
      <c r="D20" s="10">
        <v>663711.26</v>
      </c>
    </row>
    <row r="21" spans="1:4" x14ac:dyDescent="0.25">
      <c r="A21" s="1" t="s">
        <v>370</v>
      </c>
      <c r="B21" t="s">
        <v>61</v>
      </c>
      <c r="C21" t="s">
        <v>11</v>
      </c>
      <c r="D21" s="7">
        <v>20235774.170000002</v>
      </c>
    </row>
    <row r="22" spans="1:4" x14ac:dyDescent="0.25">
      <c r="A22" s="1" t="s">
        <v>371</v>
      </c>
      <c r="B22" t="s">
        <v>61</v>
      </c>
      <c r="C22" t="s">
        <v>67</v>
      </c>
      <c r="D22" s="7">
        <v>8039157.71</v>
      </c>
    </row>
    <row r="23" spans="1:4" x14ac:dyDescent="0.25">
      <c r="A23" s="1" t="s">
        <v>372</v>
      </c>
      <c r="B23" t="s">
        <v>61</v>
      </c>
      <c r="C23" t="s">
        <v>62</v>
      </c>
      <c r="D23" s="7">
        <v>13080.4</v>
      </c>
    </row>
    <row r="24" spans="1:4" x14ac:dyDescent="0.25">
      <c r="A24" s="1" t="s">
        <v>373</v>
      </c>
      <c r="B24" t="s">
        <v>61</v>
      </c>
      <c r="C24" t="s">
        <v>64</v>
      </c>
      <c r="D24" s="7">
        <v>1013364.85</v>
      </c>
    </row>
    <row r="25" spans="1:4" x14ac:dyDescent="0.25">
      <c r="A25" s="1" t="s">
        <v>374</v>
      </c>
      <c r="B25" t="s">
        <v>61</v>
      </c>
      <c r="C25" t="s">
        <v>65</v>
      </c>
      <c r="D25" s="7">
        <v>52217882.479999997</v>
      </c>
    </row>
    <row r="26" spans="1:4" x14ac:dyDescent="0.25">
      <c r="A26" s="1" t="s">
        <v>375</v>
      </c>
      <c r="B26" t="s">
        <v>61</v>
      </c>
      <c r="C26" t="s">
        <v>3</v>
      </c>
      <c r="D26" s="7">
        <v>53954686.740000002</v>
      </c>
    </row>
    <row r="27" spans="1:4" x14ac:dyDescent="0.25">
      <c r="A27" s="1" t="s">
        <v>376</v>
      </c>
      <c r="B27" t="s">
        <v>61</v>
      </c>
      <c r="C27" t="s">
        <v>66</v>
      </c>
      <c r="D27" s="10">
        <v>665671.43999999994</v>
      </c>
    </row>
    <row r="28" spans="1:4" x14ac:dyDescent="0.25">
      <c r="A28" s="1" t="s">
        <v>377</v>
      </c>
      <c r="B28" t="s">
        <v>61</v>
      </c>
      <c r="C28" t="s">
        <v>11</v>
      </c>
      <c r="D28" s="7">
        <v>9143861.1199999992</v>
      </c>
    </row>
    <row r="29" spans="1:4" x14ac:dyDescent="0.25">
      <c r="A29" s="1" t="s">
        <v>378</v>
      </c>
      <c r="B29" t="s">
        <v>61</v>
      </c>
      <c r="C29" t="s">
        <v>67</v>
      </c>
      <c r="D29" s="7">
        <v>8154040.4900000002</v>
      </c>
    </row>
    <row r="30" spans="1:4" x14ac:dyDescent="0.25">
      <c r="A30" s="1" t="s">
        <v>379</v>
      </c>
      <c r="B30" t="s">
        <v>61</v>
      </c>
      <c r="C30" t="s">
        <v>62</v>
      </c>
      <c r="D30" s="7">
        <v>10030.86</v>
      </c>
    </row>
    <row r="31" spans="1:4" x14ac:dyDescent="0.25">
      <c r="A31" s="1" t="s">
        <v>380</v>
      </c>
      <c r="B31" t="s">
        <v>61</v>
      </c>
      <c r="C31" t="s">
        <v>64</v>
      </c>
      <c r="D31" s="7">
        <v>1206578.05</v>
      </c>
    </row>
    <row r="32" spans="1:4" x14ac:dyDescent="0.25">
      <c r="A32" s="1" t="s">
        <v>381</v>
      </c>
      <c r="B32" t="s">
        <v>61</v>
      </c>
      <c r="C32" t="s">
        <v>65</v>
      </c>
      <c r="D32" s="7">
        <v>62896448.630000003</v>
      </c>
    </row>
    <row r="33" spans="1:4" x14ac:dyDescent="0.25">
      <c r="A33" s="1" t="s">
        <v>382</v>
      </c>
      <c r="B33" t="s">
        <v>61</v>
      </c>
      <c r="C33" t="s">
        <v>3</v>
      </c>
      <c r="D33" s="7">
        <v>55920172.759999998</v>
      </c>
    </row>
    <row r="34" spans="1:4" x14ac:dyDescent="0.25">
      <c r="A34" s="1" t="s">
        <v>383</v>
      </c>
      <c r="B34" t="s">
        <v>61</v>
      </c>
      <c r="C34" t="s">
        <v>66</v>
      </c>
      <c r="D34" s="10">
        <v>643409.16999999993</v>
      </c>
    </row>
    <row r="35" spans="1:4" x14ac:dyDescent="0.25">
      <c r="A35" s="1" t="s">
        <v>384</v>
      </c>
      <c r="B35" t="s">
        <v>61</v>
      </c>
      <c r="C35" t="s">
        <v>11</v>
      </c>
      <c r="D35" s="7">
        <v>6007721.1800000006</v>
      </c>
    </row>
    <row r="36" spans="1:4" x14ac:dyDescent="0.25">
      <c r="A36" s="1" t="s">
        <v>385</v>
      </c>
      <c r="B36" t="s">
        <v>61</v>
      </c>
      <c r="C36" t="s">
        <v>67</v>
      </c>
      <c r="D36" s="7">
        <v>8817135.7400000002</v>
      </c>
    </row>
    <row r="37" spans="1:4" x14ac:dyDescent="0.25">
      <c r="A37" s="1" t="s">
        <v>386</v>
      </c>
      <c r="B37" t="s">
        <v>61</v>
      </c>
      <c r="C37" t="s">
        <v>62</v>
      </c>
      <c r="D37" s="7">
        <v>5286.97</v>
      </c>
    </row>
    <row r="38" spans="1:4" x14ac:dyDescent="0.25">
      <c r="A38" s="1" t="s">
        <v>387</v>
      </c>
      <c r="B38" t="s">
        <v>61</v>
      </c>
      <c r="C38" t="s">
        <v>64</v>
      </c>
      <c r="D38" s="7">
        <v>1178645.46</v>
      </c>
    </row>
    <row r="39" spans="1:4" x14ac:dyDescent="0.25">
      <c r="A39" s="1" t="s">
        <v>388</v>
      </c>
      <c r="B39" t="s">
        <v>61</v>
      </c>
      <c r="C39" t="s">
        <v>65</v>
      </c>
      <c r="D39" s="7">
        <v>54303436.25</v>
      </c>
    </row>
    <row r="40" spans="1:4" x14ac:dyDescent="0.25">
      <c r="A40" s="1" t="s">
        <v>389</v>
      </c>
      <c r="B40" t="s">
        <v>61</v>
      </c>
      <c r="C40" t="s">
        <v>3</v>
      </c>
      <c r="D40" s="7">
        <v>53960320.299999997</v>
      </c>
    </row>
    <row r="41" spans="1:4" x14ac:dyDescent="0.25">
      <c r="A41" s="1" t="s">
        <v>390</v>
      </c>
      <c r="B41" t="s">
        <v>61</v>
      </c>
      <c r="C41" t="s">
        <v>66</v>
      </c>
      <c r="D41" s="10">
        <v>590209.69999999995</v>
      </c>
    </row>
    <row r="42" spans="1:4" x14ac:dyDescent="0.25">
      <c r="A42" s="1" t="s">
        <v>391</v>
      </c>
      <c r="B42" t="s">
        <v>61</v>
      </c>
      <c r="C42" t="s">
        <v>11</v>
      </c>
      <c r="D42" s="7">
        <v>9007075.040000001</v>
      </c>
    </row>
    <row r="43" spans="1:4" x14ac:dyDescent="0.25">
      <c r="A43" s="1" t="s">
        <v>392</v>
      </c>
      <c r="B43" t="s">
        <v>61</v>
      </c>
      <c r="C43" t="s">
        <v>67</v>
      </c>
      <c r="D43" s="7">
        <v>11692969.49</v>
      </c>
    </row>
    <row r="44" spans="1:4" x14ac:dyDescent="0.25">
      <c r="A44" s="1" t="s">
        <v>393</v>
      </c>
      <c r="B44" t="s">
        <v>61</v>
      </c>
      <c r="C44" t="s">
        <v>62</v>
      </c>
      <c r="D44" s="7">
        <v>17603.61</v>
      </c>
    </row>
    <row r="45" spans="1:4" x14ac:dyDescent="0.25">
      <c r="A45" s="1" t="s">
        <v>394</v>
      </c>
      <c r="B45" t="s">
        <v>61</v>
      </c>
      <c r="C45" t="s">
        <v>64</v>
      </c>
      <c r="D45" s="7">
        <v>1202812.06</v>
      </c>
    </row>
    <row r="46" spans="1:4" x14ac:dyDescent="0.25">
      <c r="A46" s="1" t="s">
        <v>395</v>
      </c>
      <c r="B46" t="s">
        <v>61</v>
      </c>
      <c r="C46" t="s">
        <v>65</v>
      </c>
      <c r="D46" s="7">
        <v>47266804.560000002</v>
      </c>
    </row>
    <row r="47" spans="1:4" x14ac:dyDescent="0.25">
      <c r="A47" s="1" t="s">
        <v>396</v>
      </c>
      <c r="B47" t="s">
        <v>61</v>
      </c>
      <c r="C47" t="s">
        <v>3</v>
      </c>
      <c r="D47" s="7">
        <v>57741178.990000002</v>
      </c>
    </row>
    <row r="48" spans="1:4" x14ac:dyDescent="0.25">
      <c r="A48" s="1" t="s">
        <v>397</v>
      </c>
      <c r="B48" t="s">
        <v>61</v>
      </c>
      <c r="C48" t="s">
        <v>66</v>
      </c>
      <c r="D48" s="10">
        <v>681692.47</v>
      </c>
    </row>
    <row r="49" spans="1:4" x14ac:dyDescent="0.25">
      <c r="A49" s="1" t="s">
        <v>398</v>
      </c>
      <c r="B49" t="s">
        <v>61</v>
      </c>
      <c r="C49" t="s">
        <v>11</v>
      </c>
      <c r="D49" s="7">
        <v>8871977.4100000001</v>
      </c>
    </row>
    <row r="50" spans="1:4" x14ac:dyDescent="0.25">
      <c r="A50" s="1" t="s">
        <v>399</v>
      </c>
      <c r="B50" t="s">
        <v>61</v>
      </c>
      <c r="C50" t="s">
        <v>67</v>
      </c>
      <c r="D50" s="7">
        <v>10667310.85</v>
      </c>
    </row>
    <row r="51" spans="1:4" x14ac:dyDescent="0.25">
      <c r="A51" s="1" t="s">
        <v>400</v>
      </c>
      <c r="B51" t="s">
        <v>61</v>
      </c>
      <c r="C51" t="s">
        <v>62</v>
      </c>
      <c r="D51" s="7">
        <v>8068.36</v>
      </c>
    </row>
    <row r="52" spans="1:4" x14ac:dyDescent="0.25">
      <c r="A52" s="1" t="s">
        <v>401</v>
      </c>
      <c r="B52" t="s">
        <v>61</v>
      </c>
      <c r="C52" t="s">
        <v>64</v>
      </c>
      <c r="D52" s="7">
        <v>1175485.06</v>
      </c>
    </row>
    <row r="53" spans="1:4" x14ac:dyDescent="0.25">
      <c r="A53" s="1" t="s">
        <v>402</v>
      </c>
      <c r="B53" t="s">
        <v>61</v>
      </c>
      <c r="C53" t="s">
        <v>65</v>
      </c>
      <c r="D53" s="7">
        <v>59387726.780000001</v>
      </c>
    </row>
    <row r="54" spans="1:4" x14ac:dyDescent="0.25">
      <c r="A54" s="1" t="s">
        <v>403</v>
      </c>
      <c r="B54" t="s">
        <v>61</v>
      </c>
      <c r="C54" t="s">
        <v>3</v>
      </c>
      <c r="D54" s="7">
        <v>68371838.959999993</v>
      </c>
    </row>
    <row r="55" spans="1:4" x14ac:dyDescent="0.25">
      <c r="A55" s="1" t="s">
        <v>404</v>
      </c>
      <c r="B55" t="s">
        <v>61</v>
      </c>
      <c r="C55" t="s">
        <v>66</v>
      </c>
      <c r="D55" s="10">
        <v>573245.53</v>
      </c>
    </row>
    <row r="56" spans="1:4" x14ac:dyDescent="0.25">
      <c r="A56" s="1" t="s">
        <v>405</v>
      </c>
      <c r="B56" t="s">
        <v>61</v>
      </c>
      <c r="C56" t="s">
        <v>11</v>
      </c>
      <c r="D56" s="7">
        <v>10415159.43</v>
      </c>
    </row>
    <row r="57" spans="1:4" x14ac:dyDescent="0.25">
      <c r="A57" s="1" t="s">
        <v>406</v>
      </c>
      <c r="B57" t="s">
        <v>61</v>
      </c>
      <c r="C57" t="s">
        <v>67</v>
      </c>
      <c r="D57" s="7">
        <v>9073521.4800000004</v>
      </c>
    </row>
    <row r="58" spans="1:4" x14ac:dyDescent="0.25">
      <c r="A58" s="1" t="s">
        <v>407</v>
      </c>
      <c r="B58" t="s">
        <v>61</v>
      </c>
      <c r="C58" t="s">
        <v>62</v>
      </c>
      <c r="D58" s="7">
        <v>9173.75</v>
      </c>
    </row>
    <row r="59" spans="1:4" x14ac:dyDescent="0.25">
      <c r="A59" s="1" t="s">
        <v>408</v>
      </c>
      <c r="B59" t="s">
        <v>61</v>
      </c>
      <c r="C59" t="s">
        <v>64</v>
      </c>
      <c r="D59" s="7">
        <v>1308402.57</v>
      </c>
    </row>
    <row r="60" spans="1:4" x14ac:dyDescent="0.25">
      <c r="A60" s="1" t="s">
        <v>409</v>
      </c>
      <c r="B60" t="s">
        <v>61</v>
      </c>
      <c r="C60" t="s">
        <v>65</v>
      </c>
      <c r="D60" s="7">
        <v>46492924.57</v>
      </c>
    </row>
    <row r="61" spans="1:4" x14ac:dyDescent="0.25">
      <c r="A61" s="1" t="s">
        <v>410</v>
      </c>
      <c r="B61" t="s">
        <v>61</v>
      </c>
      <c r="C61" t="s">
        <v>3</v>
      </c>
      <c r="D61" s="7">
        <v>60732647.259999998</v>
      </c>
    </row>
    <row r="62" spans="1:4" x14ac:dyDescent="0.25">
      <c r="A62" s="1" t="s">
        <v>411</v>
      </c>
      <c r="B62" t="s">
        <v>61</v>
      </c>
      <c r="C62" t="s">
        <v>66</v>
      </c>
      <c r="D62" s="10">
        <v>682070.39</v>
      </c>
    </row>
    <row r="63" spans="1:4" x14ac:dyDescent="0.25">
      <c r="A63" s="1" t="s">
        <v>412</v>
      </c>
      <c r="B63" t="s">
        <v>61</v>
      </c>
      <c r="C63" t="s">
        <v>11</v>
      </c>
      <c r="D63" s="7">
        <v>5843569.2699999996</v>
      </c>
    </row>
    <row r="64" spans="1:4" x14ac:dyDescent="0.25">
      <c r="A64" s="1" t="s">
        <v>413</v>
      </c>
      <c r="B64" t="s">
        <v>61</v>
      </c>
      <c r="C64" t="s">
        <v>67</v>
      </c>
      <c r="D64" s="7">
        <v>8953559.7100000009</v>
      </c>
    </row>
    <row r="65" spans="1:4" x14ac:dyDescent="0.25">
      <c r="A65" s="1" t="s">
        <v>414</v>
      </c>
      <c r="B65" t="s">
        <v>61</v>
      </c>
      <c r="C65" t="s">
        <v>62</v>
      </c>
      <c r="D65" s="7">
        <v>13481.47</v>
      </c>
    </row>
    <row r="66" spans="1:4" x14ac:dyDescent="0.25">
      <c r="A66" s="1" t="s">
        <v>415</v>
      </c>
      <c r="B66" t="s">
        <v>61</v>
      </c>
      <c r="C66" t="s">
        <v>64</v>
      </c>
      <c r="D66" s="7">
        <v>1284653.02</v>
      </c>
    </row>
    <row r="67" spans="1:4" x14ac:dyDescent="0.25">
      <c r="A67" s="1" t="s">
        <v>416</v>
      </c>
      <c r="B67" t="s">
        <v>61</v>
      </c>
      <c r="C67" t="s">
        <v>65</v>
      </c>
      <c r="D67" s="7">
        <v>51886650.57</v>
      </c>
    </row>
    <row r="68" spans="1:4" x14ac:dyDescent="0.25">
      <c r="A68" s="1" t="s">
        <v>417</v>
      </c>
      <c r="B68" t="s">
        <v>61</v>
      </c>
      <c r="C68" t="s">
        <v>3</v>
      </c>
      <c r="D68" s="7">
        <v>67577149.159999996</v>
      </c>
    </row>
    <row r="69" spans="1:4" x14ac:dyDescent="0.25">
      <c r="A69" s="1" t="s">
        <v>418</v>
      </c>
      <c r="B69" t="s">
        <v>61</v>
      </c>
      <c r="C69" t="s">
        <v>66</v>
      </c>
      <c r="D69" s="10">
        <v>772512.79</v>
      </c>
    </row>
    <row r="70" spans="1:4" x14ac:dyDescent="0.25">
      <c r="A70" s="1" t="s">
        <v>419</v>
      </c>
      <c r="B70" t="s">
        <v>61</v>
      </c>
      <c r="C70" t="s">
        <v>11</v>
      </c>
      <c r="D70" s="7">
        <v>5248552.66</v>
      </c>
    </row>
    <row r="71" spans="1:4" x14ac:dyDescent="0.25">
      <c r="A71" s="1" t="s">
        <v>420</v>
      </c>
      <c r="B71" t="s">
        <v>61</v>
      </c>
      <c r="C71" t="s">
        <v>67</v>
      </c>
      <c r="D71" s="7">
        <v>14593997.76</v>
      </c>
    </row>
    <row r="72" spans="1:4" x14ac:dyDescent="0.25">
      <c r="A72" s="1" t="s">
        <v>421</v>
      </c>
      <c r="B72" t="s">
        <v>61</v>
      </c>
      <c r="C72" t="s">
        <v>62</v>
      </c>
      <c r="D72" s="7">
        <v>9586.44</v>
      </c>
    </row>
    <row r="73" spans="1:4" x14ac:dyDescent="0.25">
      <c r="A73" s="1" t="s">
        <v>422</v>
      </c>
      <c r="B73" t="s">
        <v>61</v>
      </c>
      <c r="C73" t="s">
        <v>64</v>
      </c>
      <c r="D73" s="7">
        <v>1376103.78</v>
      </c>
    </row>
    <row r="74" spans="1:4" x14ac:dyDescent="0.25">
      <c r="A74" s="1" t="s">
        <v>423</v>
      </c>
      <c r="B74" t="s">
        <v>61</v>
      </c>
      <c r="C74" t="s">
        <v>65</v>
      </c>
      <c r="D74" s="7">
        <v>67590417.099999994</v>
      </c>
    </row>
    <row r="75" spans="1:4" x14ac:dyDescent="0.25">
      <c r="A75" s="1" t="s">
        <v>424</v>
      </c>
      <c r="B75" t="s">
        <v>61</v>
      </c>
      <c r="C75" t="s">
        <v>3</v>
      </c>
      <c r="D75" s="7">
        <v>69609123.450000003</v>
      </c>
    </row>
    <row r="76" spans="1:4" x14ac:dyDescent="0.25">
      <c r="A76" s="1" t="s">
        <v>425</v>
      </c>
      <c r="B76" t="s">
        <v>61</v>
      </c>
      <c r="C76" t="s">
        <v>66</v>
      </c>
      <c r="D76" s="10">
        <v>672568.8</v>
      </c>
    </row>
    <row r="77" spans="1:4" x14ac:dyDescent="0.25">
      <c r="A77" s="1" t="s">
        <v>426</v>
      </c>
      <c r="B77" t="s">
        <v>61</v>
      </c>
      <c r="C77" t="s">
        <v>11</v>
      </c>
      <c r="D77" s="7">
        <v>3590606.21</v>
      </c>
    </row>
    <row r="78" spans="1:4" x14ac:dyDescent="0.25">
      <c r="A78" s="1" t="s">
        <v>427</v>
      </c>
      <c r="B78" t="s">
        <v>61</v>
      </c>
      <c r="C78" t="s">
        <v>67</v>
      </c>
      <c r="D78" s="7">
        <v>10958458.51</v>
      </c>
    </row>
    <row r="79" spans="1:4" x14ac:dyDescent="0.25">
      <c r="A79" s="1" t="s">
        <v>428</v>
      </c>
      <c r="B79" t="s">
        <v>61</v>
      </c>
      <c r="C79" t="s">
        <v>62</v>
      </c>
      <c r="D79" s="7">
        <v>17124.43</v>
      </c>
    </row>
    <row r="80" spans="1:4" x14ac:dyDescent="0.25">
      <c r="A80" s="1" t="s">
        <v>429</v>
      </c>
      <c r="B80" t="s">
        <v>61</v>
      </c>
      <c r="C80" t="s">
        <v>64</v>
      </c>
      <c r="D80" s="7">
        <v>1550562.87</v>
      </c>
    </row>
    <row r="81" spans="1:4" x14ac:dyDescent="0.25">
      <c r="A81" s="1" t="s">
        <v>430</v>
      </c>
      <c r="B81" t="s">
        <v>61</v>
      </c>
      <c r="C81" t="s">
        <v>65</v>
      </c>
      <c r="D81" s="7">
        <v>70182964.879999995</v>
      </c>
    </row>
    <row r="82" spans="1:4" x14ac:dyDescent="0.25">
      <c r="A82" s="1" t="s">
        <v>431</v>
      </c>
      <c r="B82" t="s">
        <v>61</v>
      </c>
      <c r="C82" t="s">
        <v>3</v>
      </c>
      <c r="D82" s="7">
        <v>73650371.319999993</v>
      </c>
    </row>
    <row r="83" spans="1:4" x14ac:dyDescent="0.25">
      <c r="A83" s="1" t="s">
        <v>432</v>
      </c>
      <c r="B83" t="s">
        <v>61</v>
      </c>
      <c r="C83" t="s">
        <v>66</v>
      </c>
      <c r="D83" s="10">
        <v>687603.04</v>
      </c>
    </row>
    <row r="84" spans="1:4" x14ac:dyDescent="0.25">
      <c r="A84" s="1" t="s">
        <v>433</v>
      </c>
      <c r="B84" t="s">
        <v>61</v>
      </c>
      <c r="C84" t="s">
        <v>11</v>
      </c>
      <c r="D84" s="7">
        <v>3323415.23</v>
      </c>
    </row>
    <row r="85" spans="1:4" x14ac:dyDescent="0.25">
      <c r="A85" s="1" t="s">
        <v>434</v>
      </c>
      <c r="B85" t="s">
        <v>61</v>
      </c>
      <c r="C85" t="s">
        <v>67</v>
      </c>
      <c r="D85" s="7">
        <v>8874277.8599999994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4F53-6735-4363-816B-F168BE3A9202}">
  <dimension ref="A1:I201"/>
  <sheetViews>
    <sheetView topLeftCell="A18" workbookViewId="0">
      <selection activeCell="H34" sqref="H34"/>
    </sheetView>
  </sheetViews>
  <sheetFormatPr defaultRowHeight="15" x14ac:dyDescent="0.25"/>
  <cols>
    <col min="4" max="5" width="3.7109375" customWidth="1"/>
    <col min="6" max="6" width="23.7109375" bestFit="1" customWidth="1"/>
    <col min="7" max="7" width="6" customWidth="1"/>
    <col min="8" max="8" width="21" bestFit="1" customWidth="1"/>
  </cols>
  <sheetData>
    <row r="1" spans="1:9" x14ac:dyDescent="0.25">
      <c r="B1" s="29"/>
      <c r="F1" t="s">
        <v>273</v>
      </c>
    </row>
    <row r="2" spans="1:9" x14ac:dyDescent="0.25">
      <c r="A2" t="s">
        <v>64</v>
      </c>
      <c r="B2" s="29" t="s">
        <v>243</v>
      </c>
      <c r="F2" s="29" t="s">
        <v>243</v>
      </c>
      <c r="H2" t="s">
        <v>285</v>
      </c>
      <c r="I2" s="29"/>
    </row>
    <row r="3" spans="1:9" x14ac:dyDescent="0.25">
      <c r="A3" t="s">
        <v>64</v>
      </c>
      <c r="B3" t="s">
        <v>244</v>
      </c>
      <c r="F3" t="s">
        <v>244</v>
      </c>
      <c r="H3" t="s">
        <v>286</v>
      </c>
      <c r="I3" s="29"/>
    </row>
    <row r="4" spans="1:9" x14ac:dyDescent="0.25">
      <c r="A4" t="s">
        <v>64</v>
      </c>
      <c r="B4" t="s">
        <v>245</v>
      </c>
      <c r="F4" t="s">
        <v>245</v>
      </c>
      <c r="H4" t="s">
        <v>287</v>
      </c>
      <c r="I4" s="29"/>
    </row>
    <row r="5" spans="1:9" x14ac:dyDescent="0.25">
      <c r="A5" t="s">
        <v>64</v>
      </c>
      <c r="B5" t="s">
        <v>246</v>
      </c>
      <c r="F5" t="s">
        <v>246</v>
      </c>
      <c r="H5" t="s">
        <v>288</v>
      </c>
      <c r="I5" s="29"/>
    </row>
    <row r="6" spans="1:9" x14ac:dyDescent="0.25">
      <c r="A6" t="s">
        <v>64</v>
      </c>
      <c r="B6" t="s">
        <v>247</v>
      </c>
      <c r="F6" s="11" t="s">
        <v>247</v>
      </c>
      <c r="H6" t="s">
        <v>289</v>
      </c>
      <c r="I6" s="29"/>
    </row>
    <row r="7" spans="1:9" x14ac:dyDescent="0.25">
      <c r="A7" t="s">
        <v>64</v>
      </c>
      <c r="B7" t="s">
        <v>248</v>
      </c>
      <c r="F7" s="11" t="s">
        <v>248</v>
      </c>
      <c r="H7" t="s">
        <v>290</v>
      </c>
    </row>
    <row r="8" spans="1:9" x14ac:dyDescent="0.25">
      <c r="A8" t="s">
        <v>64</v>
      </c>
      <c r="B8" t="s">
        <v>249</v>
      </c>
      <c r="F8" s="11" t="s">
        <v>249</v>
      </c>
      <c r="H8" t="s">
        <v>291</v>
      </c>
    </row>
    <row r="9" spans="1:9" x14ac:dyDescent="0.25">
      <c r="A9" t="s">
        <v>64</v>
      </c>
      <c r="B9" t="s">
        <v>250</v>
      </c>
      <c r="F9" s="11" t="s">
        <v>250</v>
      </c>
      <c r="H9" t="s">
        <v>292</v>
      </c>
    </row>
    <row r="10" spans="1:9" x14ac:dyDescent="0.25">
      <c r="A10" t="s">
        <v>64</v>
      </c>
      <c r="B10" t="s">
        <v>251</v>
      </c>
      <c r="F10" s="11" t="s">
        <v>251</v>
      </c>
      <c r="H10" t="s">
        <v>293</v>
      </c>
    </row>
    <row r="11" spans="1:9" x14ac:dyDescent="0.25">
      <c r="A11" t="s">
        <v>64</v>
      </c>
      <c r="B11" t="s">
        <v>252</v>
      </c>
      <c r="F11" s="11" t="s">
        <v>252</v>
      </c>
      <c r="H11" t="s">
        <v>294</v>
      </c>
    </row>
    <row r="12" spans="1:9" x14ac:dyDescent="0.25">
      <c r="A12" t="s">
        <v>64</v>
      </c>
      <c r="B12" t="s">
        <v>253</v>
      </c>
      <c r="F12" s="11" t="s">
        <v>253</v>
      </c>
      <c r="H12" t="s">
        <v>295</v>
      </c>
    </row>
    <row r="13" spans="1:9" x14ac:dyDescent="0.25">
      <c r="A13" t="s">
        <v>64</v>
      </c>
      <c r="B13" t="s">
        <v>254</v>
      </c>
      <c r="F13" s="11" t="s">
        <v>254</v>
      </c>
      <c r="H13" t="s">
        <v>296</v>
      </c>
    </row>
    <row r="14" spans="1:9" x14ac:dyDescent="0.25">
      <c r="A14" t="s">
        <v>64</v>
      </c>
      <c r="B14" t="s">
        <v>255</v>
      </c>
      <c r="F14" s="11" t="s">
        <v>255</v>
      </c>
      <c r="H14" t="s">
        <v>297</v>
      </c>
    </row>
    <row r="15" spans="1:9" x14ac:dyDescent="0.25">
      <c r="A15" t="s">
        <v>64</v>
      </c>
      <c r="B15" t="s">
        <v>256</v>
      </c>
      <c r="F15" s="11" t="s">
        <v>256</v>
      </c>
      <c r="H15" s="11" t="s">
        <v>298</v>
      </c>
    </row>
    <row r="16" spans="1:9" x14ac:dyDescent="0.25">
      <c r="A16" t="s">
        <v>64</v>
      </c>
      <c r="B16" t="s">
        <v>257</v>
      </c>
      <c r="F16" s="11" t="s">
        <v>257</v>
      </c>
      <c r="H16" s="11" t="s">
        <v>299</v>
      </c>
    </row>
    <row r="17" spans="1:8" x14ac:dyDescent="0.25">
      <c r="A17" t="s">
        <v>64</v>
      </c>
      <c r="B17" t="s">
        <v>258</v>
      </c>
      <c r="F17" s="11" t="s">
        <v>258</v>
      </c>
      <c r="H17" s="11" t="s">
        <v>300</v>
      </c>
    </row>
    <row r="18" spans="1:8" x14ac:dyDescent="0.25">
      <c r="A18" t="s">
        <v>64</v>
      </c>
      <c r="B18" t="s">
        <v>259</v>
      </c>
      <c r="F18" s="11" t="s">
        <v>259</v>
      </c>
      <c r="H18" t="s">
        <v>301</v>
      </c>
    </row>
    <row r="19" spans="1:8" x14ac:dyDescent="0.25">
      <c r="A19" t="s">
        <v>64</v>
      </c>
      <c r="B19" t="s">
        <v>260</v>
      </c>
      <c r="F19" s="11" t="s">
        <v>260</v>
      </c>
      <c r="H19" t="s">
        <v>302</v>
      </c>
    </row>
    <row r="20" spans="1:8" x14ac:dyDescent="0.25">
      <c r="A20" t="s">
        <v>64</v>
      </c>
      <c r="B20" t="s">
        <v>261</v>
      </c>
      <c r="F20" s="11" t="s">
        <v>261</v>
      </c>
      <c r="H20" t="s">
        <v>303</v>
      </c>
    </row>
    <row r="21" spans="1:8" x14ac:dyDescent="0.25">
      <c r="A21" t="s">
        <v>64</v>
      </c>
      <c r="B21" t="s">
        <v>262</v>
      </c>
      <c r="F21" s="11" t="s">
        <v>262</v>
      </c>
      <c r="H21" t="s">
        <v>304</v>
      </c>
    </row>
    <row r="22" spans="1:8" x14ac:dyDescent="0.25">
      <c r="A22" t="s">
        <v>64</v>
      </c>
      <c r="B22" t="s">
        <v>263</v>
      </c>
      <c r="F22" s="11" t="s">
        <v>263</v>
      </c>
      <c r="H22" s="11" t="s">
        <v>305</v>
      </c>
    </row>
    <row r="23" spans="1:8" x14ac:dyDescent="0.25">
      <c r="A23" t="s">
        <v>64</v>
      </c>
      <c r="B23" t="s">
        <v>264</v>
      </c>
      <c r="F23" s="11" t="s">
        <v>264</v>
      </c>
      <c r="H23" t="s">
        <v>306</v>
      </c>
    </row>
    <row r="24" spans="1:8" x14ac:dyDescent="0.25">
      <c r="A24" t="s">
        <v>64</v>
      </c>
      <c r="B24" t="s">
        <v>265</v>
      </c>
      <c r="F24" s="11" t="s">
        <v>265</v>
      </c>
    </row>
    <row r="25" spans="1:8" x14ac:dyDescent="0.25">
      <c r="A25" t="s">
        <v>64</v>
      </c>
      <c r="B25" t="s">
        <v>266</v>
      </c>
      <c r="F25" s="11" t="s">
        <v>266</v>
      </c>
    </row>
    <row r="26" spans="1:8" x14ac:dyDescent="0.25">
      <c r="A26" t="s">
        <v>64</v>
      </c>
      <c r="B26" t="s">
        <v>267</v>
      </c>
      <c r="F26" s="11" t="s">
        <v>267</v>
      </c>
    </row>
    <row r="27" spans="1:8" x14ac:dyDescent="0.25">
      <c r="A27" t="s">
        <v>64</v>
      </c>
      <c r="B27" t="s">
        <v>268</v>
      </c>
      <c r="F27" t="s">
        <v>268</v>
      </c>
    </row>
    <row r="28" spans="1:8" x14ac:dyDescent="0.25">
      <c r="A28" t="s">
        <v>64</v>
      </c>
      <c r="B28" t="s">
        <v>269</v>
      </c>
      <c r="F28" t="s">
        <v>269</v>
      </c>
    </row>
    <row r="29" spans="1:8" x14ac:dyDescent="0.25">
      <c r="A29" t="s">
        <v>64</v>
      </c>
      <c r="B29" t="s">
        <v>270</v>
      </c>
      <c r="F29" t="s">
        <v>270</v>
      </c>
    </row>
    <row r="30" spans="1:8" x14ac:dyDescent="0.25">
      <c r="A30" t="s">
        <v>64</v>
      </c>
      <c r="B30" t="s">
        <v>271</v>
      </c>
      <c r="F30" t="s">
        <v>271</v>
      </c>
    </row>
    <row r="31" spans="1:8" x14ac:dyDescent="0.25">
      <c r="A31" t="s">
        <v>64</v>
      </c>
      <c r="B31" t="s">
        <v>272</v>
      </c>
      <c r="F31" t="s">
        <v>272</v>
      </c>
    </row>
    <row r="32" spans="1:8" x14ac:dyDescent="0.25">
      <c r="A32" t="s">
        <v>62</v>
      </c>
      <c r="B32" s="29" t="s">
        <v>243</v>
      </c>
      <c r="F32" t="s">
        <v>274</v>
      </c>
    </row>
    <row r="33" spans="1:6" x14ac:dyDescent="0.25">
      <c r="A33" t="s">
        <v>62</v>
      </c>
      <c r="B33" t="s">
        <v>245</v>
      </c>
      <c r="F33" t="s">
        <v>275</v>
      </c>
    </row>
    <row r="34" spans="1:6" x14ac:dyDescent="0.25">
      <c r="A34" t="s">
        <v>62</v>
      </c>
      <c r="B34" t="s">
        <v>247</v>
      </c>
      <c r="F34" t="s">
        <v>276</v>
      </c>
    </row>
    <row r="35" spans="1:6" x14ac:dyDescent="0.25">
      <c r="A35" t="s">
        <v>62</v>
      </c>
      <c r="B35" t="s">
        <v>248</v>
      </c>
      <c r="F35" t="s">
        <v>277</v>
      </c>
    </row>
    <row r="36" spans="1:6" x14ac:dyDescent="0.25">
      <c r="A36" t="s">
        <v>62</v>
      </c>
      <c r="B36" t="s">
        <v>250</v>
      </c>
      <c r="F36" t="s">
        <v>278</v>
      </c>
    </row>
    <row r="37" spans="1:6" x14ac:dyDescent="0.25">
      <c r="A37" t="s">
        <v>62</v>
      </c>
      <c r="B37" t="s">
        <v>251</v>
      </c>
      <c r="F37" t="s">
        <v>279</v>
      </c>
    </row>
    <row r="38" spans="1:6" x14ac:dyDescent="0.25">
      <c r="A38" t="s">
        <v>62</v>
      </c>
      <c r="B38" t="s">
        <v>253</v>
      </c>
      <c r="F38" t="s">
        <v>280</v>
      </c>
    </row>
    <row r="39" spans="1:6" x14ac:dyDescent="0.25">
      <c r="A39" t="s">
        <v>62</v>
      </c>
      <c r="B39" t="s">
        <v>254</v>
      </c>
      <c r="F39" t="s">
        <v>281</v>
      </c>
    </row>
    <row r="40" spans="1:6" x14ac:dyDescent="0.25">
      <c r="A40" t="s">
        <v>62</v>
      </c>
      <c r="B40" t="s">
        <v>255</v>
      </c>
      <c r="F40" t="s">
        <v>282</v>
      </c>
    </row>
    <row r="41" spans="1:6" x14ac:dyDescent="0.25">
      <c r="A41" t="s">
        <v>62</v>
      </c>
      <c r="B41" t="s">
        <v>256</v>
      </c>
      <c r="F41" t="s">
        <v>283</v>
      </c>
    </row>
    <row r="42" spans="1:6" x14ac:dyDescent="0.25">
      <c r="A42" t="s">
        <v>62</v>
      </c>
      <c r="B42" t="s">
        <v>258</v>
      </c>
      <c r="F42" t="s">
        <v>284</v>
      </c>
    </row>
    <row r="43" spans="1:6" x14ac:dyDescent="0.25">
      <c r="A43" t="s">
        <v>62</v>
      </c>
      <c r="B43" t="s">
        <v>259</v>
      </c>
    </row>
    <row r="44" spans="1:6" x14ac:dyDescent="0.25">
      <c r="A44" t="s">
        <v>62</v>
      </c>
      <c r="B44" t="s">
        <v>260</v>
      </c>
    </row>
    <row r="45" spans="1:6" x14ac:dyDescent="0.25">
      <c r="A45" t="s">
        <v>62</v>
      </c>
      <c r="B45" t="s">
        <v>263</v>
      </c>
    </row>
    <row r="46" spans="1:6" x14ac:dyDescent="0.25">
      <c r="A46" t="s">
        <v>62</v>
      </c>
      <c r="B46" t="s">
        <v>264</v>
      </c>
    </row>
    <row r="47" spans="1:6" x14ac:dyDescent="0.25">
      <c r="A47" t="s">
        <v>62</v>
      </c>
      <c r="B47" t="s">
        <v>265</v>
      </c>
    </row>
    <row r="48" spans="1:6" x14ac:dyDescent="0.25">
      <c r="A48" t="s">
        <v>62</v>
      </c>
      <c r="B48" t="s">
        <v>266</v>
      </c>
    </row>
    <row r="49" spans="1:2" x14ac:dyDescent="0.25">
      <c r="A49" t="s">
        <v>62</v>
      </c>
      <c r="B49" t="s">
        <v>267</v>
      </c>
    </row>
    <row r="50" spans="1:2" x14ac:dyDescent="0.25">
      <c r="A50" t="s">
        <v>62</v>
      </c>
      <c r="B50" t="s">
        <v>271</v>
      </c>
    </row>
    <row r="51" spans="1:2" x14ac:dyDescent="0.25">
      <c r="A51" t="s">
        <v>62</v>
      </c>
      <c r="B51" t="s">
        <v>274</v>
      </c>
    </row>
    <row r="52" spans="1:2" x14ac:dyDescent="0.25">
      <c r="A52" t="s">
        <v>62</v>
      </c>
      <c r="B52" t="s">
        <v>275</v>
      </c>
    </row>
    <row r="53" spans="1:2" x14ac:dyDescent="0.25">
      <c r="A53" t="s">
        <v>62</v>
      </c>
      <c r="B53" t="s">
        <v>276</v>
      </c>
    </row>
    <row r="54" spans="1:2" x14ac:dyDescent="0.25">
      <c r="A54" t="s">
        <v>62</v>
      </c>
      <c r="B54" t="s">
        <v>277</v>
      </c>
    </row>
    <row r="55" spans="1:2" x14ac:dyDescent="0.25">
      <c r="A55" t="s">
        <v>62</v>
      </c>
      <c r="B55" t="s">
        <v>278</v>
      </c>
    </row>
    <row r="56" spans="1:2" x14ac:dyDescent="0.25">
      <c r="A56" t="s">
        <v>62</v>
      </c>
      <c r="B56" t="s">
        <v>279</v>
      </c>
    </row>
    <row r="57" spans="1:2" x14ac:dyDescent="0.25">
      <c r="A57" t="s">
        <v>62</v>
      </c>
      <c r="B57" t="s">
        <v>280</v>
      </c>
    </row>
    <row r="58" spans="1:2" x14ac:dyDescent="0.25">
      <c r="A58" t="s">
        <v>62</v>
      </c>
      <c r="B58" t="s">
        <v>281</v>
      </c>
    </row>
    <row r="59" spans="1:2" x14ac:dyDescent="0.25">
      <c r="A59" t="s">
        <v>62</v>
      </c>
      <c r="B59" t="s">
        <v>282</v>
      </c>
    </row>
    <row r="60" spans="1:2" x14ac:dyDescent="0.25">
      <c r="A60" t="s">
        <v>62</v>
      </c>
      <c r="B60" t="s">
        <v>283</v>
      </c>
    </row>
    <row r="61" spans="1:2" x14ac:dyDescent="0.25">
      <c r="A61" t="s">
        <v>62</v>
      </c>
      <c r="B61" t="s">
        <v>284</v>
      </c>
    </row>
    <row r="62" spans="1:2" x14ac:dyDescent="0.25">
      <c r="A62" t="s">
        <v>62</v>
      </c>
      <c r="B62" t="s">
        <v>285</v>
      </c>
    </row>
    <row r="63" spans="1:2" x14ac:dyDescent="0.25">
      <c r="A63" t="s">
        <v>62</v>
      </c>
      <c r="B63" t="s">
        <v>286</v>
      </c>
    </row>
    <row r="64" spans="1:2" x14ac:dyDescent="0.25">
      <c r="A64" t="s">
        <v>62</v>
      </c>
      <c r="B64" t="s">
        <v>287</v>
      </c>
    </row>
    <row r="65" spans="1:2" x14ac:dyDescent="0.25">
      <c r="A65" t="s">
        <v>62</v>
      </c>
      <c r="B65" t="s">
        <v>288</v>
      </c>
    </row>
    <row r="66" spans="1:2" x14ac:dyDescent="0.25">
      <c r="A66" t="s">
        <v>62</v>
      </c>
      <c r="B66" t="s">
        <v>289</v>
      </c>
    </row>
    <row r="67" spans="1:2" x14ac:dyDescent="0.25">
      <c r="A67" t="s">
        <v>62</v>
      </c>
      <c r="B67" t="s">
        <v>290</v>
      </c>
    </row>
    <row r="68" spans="1:2" x14ac:dyDescent="0.25">
      <c r="A68" t="s">
        <v>62</v>
      </c>
      <c r="B68" t="s">
        <v>291</v>
      </c>
    </row>
    <row r="69" spans="1:2" x14ac:dyDescent="0.25">
      <c r="A69" t="s">
        <v>62</v>
      </c>
      <c r="B69" t="s">
        <v>292</v>
      </c>
    </row>
    <row r="70" spans="1:2" x14ac:dyDescent="0.25">
      <c r="A70" t="s">
        <v>65</v>
      </c>
      <c r="B70" s="29" t="s">
        <v>243</v>
      </c>
    </row>
    <row r="71" spans="1:2" x14ac:dyDescent="0.25">
      <c r="A71" t="s">
        <v>65</v>
      </c>
      <c r="B71" t="s">
        <v>244</v>
      </c>
    </row>
    <row r="72" spans="1:2" x14ac:dyDescent="0.25">
      <c r="A72" t="s">
        <v>65</v>
      </c>
      <c r="B72" t="s">
        <v>246</v>
      </c>
    </row>
    <row r="73" spans="1:2" x14ac:dyDescent="0.25">
      <c r="A73" t="s">
        <v>65</v>
      </c>
      <c r="B73" t="s">
        <v>247</v>
      </c>
    </row>
    <row r="74" spans="1:2" x14ac:dyDescent="0.25">
      <c r="A74" t="s">
        <v>65</v>
      </c>
      <c r="B74" t="s">
        <v>252</v>
      </c>
    </row>
    <row r="75" spans="1:2" x14ac:dyDescent="0.25">
      <c r="A75" t="s">
        <v>65</v>
      </c>
      <c r="B75" t="s">
        <v>254</v>
      </c>
    </row>
    <row r="76" spans="1:2" x14ac:dyDescent="0.25">
      <c r="A76" t="s">
        <v>65</v>
      </c>
      <c r="B76" t="s">
        <v>255</v>
      </c>
    </row>
    <row r="77" spans="1:2" x14ac:dyDescent="0.25">
      <c r="A77" t="s">
        <v>65</v>
      </c>
      <c r="B77" t="s">
        <v>256</v>
      </c>
    </row>
    <row r="78" spans="1:2" x14ac:dyDescent="0.25">
      <c r="A78" t="s">
        <v>65</v>
      </c>
      <c r="B78" t="s">
        <v>257</v>
      </c>
    </row>
    <row r="79" spans="1:2" x14ac:dyDescent="0.25">
      <c r="A79" t="s">
        <v>65</v>
      </c>
      <c r="B79" t="s">
        <v>258</v>
      </c>
    </row>
    <row r="80" spans="1:2" x14ac:dyDescent="0.25">
      <c r="A80" t="s">
        <v>65</v>
      </c>
      <c r="B80" t="s">
        <v>267</v>
      </c>
    </row>
    <row r="81" spans="1:2" x14ac:dyDescent="0.25">
      <c r="A81" t="s">
        <v>65</v>
      </c>
      <c r="B81" t="s">
        <v>269</v>
      </c>
    </row>
    <row r="82" spans="1:2" x14ac:dyDescent="0.25">
      <c r="A82" t="s">
        <v>65</v>
      </c>
      <c r="B82" t="s">
        <v>271</v>
      </c>
    </row>
    <row r="83" spans="1:2" x14ac:dyDescent="0.25">
      <c r="A83" t="s">
        <v>65</v>
      </c>
      <c r="B83" t="s">
        <v>277</v>
      </c>
    </row>
    <row r="84" spans="1:2" x14ac:dyDescent="0.25">
      <c r="A84" t="s">
        <v>65</v>
      </c>
      <c r="B84" t="s">
        <v>281</v>
      </c>
    </row>
    <row r="85" spans="1:2" x14ac:dyDescent="0.25">
      <c r="A85" t="s">
        <v>65</v>
      </c>
      <c r="B85" t="s">
        <v>282</v>
      </c>
    </row>
    <row r="86" spans="1:2" x14ac:dyDescent="0.25">
      <c r="A86" t="s">
        <v>65</v>
      </c>
      <c r="B86" t="s">
        <v>284</v>
      </c>
    </row>
    <row r="87" spans="1:2" x14ac:dyDescent="0.25">
      <c r="A87" t="s">
        <v>65</v>
      </c>
      <c r="B87" t="s">
        <v>286</v>
      </c>
    </row>
    <row r="88" spans="1:2" x14ac:dyDescent="0.25">
      <c r="A88" t="s">
        <v>65</v>
      </c>
      <c r="B88" t="s">
        <v>293</v>
      </c>
    </row>
    <row r="89" spans="1:2" x14ac:dyDescent="0.25">
      <c r="A89" t="s">
        <v>65</v>
      </c>
      <c r="B89" t="s">
        <v>287</v>
      </c>
    </row>
    <row r="90" spans="1:2" x14ac:dyDescent="0.25">
      <c r="A90" t="s">
        <v>65</v>
      </c>
      <c r="B90" t="s">
        <v>289</v>
      </c>
    </row>
    <row r="91" spans="1:2" x14ac:dyDescent="0.25">
      <c r="A91" t="s">
        <v>65</v>
      </c>
      <c r="B91" t="s">
        <v>294</v>
      </c>
    </row>
    <row r="92" spans="1:2" x14ac:dyDescent="0.25">
      <c r="A92" t="s">
        <v>65</v>
      </c>
      <c r="B92" t="s">
        <v>295</v>
      </c>
    </row>
    <row r="93" spans="1:2" x14ac:dyDescent="0.25">
      <c r="A93" t="s">
        <v>65</v>
      </c>
      <c r="B93" t="s">
        <v>296</v>
      </c>
    </row>
    <row r="94" spans="1:2" x14ac:dyDescent="0.25">
      <c r="A94" t="s">
        <v>65</v>
      </c>
      <c r="B94" t="s">
        <v>297</v>
      </c>
    </row>
    <row r="95" spans="1:2" x14ac:dyDescent="0.25">
      <c r="A95" t="s">
        <v>65</v>
      </c>
      <c r="B95" t="s">
        <v>298</v>
      </c>
    </row>
    <row r="96" spans="1:2" x14ac:dyDescent="0.25">
      <c r="A96" t="s">
        <v>65</v>
      </c>
      <c r="B96" t="s">
        <v>299</v>
      </c>
    </row>
    <row r="97" spans="1:2" x14ac:dyDescent="0.25">
      <c r="A97" t="s">
        <v>65</v>
      </c>
      <c r="B97" t="s">
        <v>300</v>
      </c>
    </row>
    <row r="98" spans="1:2" x14ac:dyDescent="0.25">
      <c r="A98" t="s">
        <v>65</v>
      </c>
      <c r="B98" t="s">
        <v>292</v>
      </c>
    </row>
    <row r="99" spans="1:2" x14ac:dyDescent="0.25">
      <c r="A99" t="s">
        <v>3</v>
      </c>
      <c r="B99" s="29" t="s">
        <v>243</v>
      </c>
    </row>
    <row r="100" spans="1:2" x14ac:dyDescent="0.25">
      <c r="A100" t="s">
        <v>3</v>
      </c>
      <c r="B100" t="s">
        <v>248</v>
      </c>
    </row>
    <row r="101" spans="1:2" x14ac:dyDescent="0.25">
      <c r="A101" t="s">
        <v>3</v>
      </c>
      <c r="B101" t="s">
        <v>250</v>
      </c>
    </row>
    <row r="102" spans="1:2" x14ac:dyDescent="0.25">
      <c r="A102" t="s">
        <v>11</v>
      </c>
      <c r="B102" s="29" t="s">
        <v>243</v>
      </c>
    </row>
    <row r="103" spans="1:2" x14ac:dyDescent="0.25">
      <c r="A103" t="s">
        <v>11</v>
      </c>
      <c r="B103" t="s">
        <v>244</v>
      </c>
    </row>
    <row r="104" spans="1:2" x14ac:dyDescent="0.25">
      <c r="A104" t="s">
        <v>11</v>
      </c>
      <c r="B104" t="s">
        <v>245</v>
      </c>
    </row>
    <row r="105" spans="1:2" x14ac:dyDescent="0.25">
      <c r="A105" t="s">
        <v>11</v>
      </c>
      <c r="B105" t="s">
        <v>246</v>
      </c>
    </row>
    <row r="106" spans="1:2" x14ac:dyDescent="0.25">
      <c r="A106" t="s">
        <v>11</v>
      </c>
      <c r="B106" t="s">
        <v>247</v>
      </c>
    </row>
    <row r="107" spans="1:2" x14ac:dyDescent="0.25">
      <c r="A107" t="s">
        <v>11</v>
      </c>
      <c r="B107" t="s">
        <v>248</v>
      </c>
    </row>
    <row r="108" spans="1:2" x14ac:dyDescent="0.25">
      <c r="A108" t="s">
        <v>11</v>
      </c>
      <c r="B108" t="s">
        <v>249</v>
      </c>
    </row>
    <row r="109" spans="1:2" x14ac:dyDescent="0.25">
      <c r="A109" t="s">
        <v>11</v>
      </c>
      <c r="B109" t="s">
        <v>250</v>
      </c>
    </row>
    <row r="110" spans="1:2" x14ac:dyDescent="0.25">
      <c r="A110" t="s">
        <v>11</v>
      </c>
      <c r="B110" t="s">
        <v>251</v>
      </c>
    </row>
    <row r="111" spans="1:2" x14ac:dyDescent="0.25">
      <c r="A111" t="s">
        <v>11</v>
      </c>
      <c r="B111" t="s">
        <v>252</v>
      </c>
    </row>
    <row r="112" spans="1:2" x14ac:dyDescent="0.25">
      <c r="A112" t="s">
        <v>11</v>
      </c>
      <c r="B112" t="s">
        <v>253</v>
      </c>
    </row>
    <row r="113" spans="1:2" x14ac:dyDescent="0.25">
      <c r="A113" t="s">
        <v>11</v>
      </c>
      <c r="B113" t="s">
        <v>254</v>
      </c>
    </row>
    <row r="114" spans="1:2" x14ac:dyDescent="0.25">
      <c r="A114" t="s">
        <v>11</v>
      </c>
      <c r="B114" t="s">
        <v>255</v>
      </c>
    </row>
    <row r="115" spans="1:2" x14ac:dyDescent="0.25">
      <c r="A115" t="s">
        <v>11</v>
      </c>
      <c r="B115" t="s">
        <v>256</v>
      </c>
    </row>
    <row r="116" spans="1:2" x14ac:dyDescent="0.25">
      <c r="A116" t="s">
        <v>11</v>
      </c>
      <c r="B116" t="s">
        <v>257</v>
      </c>
    </row>
    <row r="117" spans="1:2" x14ac:dyDescent="0.25">
      <c r="A117" t="s">
        <v>11</v>
      </c>
      <c r="B117" t="s">
        <v>258</v>
      </c>
    </row>
    <row r="118" spans="1:2" x14ac:dyDescent="0.25">
      <c r="A118" t="s">
        <v>11</v>
      </c>
      <c r="B118" t="s">
        <v>259</v>
      </c>
    </row>
    <row r="119" spans="1:2" x14ac:dyDescent="0.25">
      <c r="A119" t="s">
        <v>11</v>
      </c>
      <c r="B119" t="s">
        <v>260</v>
      </c>
    </row>
    <row r="120" spans="1:2" x14ac:dyDescent="0.25">
      <c r="A120" t="s">
        <v>11</v>
      </c>
      <c r="B120" t="s">
        <v>261</v>
      </c>
    </row>
    <row r="121" spans="1:2" x14ac:dyDescent="0.25">
      <c r="A121" t="s">
        <v>11</v>
      </c>
      <c r="B121" t="s">
        <v>262</v>
      </c>
    </row>
    <row r="122" spans="1:2" x14ac:dyDescent="0.25">
      <c r="A122" t="s">
        <v>11</v>
      </c>
      <c r="B122" t="s">
        <v>263</v>
      </c>
    </row>
    <row r="123" spans="1:2" x14ac:dyDescent="0.25">
      <c r="A123" t="s">
        <v>11</v>
      </c>
      <c r="B123" t="s">
        <v>272</v>
      </c>
    </row>
    <row r="124" spans="1:2" x14ac:dyDescent="0.25">
      <c r="A124" t="s">
        <v>66</v>
      </c>
      <c r="B124" s="29" t="s">
        <v>243</v>
      </c>
    </row>
    <row r="125" spans="1:2" x14ac:dyDescent="0.25">
      <c r="A125" t="s">
        <v>66</v>
      </c>
      <c r="B125" t="s">
        <v>244</v>
      </c>
    </row>
    <row r="126" spans="1:2" x14ac:dyDescent="0.25">
      <c r="A126" t="s">
        <v>66</v>
      </c>
      <c r="B126" t="s">
        <v>245</v>
      </c>
    </row>
    <row r="127" spans="1:2" x14ac:dyDescent="0.25">
      <c r="A127" t="s">
        <v>66</v>
      </c>
      <c r="B127" t="s">
        <v>246</v>
      </c>
    </row>
    <row r="128" spans="1:2" x14ac:dyDescent="0.25">
      <c r="A128" t="s">
        <v>66</v>
      </c>
      <c r="B128" t="s">
        <v>248</v>
      </c>
    </row>
    <row r="129" spans="1:2" x14ac:dyDescent="0.25">
      <c r="A129" t="s">
        <v>66</v>
      </c>
      <c r="B129" t="s">
        <v>250</v>
      </c>
    </row>
    <row r="130" spans="1:2" x14ac:dyDescent="0.25">
      <c r="A130" t="s">
        <v>66</v>
      </c>
      <c r="B130" t="s">
        <v>251</v>
      </c>
    </row>
    <row r="131" spans="1:2" x14ac:dyDescent="0.25">
      <c r="A131" t="s">
        <v>66</v>
      </c>
      <c r="B131" t="s">
        <v>252</v>
      </c>
    </row>
    <row r="132" spans="1:2" x14ac:dyDescent="0.25">
      <c r="A132" t="s">
        <v>66</v>
      </c>
      <c r="B132" t="s">
        <v>253</v>
      </c>
    </row>
    <row r="133" spans="1:2" x14ac:dyDescent="0.25">
      <c r="A133" t="s">
        <v>66</v>
      </c>
      <c r="B133" t="s">
        <v>254</v>
      </c>
    </row>
    <row r="134" spans="1:2" x14ac:dyDescent="0.25">
      <c r="A134" t="s">
        <v>66</v>
      </c>
      <c r="B134" t="s">
        <v>255</v>
      </c>
    </row>
    <row r="135" spans="1:2" x14ac:dyDescent="0.25">
      <c r="A135" t="s">
        <v>66</v>
      </c>
      <c r="B135" t="s">
        <v>256</v>
      </c>
    </row>
    <row r="136" spans="1:2" x14ac:dyDescent="0.25">
      <c r="A136" t="s">
        <v>66</v>
      </c>
      <c r="B136" t="s">
        <v>257</v>
      </c>
    </row>
    <row r="137" spans="1:2" x14ac:dyDescent="0.25">
      <c r="A137" t="s">
        <v>66</v>
      </c>
      <c r="B137" t="s">
        <v>259</v>
      </c>
    </row>
    <row r="138" spans="1:2" x14ac:dyDescent="0.25">
      <c r="A138" t="s">
        <v>66</v>
      </c>
      <c r="B138" t="s">
        <v>260</v>
      </c>
    </row>
    <row r="139" spans="1:2" x14ac:dyDescent="0.25">
      <c r="A139" t="s">
        <v>66</v>
      </c>
      <c r="B139" t="s">
        <v>261</v>
      </c>
    </row>
    <row r="140" spans="1:2" x14ac:dyDescent="0.25">
      <c r="A140" t="s">
        <v>66</v>
      </c>
      <c r="B140" t="s">
        <v>262</v>
      </c>
    </row>
    <row r="141" spans="1:2" x14ac:dyDescent="0.25">
      <c r="A141" t="s">
        <v>66</v>
      </c>
      <c r="B141" t="s">
        <v>263</v>
      </c>
    </row>
    <row r="142" spans="1:2" x14ac:dyDescent="0.25">
      <c r="A142" t="s">
        <v>66</v>
      </c>
      <c r="B142" t="s">
        <v>264</v>
      </c>
    </row>
    <row r="143" spans="1:2" x14ac:dyDescent="0.25">
      <c r="A143" t="s">
        <v>66</v>
      </c>
      <c r="B143" t="s">
        <v>265</v>
      </c>
    </row>
    <row r="144" spans="1:2" x14ac:dyDescent="0.25">
      <c r="A144" t="s">
        <v>66</v>
      </c>
      <c r="B144" t="s">
        <v>266</v>
      </c>
    </row>
    <row r="145" spans="1:2" x14ac:dyDescent="0.25">
      <c r="A145" t="s">
        <v>66</v>
      </c>
      <c r="B145" t="s">
        <v>267</v>
      </c>
    </row>
    <row r="146" spans="1:2" x14ac:dyDescent="0.25">
      <c r="A146" t="s">
        <v>66</v>
      </c>
      <c r="B146" t="s">
        <v>268</v>
      </c>
    </row>
    <row r="147" spans="1:2" x14ac:dyDescent="0.25">
      <c r="A147" t="s">
        <v>66</v>
      </c>
      <c r="B147" t="s">
        <v>269</v>
      </c>
    </row>
    <row r="148" spans="1:2" x14ac:dyDescent="0.25">
      <c r="A148" t="s">
        <v>66</v>
      </c>
      <c r="B148" t="s">
        <v>271</v>
      </c>
    </row>
    <row r="149" spans="1:2" x14ac:dyDescent="0.25">
      <c r="A149" t="s">
        <v>66</v>
      </c>
      <c r="B149" t="s">
        <v>301</v>
      </c>
    </row>
    <row r="150" spans="1:2" x14ac:dyDescent="0.25">
      <c r="A150" t="s">
        <v>66</v>
      </c>
      <c r="B150" t="s">
        <v>274</v>
      </c>
    </row>
    <row r="151" spans="1:2" x14ac:dyDescent="0.25">
      <c r="A151" t="s">
        <v>66</v>
      </c>
      <c r="B151" t="s">
        <v>276</v>
      </c>
    </row>
    <row r="152" spans="1:2" x14ac:dyDescent="0.25">
      <c r="A152" t="s">
        <v>66</v>
      </c>
      <c r="B152" t="s">
        <v>277</v>
      </c>
    </row>
    <row r="153" spans="1:2" x14ac:dyDescent="0.25">
      <c r="A153" t="s">
        <v>66</v>
      </c>
      <c r="B153" t="s">
        <v>278</v>
      </c>
    </row>
    <row r="154" spans="1:2" x14ac:dyDescent="0.25">
      <c r="A154" t="s">
        <v>66</v>
      </c>
      <c r="B154" t="s">
        <v>302</v>
      </c>
    </row>
    <row r="155" spans="1:2" x14ac:dyDescent="0.25">
      <c r="A155" t="s">
        <v>66</v>
      </c>
      <c r="B155" t="s">
        <v>272</v>
      </c>
    </row>
    <row r="156" spans="1:2" x14ac:dyDescent="0.25">
      <c r="A156" t="s">
        <v>66</v>
      </c>
      <c r="B156" t="s">
        <v>280</v>
      </c>
    </row>
    <row r="157" spans="1:2" x14ac:dyDescent="0.25">
      <c r="A157" t="s">
        <v>66</v>
      </c>
      <c r="B157" t="s">
        <v>281</v>
      </c>
    </row>
    <row r="158" spans="1:2" x14ac:dyDescent="0.25">
      <c r="A158" t="s">
        <v>66</v>
      </c>
      <c r="B158" t="s">
        <v>283</v>
      </c>
    </row>
    <row r="159" spans="1:2" x14ac:dyDescent="0.25">
      <c r="A159" t="s">
        <v>66</v>
      </c>
      <c r="B159" t="s">
        <v>285</v>
      </c>
    </row>
    <row r="160" spans="1:2" x14ac:dyDescent="0.25">
      <c r="A160" t="s">
        <v>66</v>
      </c>
      <c r="B160" t="s">
        <v>286</v>
      </c>
    </row>
    <row r="161" spans="1:2" x14ac:dyDescent="0.25">
      <c r="A161" t="s">
        <v>66</v>
      </c>
      <c r="B161" t="s">
        <v>293</v>
      </c>
    </row>
    <row r="162" spans="1:2" x14ac:dyDescent="0.25">
      <c r="A162" t="s">
        <v>66</v>
      </c>
      <c r="B162" t="s">
        <v>287</v>
      </c>
    </row>
    <row r="163" spans="1:2" x14ac:dyDescent="0.25">
      <c r="A163" t="s">
        <v>66</v>
      </c>
      <c r="B163" t="s">
        <v>303</v>
      </c>
    </row>
    <row r="164" spans="1:2" x14ac:dyDescent="0.25">
      <c r="A164" t="s">
        <v>66</v>
      </c>
      <c r="B164" t="s">
        <v>288</v>
      </c>
    </row>
    <row r="165" spans="1:2" x14ac:dyDescent="0.25">
      <c r="A165" t="s">
        <v>66</v>
      </c>
      <c r="B165" t="s">
        <v>289</v>
      </c>
    </row>
    <row r="166" spans="1:2" x14ac:dyDescent="0.25">
      <c r="A166" t="s">
        <v>66</v>
      </c>
      <c r="B166" t="s">
        <v>294</v>
      </c>
    </row>
    <row r="167" spans="1:2" x14ac:dyDescent="0.25">
      <c r="A167" t="s">
        <v>66</v>
      </c>
      <c r="B167" t="s">
        <v>295</v>
      </c>
    </row>
    <row r="168" spans="1:2" x14ac:dyDescent="0.25">
      <c r="A168" t="s">
        <v>66</v>
      </c>
      <c r="B168" t="s">
        <v>304</v>
      </c>
    </row>
    <row r="169" spans="1:2" x14ac:dyDescent="0.25">
      <c r="A169" t="s">
        <v>66</v>
      </c>
      <c r="B169" t="s">
        <v>296</v>
      </c>
    </row>
    <row r="170" spans="1:2" x14ac:dyDescent="0.25">
      <c r="A170" t="s">
        <v>66</v>
      </c>
      <c r="B170" t="s">
        <v>290</v>
      </c>
    </row>
    <row r="171" spans="1:2" x14ac:dyDescent="0.25">
      <c r="A171" t="s">
        <v>66</v>
      </c>
      <c r="B171" t="s">
        <v>291</v>
      </c>
    </row>
    <row r="172" spans="1:2" x14ac:dyDescent="0.25">
      <c r="A172" t="s">
        <v>66</v>
      </c>
      <c r="B172" t="s">
        <v>297</v>
      </c>
    </row>
    <row r="173" spans="1:2" x14ac:dyDescent="0.25">
      <c r="A173" t="s">
        <v>66</v>
      </c>
      <c r="B173" t="s">
        <v>305</v>
      </c>
    </row>
    <row r="174" spans="1:2" x14ac:dyDescent="0.25">
      <c r="A174" t="s">
        <v>66</v>
      </c>
      <c r="B174" t="s">
        <v>298</v>
      </c>
    </row>
    <row r="175" spans="1:2" x14ac:dyDescent="0.25">
      <c r="A175" t="s">
        <v>66</v>
      </c>
      <c r="B175" t="s">
        <v>299</v>
      </c>
    </row>
    <row r="176" spans="1:2" x14ac:dyDescent="0.25">
      <c r="A176" t="s">
        <v>66</v>
      </c>
      <c r="B176" t="s">
        <v>300</v>
      </c>
    </row>
    <row r="177" spans="1:2" x14ac:dyDescent="0.25">
      <c r="A177" t="s">
        <v>66</v>
      </c>
      <c r="B177" t="s">
        <v>292</v>
      </c>
    </row>
    <row r="178" spans="1:2" x14ac:dyDescent="0.25">
      <c r="A178" t="s">
        <v>67</v>
      </c>
      <c r="B178" s="29" t="s">
        <v>243</v>
      </c>
    </row>
    <row r="179" spans="1:2" x14ac:dyDescent="0.25">
      <c r="A179" t="s">
        <v>67</v>
      </c>
      <c r="B179" t="s">
        <v>245</v>
      </c>
    </row>
    <row r="180" spans="1:2" x14ac:dyDescent="0.25">
      <c r="A180" t="s">
        <v>67</v>
      </c>
      <c r="B180" t="s">
        <v>248</v>
      </c>
    </row>
    <row r="181" spans="1:2" x14ac:dyDescent="0.25">
      <c r="A181" t="s">
        <v>67</v>
      </c>
      <c r="B181" t="s">
        <v>249</v>
      </c>
    </row>
    <row r="182" spans="1:2" x14ac:dyDescent="0.25">
      <c r="A182" t="s">
        <v>67</v>
      </c>
      <c r="B182" t="s">
        <v>250</v>
      </c>
    </row>
    <row r="183" spans="1:2" x14ac:dyDescent="0.25">
      <c r="A183" t="s">
        <v>67</v>
      </c>
      <c r="B183" t="s">
        <v>251</v>
      </c>
    </row>
    <row r="184" spans="1:2" x14ac:dyDescent="0.25">
      <c r="A184" t="s">
        <v>67</v>
      </c>
      <c r="B184" t="s">
        <v>252</v>
      </c>
    </row>
    <row r="185" spans="1:2" x14ac:dyDescent="0.25">
      <c r="A185" t="s">
        <v>67</v>
      </c>
      <c r="B185" t="s">
        <v>254</v>
      </c>
    </row>
    <row r="186" spans="1:2" x14ac:dyDescent="0.25">
      <c r="A186" t="s">
        <v>67</v>
      </c>
      <c r="B186" t="s">
        <v>257</v>
      </c>
    </row>
    <row r="187" spans="1:2" x14ac:dyDescent="0.25">
      <c r="A187" t="s">
        <v>67</v>
      </c>
      <c r="B187" t="s">
        <v>263</v>
      </c>
    </row>
    <row r="188" spans="1:2" x14ac:dyDescent="0.25">
      <c r="A188" t="s">
        <v>67</v>
      </c>
      <c r="B188" t="s">
        <v>264</v>
      </c>
    </row>
    <row r="189" spans="1:2" x14ac:dyDescent="0.25">
      <c r="A189" t="s">
        <v>67</v>
      </c>
      <c r="B189" t="s">
        <v>265</v>
      </c>
    </row>
    <row r="190" spans="1:2" x14ac:dyDescent="0.25">
      <c r="A190" t="s">
        <v>67</v>
      </c>
      <c r="B190" t="s">
        <v>266</v>
      </c>
    </row>
    <row r="191" spans="1:2" x14ac:dyDescent="0.25">
      <c r="A191" t="s">
        <v>67</v>
      </c>
      <c r="B191" t="s">
        <v>269</v>
      </c>
    </row>
    <row r="192" spans="1:2" x14ac:dyDescent="0.25">
      <c r="A192" t="s">
        <v>67</v>
      </c>
      <c r="B192" t="s">
        <v>270</v>
      </c>
    </row>
    <row r="193" spans="1:2" x14ac:dyDescent="0.25">
      <c r="A193" t="s">
        <v>67</v>
      </c>
      <c r="B193" t="s">
        <v>271</v>
      </c>
    </row>
    <row r="194" spans="1:2" x14ac:dyDescent="0.25">
      <c r="A194" t="s">
        <v>67</v>
      </c>
      <c r="B194" t="s">
        <v>301</v>
      </c>
    </row>
    <row r="195" spans="1:2" x14ac:dyDescent="0.25">
      <c r="A195" t="s">
        <v>67</v>
      </c>
      <c r="B195" t="s">
        <v>287</v>
      </c>
    </row>
    <row r="196" spans="1:2" x14ac:dyDescent="0.25">
      <c r="A196" t="s">
        <v>67</v>
      </c>
      <c r="B196" t="s">
        <v>306</v>
      </c>
    </row>
    <row r="197" spans="1:2" x14ac:dyDescent="0.25">
      <c r="A197" t="s">
        <v>67</v>
      </c>
      <c r="B197" t="s">
        <v>288</v>
      </c>
    </row>
    <row r="198" spans="1:2" x14ac:dyDescent="0.25">
      <c r="A198" t="s">
        <v>67</v>
      </c>
      <c r="B198" t="s">
        <v>294</v>
      </c>
    </row>
    <row r="199" spans="1:2" x14ac:dyDescent="0.25">
      <c r="A199" t="s">
        <v>67</v>
      </c>
      <c r="B199" t="s">
        <v>295</v>
      </c>
    </row>
    <row r="200" spans="1:2" x14ac:dyDescent="0.25">
      <c r="A200" t="s">
        <v>67</v>
      </c>
      <c r="B200" t="s">
        <v>296</v>
      </c>
    </row>
    <row r="201" spans="1:2" x14ac:dyDescent="0.25">
      <c r="A201" t="s">
        <v>67</v>
      </c>
      <c r="B201" t="s">
        <v>305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908"/>
  <sheetViews>
    <sheetView workbookViewId="0">
      <pane xSplit="4" ySplit="1" topLeftCell="CQ2" activePane="bottomRight" state="frozen"/>
      <selection pane="topRight" activeCell="E1" sqref="E1"/>
      <selection pane="bottomLeft" activeCell="A2" sqref="A2"/>
      <selection pane="bottomRight" activeCell="CY9" sqref="CY9"/>
    </sheetView>
  </sheetViews>
  <sheetFormatPr defaultRowHeight="15" x14ac:dyDescent="0.25"/>
  <cols>
    <col min="1" max="1" width="14.85546875" style="1" bestFit="1" customWidth="1"/>
    <col min="2" max="2" width="14.85546875" style="1" customWidth="1"/>
    <col min="3" max="3" width="5.5703125" bestFit="1" customWidth="1"/>
    <col min="4" max="4" width="15.7109375" customWidth="1"/>
    <col min="5" max="5" width="17" style="8" customWidth="1"/>
    <col min="6" max="6" width="12" bestFit="1" customWidth="1"/>
    <col min="7" max="7" width="16" bestFit="1" customWidth="1"/>
    <col min="8" max="8" width="14.28515625" customWidth="1"/>
    <col min="9" max="9" width="14.42578125" customWidth="1"/>
    <col min="10" max="10" width="14.28515625" customWidth="1"/>
    <col min="11" max="11" width="20.28515625" customWidth="1"/>
    <col min="12" max="12" width="10" bestFit="1" customWidth="1"/>
    <col min="13" max="13" width="16.140625" style="10" customWidth="1"/>
    <col min="14" max="14" width="13.42578125" customWidth="1"/>
    <col min="15" max="15" width="13.42578125" style="10" customWidth="1"/>
    <col min="16" max="16" width="13.42578125" customWidth="1"/>
    <col min="17" max="17" width="13.42578125" style="10" customWidth="1"/>
    <col min="18" max="18" width="13.42578125" customWidth="1"/>
    <col min="19" max="19" width="13.42578125" style="10" customWidth="1"/>
    <col min="20" max="20" width="13.42578125" customWidth="1"/>
    <col min="21" max="21" width="13.42578125" style="10" customWidth="1"/>
    <col min="22" max="23" width="13.42578125" customWidth="1"/>
    <col min="24" max="24" width="13.42578125" style="10" customWidth="1"/>
    <col min="25" max="25" width="13.42578125" customWidth="1"/>
    <col min="26" max="26" width="13.42578125" style="10" customWidth="1"/>
    <col min="27" max="27" width="13.42578125" customWidth="1"/>
    <col min="28" max="28" width="8" customWidth="1"/>
    <col min="29" max="29" width="9" customWidth="1"/>
    <col min="30" max="30" width="13" customWidth="1"/>
    <col min="31" max="31" width="13.28515625" bestFit="1" customWidth="1"/>
    <col min="32" max="32" width="13.28515625" customWidth="1"/>
    <col min="33" max="33" width="14.140625" bestFit="1" customWidth="1"/>
    <col min="34" max="34" width="16.28515625" customWidth="1"/>
    <col min="35" max="35" width="14.7109375" bestFit="1" customWidth="1"/>
    <col min="36" max="36" width="16.140625" bestFit="1" customWidth="1"/>
    <col min="37" max="37" width="7.5703125" customWidth="1"/>
    <col min="38" max="38" width="13.42578125" customWidth="1"/>
    <col min="39" max="39" width="14.5703125" customWidth="1"/>
    <col min="40" max="40" width="16.5703125" customWidth="1"/>
    <col min="41" max="41" width="16.42578125" customWidth="1"/>
    <col min="42" max="42" width="19.140625" customWidth="1"/>
    <col min="43" max="43" width="11.42578125" customWidth="1"/>
    <col min="44" max="44" width="22.28515625" customWidth="1"/>
    <col min="45" max="45" width="11.42578125" customWidth="1"/>
    <col min="46" max="46" width="22.42578125" style="17" customWidth="1"/>
    <col min="47" max="47" width="15.42578125" bestFit="1" customWidth="1"/>
    <col min="48" max="48" width="16" customWidth="1"/>
    <col min="49" max="49" width="20.85546875" bestFit="1" customWidth="1"/>
    <col min="50" max="50" width="24.7109375" bestFit="1" customWidth="1"/>
    <col min="51" max="51" width="23" bestFit="1" customWidth="1"/>
    <col min="52" max="52" width="15.5703125" bestFit="1" customWidth="1"/>
    <col min="53" max="53" width="17.42578125" customWidth="1"/>
    <col min="54" max="54" width="23.140625" customWidth="1"/>
    <col min="55" max="55" width="13.140625" bestFit="1" customWidth="1"/>
    <col min="56" max="56" width="16.42578125" bestFit="1" customWidth="1"/>
    <col min="57" max="57" width="16" bestFit="1" customWidth="1"/>
    <col min="58" max="58" width="17.42578125" bestFit="1" customWidth="1"/>
    <col min="59" max="59" width="23" bestFit="1" customWidth="1"/>
    <col min="60" max="60" width="20" customWidth="1"/>
    <col min="61" max="61" width="18.42578125" customWidth="1"/>
    <col min="62" max="62" width="17.7109375" customWidth="1"/>
    <col min="63" max="63" width="16.140625" customWidth="1"/>
    <col min="64" max="64" width="17.42578125" customWidth="1"/>
    <col min="65" max="65" width="19.85546875" customWidth="1"/>
    <col min="66" max="66" width="19" customWidth="1"/>
    <col min="67" max="67" width="12" bestFit="1" customWidth="1"/>
    <col min="68" max="68" width="21.5703125" customWidth="1"/>
    <col min="69" max="69" width="21.140625" customWidth="1"/>
    <col min="70" max="74" width="17.42578125" customWidth="1"/>
    <col min="75" max="75" width="21.140625" customWidth="1"/>
    <col min="76" max="76" width="17.42578125" customWidth="1"/>
    <col min="77" max="77" width="16.140625" bestFit="1" customWidth="1"/>
    <col min="78" max="78" width="19.140625" bestFit="1" customWidth="1"/>
    <col min="79" max="79" width="17.85546875" bestFit="1" customWidth="1"/>
    <col min="80" max="80" width="14.28515625" customWidth="1"/>
    <col min="81" max="81" width="22.85546875" customWidth="1"/>
    <col min="82" max="82" width="22.140625" customWidth="1"/>
    <col min="83" max="83" width="15" customWidth="1"/>
    <col min="84" max="84" width="15.5703125" customWidth="1"/>
    <col min="85" max="85" width="19" customWidth="1"/>
    <col min="86" max="86" width="21" customWidth="1"/>
    <col min="87" max="87" width="19.42578125" customWidth="1"/>
    <col min="88" max="88" width="16.85546875" bestFit="1" customWidth="1"/>
    <col min="89" max="89" width="17.7109375" customWidth="1"/>
    <col min="90" max="90" width="21.28515625" bestFit="1" customWidth="1"/>
    <col min="91" max="91" width="19.85546875" bestFit="1" customWidth="1"/>
    <col min="92" max="92" width="20.5703125" bestFit="1" customWidth="1"/>
    <col min="93" max="93" width="16.140625" bestFit="1" customWidth="1"/>
    <col min="94" max="94" width="20.42578125" bestFit="1" customWidth="1"/>
    <col min="95" max="95" width="21.85546875" bestFit="1" customWidth="1"/>
    <col min="96" max="96" width="22" bestFit="1" customWidth="1"/>
    <col min="97" max="97" width="18.5703125" bestFit="1" customWidth="1"/>
    <col min="98" max="98" width="18.42578125" bestFit="1" customWidth="1"/>
    <col min="99" max="99" width="25.5703125" bestFit="1" customWidth="1"/>
    <col min="100" max="100" width="21.140625" style="34" customWidth="1"/>
    <col min="101" max="101" width="12" bestFit="1" customWidth="1"/>
    <col min="102" max="102" width="19.28515625" style="7" bestFit="1" customWidth="1"/>
    <col min="103" max="103" width="20.5703125" customWidth="1"/>
    <col min="104" max="104" width="17" style="10" customWidth="1"/>
    <col min="105" max="105" width="11.28515625" style="7" customWidth="1"/>
    <col min="106" max="106" width="15.85546875" style="7" bestFit="1" customWidth="1"/>
    <col min="107" max="107" width="8.140625" style="7" bestFit="1" customWidth="1"/>
    <col min="108" max="108" width="51.28515625" style="4" bestFit="1" customWidth="1"/>
    <col min="109" max="109" width="17.85546875" bestFit="1" customWidth="1"/>
    <col min="110" max="110" width="12.140625" bestFit="1" customWidth="1"/>
    <col min="111" max="111" width="13.28515625" bestFit="1" customWidth="1"/>
    <col min="112" max="112" width="19.28515625" bestFit="1" customWidth="1"/>
    <col min="114" max="114" width="22.7109375" style="4" bestFit="1" customWidth="1"/>
    <col min="116" max="116" width="10.5703125" bestFit="1" customWidth="1"/>
  </cols>
  <sheetData>
    <row r="1" spans="1:114" x14ac:dyDescent="0.25">
      <c r="A1" t="s">
        <v>226</v>
      </c>
      <c r="B1" t="s">
        <v>227</v>
      </c>
      <c r="C1" t="s">
        <v>0</v>
      </c>
      <c r="D1" s="26" t="s">
        <v>1</v>
      </c>
      <c r="E1" s="27" t="s">
        <v>2</v>
      </c>
      <c r="F1" s="26" t="s">
        <v>3</v>
      </c>
      <c r="G1" s="26" t="s">
        <v>229</v>
      </c>
      <c r="H1" s="26" t="s">
        <v>4</v>
      </c>
      <c r="I1" s="26" t="s">
        <v>5</v>
      </c>
      <c r="J1" s="26" t="s">
        <v>6</v>
      </c>
      <c r="K1" s="26" t="s">
        <v>7</v>
      </c>
      <c r="L1" s="26" t="s">
        <v>11</v>
      </c>
      <c r="M1" s="4" t="s">
        <v>230</v>
      </c>
      <c r="N1" s="4" t="s">
        <v>231</v>
      </c>
      <c r="O1" s="4" t="s">
        <v>232</v>
      </c>
      <c r="P1" s="4" t="s">
        <v>233</v>
      </c>
      <c r="Q1" s="4" t="s">
        <v>234</v>
      </c>
      <c r="R1" s="4" t="s">
        <v>235</v>
      </c>
      <c r="S1" s="4" t="s">
        <v>232</v>
      </c>
      <c r="T1" s="4" t="s">
        <v>233</v>
      </c>
      <c r="U1" s="4" t="s">
        <v>234</v>
      </c>
      <c r="V1" s="4" t="s">
        <v>235</v>
      </c>
      <c r="W1" s="4" t="s">
        <v>236</v>
      </c>
      <c r="X1" s="4" t="s">
        <v>237</v>
      </c>
      <c r="Y1" s="4" t="s">
        <v>238</v>
      </c>
      <c r="Z1" s="4" t="s">
        <v>239</v>
      </c>
      <c r="AA1" s="4" t="s">
        <v>240</v>
      </c>
      <c r="AB1" s="26" t="s">
        <v>8</v>
      </c>
      <c r="AC1" s="26" t="s">
        <v>21</v>
      </c>
      <c r="AD1" s="26" t="s">
        <v>20</v>
      </c>
      <c r="AE1" s="26" t="s">
        <v>9</v>
      </c>
      <c r="AF1" t="s">
        <v>82</v>
      </c>
      <c r="AG1" t="s">
        <v>83</v>
      </c>
      <c r="AH1" s="26" t="s">
        <v>13</v>
      </c>
      <c r="AI1" s="26" t="s">
        <v>216</v>
      </c>
      <c r="AJ1" s="26" t="s">
        <v>225</v>
      </c>
      <c r="AK1" s="26" t="s">
        <v>10</v>
      </c>
      <c r="AL1" s="26" t="s">
        <v>14</v>
      </c>
      <c r="AM1" s="26" t="s">
        <v>15</v>
      </c>
      <c r="AN1" s="26" t="s">
        <v>89</v>
      </c>
      <c r="AO1" s="26" t="s">
        <v>16</v>
      </c>
      <c r="AP1" s="26" t="s">
        <v>90</v>
      </c>
      <c r="AQ1" s="26" t="s">
        <v>207</v>
      </c>
      <c r="AR1" s="26" t="s">
        <v>214</v>
      </c>
      <c r="AS1" s="26" t="s">
        <v>91</v>
      </c>
      <c r="AT1" s="28" t="s">
        <v>215</v>
      </c>
      <c r="AU1" s="26" t="s">
        <v>26</v>
      </c>
      <c r="AV1" s="26" t="s">
        <v>46</v>
      </c>
      <c r="AW1" s="26" t="s">
        <v>218</v>
      </c>
      <c r="AX1" s="26" t="s">
        <v>24</v>
      </c>
      <c r="AY1" s="26" t="s">
        <v>27</v>
      </c>
      <c r="AZ1" s="26" t="s">
        <v>28</v>
      </c>
      <c r="BA1" s="26" t="s">
        <v>29</v>
      </c>
      <c r="BB1" s="26" t="s">
        <v>30</v>
      </c>
      <c r="BC1" s="26" t="s">
        <v>32</v>
      </c>
      <c r="BD1" s="26" t="s">
        <v>31</v>
      </c>
      <c r="BE1" s="26" t="s">
        <v>33</v>
      </c>
      <c r="BF1" s="26" t="s">
        <v>35</v>
      </c>
      <c r="BG1" s="26" t="s">
        <v>34</v>
      </c>
      <c r="BH1" s="26" t="s">
        <v>37</v>
      </c>
      <c r="BI1" s="26" t="s">
        <v>39</v>
      </c>
      <c r="BJ1" s="26" t="s">
        <v>38</v>
      </c>
      <c r="BK1" s="26" t="s">
        <v>40</v>
      </c>
      <c r="BL1" s="26" t="s">
        <v>41</v>
      </c>
      <c r="BM1" s="26" t="s">
        <v>42</v>
      </c>
      <c r="BN1" s="26" t="s">
        <v>43</v>
      </c>
      <c r="BO1" s="26" t="s">
        <v>194</v>
      </c>
      <c r="BP1" s="26" t="s">
        <v>58</v>
      </c>
      <c r="BQ1" s="26" t="s">
        <v>59</v>
      </c>
      <c r="BR1" s="26" t="s">
        <v>51</v>
      </c>
      <c r="BS1" s="26" t="s">
        <v>53</v>
      </c>
      <c r="BT1" s="26" t="s">
        <v>52</v>
      </c>
      <c r="BU1" s="26" t="s">
        <v>54</v>
      </c>
      <c r="BV1" s="26" t="s">
        <v>55</v>
      </c>
      <c r="BW1" s="26" t="s">
        <v>57</v>
      </c>
      <c r="BX1" s="26" t="s">
        <v>56</v>
      </c>
      <c r="BY1" s="26" t="s">
        <v>48</v>
      </c>
      <c r="BZ1" s="26" t="s">
        <v>49</v>
      </c>
      <c r="CA1" s="26" t="s">
        <v>45</v>
      </c>
      <c r="CB1" s="26" t="s">
        <v>12</v>
      </c>
      <c r="CC1" s="26" t="s">
        <v>217</v>
      </c>
      <c r="CD1" s="26" t="s">
        <v>241</v>
      </c>
      <c r="CE1" s="26" t="s">
        <v>17</v>
      </c>
      <c r="CF1" s="26" t="s">
        <v>18</v>
      </c>
      <c r="CG1" s="26" t="s">
        <v>212</v>
      </c>
      <c r="CH1" s="26" t="s">
        <v>213</v>
      </c>
      <c r="CI1" s="26" t="s">
        <v>206</v>
      </c>
      <c r="CJ1" s="26" t="s">
        <v>44</v>
      </c>
      <c r="CK1" s="26" t="s">
        <v>223</v>
      </c>
      <c r="CL1" s="26" t="s">
        <v>224</v>
      </c>
      <c r="CM1" s="26" t="s">
        <v>222</v>
      </c>
      <c r="CN1" s="26" t="s">
        <v>242</v>
      </c>
      <c r="CO1" s="26" t="s">
        <v>219</v>
      </c>
      <c r="CP1" s="26" t="s">
        <v>220</v>
      </c>
      <c r="CQ1" s="26" t="s">
        <v>221</v>
      </c>
      <c r="CR1" s="26" t="s">
        <v>208</v>
      </c>
      <c r="CS1" s="26" t="s">
        <v>209</v>
      </c>
      <c r="CT1" s="26" t="s">
        <v>210</v>
      </c>
      <c r="CU1" s="26" t="s">
        <v>211</v>
      </c>
      <c r="CV1" s="33" t="s">
        <v>50</v>
      </c>
      <c r="CW1" s="11" t="s">
        <v>36</v>
      </c>
      <c r="CX1" s="7" t="s">
        <v>60</v>
      </c>
      <c r="CY1" t="s">
        <v>79</v>
      </c>
      <c r="CZ1" s="10" t="s">
        <v>78</v>
      </c>
    </row>
    <row r="2" spans="1:114" x14ac:dyDescent="0.25">
      <c r="A2" s="1">
        <v>40194</v>
      </c>
      <c r="B2" s="1" t="str">
        <f t="shared" ref="B2:B65" si="0">TEXT(A2,"dd/MM/aaaa")</f>
        <v>16/01/2010</v>
      </c>
      <c r="C2" t="s">
        <v>61</v>
      </c>
      <c r="D2" t="s">
        <v>62</v>
      </c>
      <c r="E2" s="8">
        <v>1.7798</v>
      </c>
      <c r="F2">
        <v>119205090.79999998</v>
      </c>
      <c r="G2">
        <v>34587.19</v>
      </c>
      <c r="H2">
        <v>242934163</v>
      </c>
      <c r="I2">
        <v>31747766.080000002</v>
      </c>
      <c r="J2">
        <v>74995611.999999955</v>
      </c>
      <c r="K2">
        <v>5794728.5500000007</v>
      </c>
      <c r="L2">
        <v>7182153</v>
      </c>
      <c r="M2" s="10">
        <v>5385551</v>
      </c>
      <c r="N2" s="10">
        <v>29045086</v>
      </c>
      <c r="O2" s="10">
        <v>38214958</v>
      </c>
      <c r="P2" s="10">
        <v>33269130</v>
      </c>
      <c r="Q2" s="10">
        <v>2188363</v>
      </c>
      <c r="R2" s="10">
        <v>41009163</v>
      </c>
      <c r="S2" s="10">
        <v>916037</v>
      </c>
      <c r="T2" s="10">
        <v>5983345</v>
      </c>
      <c r="U2" s="10">
        <v>68081089</v>
      </c>
      <c r="V2" s="10">
        <v>18806854</v>
      </c>
      <c r="W2" s="10">
        <v>916037</v>
      </c>
      <c r="X2" s="10">
        <v>5983345</v>
      </c>
      <c r="Y2" s="10">
        <v>68081089</v>
      </c>
      <c r="Z2" s="10">
        <v>18806854</v>
      </c>
      <c r="AA2" s="10">
        <v>34587</v>
      </c>
      <c r="AB2" s="10">
        <v>19.68</v>
      </c>
      <c r="AC2">
        <v>125.81</v>
      </c>
      <c r="AD2">
        <v>11153005703</v>
      </c>
      <c r="AE2">
        <v>11628213109</v>
      </c>
      <c r="AF2" s="10">
        <f>INDEX(CONFAZ!$EN$2:$ES$408,MATCH(DATE(YEAR($A2),MONTH($A2),15),CONFAZ!$EN$2:$EN$408,0),2)</f>
        <v>81763196</v>
      </c>
      <c r="AG2" s="10">
        <f>INDEX(CONFAZ!$EN$2:$ES$408,MATCH(DATE(YEAR($A2),MONTH($A2),15),CONFAZ!$EN$2:$EN$408,0),3)</f>
        <v>119623465</v>
      </c>
      <c r="AH2">
        <v>510</v>
      </c>
      <c r="AI2">
        <v>428013423200</v>
      </c>
      <c r="AJ2">
        <v>8.65</v>
      </c>
      <c r="AK2">
        <v>0.88</v>
      </c>
      <c r="AL2">
        <v>0</v>
      </c>
      <c r="AM2">
        <v>0</v>
      </c>
      <c r="AN2">
        <v>0</v>
      </c>
      <c r="AO2">
        <v>0</v>
      </c>
      <c r="AP2">
        <v>7.2276023980212099</v>
      </c>
      <c r="AQ2">
        <v>1.75</v>
      </c>
      <c r="AR2">
        <v>138.54</v>
      </c>
      <c r="AS2">
        <v>0</v>
      </c>
      <c r="AT2" s="10">
        <v>284389300000</v>
      </c>
      <c r="AU2">
        <v>0</v>
      </c>
      <c r="AV2">
        <v>0</v>
      </c>
      <c r="AW2">
        <v>61783854</v>
      </c>
      <c r="AX2">
        <v>49522890</v>
      </c>
      <c r="AY2">
        <v>0</v>
      </c>
      <c r="AZ2" s="10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11566677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694287</v>
      </c>
      <c r="BO2">
        <v>11395641000</v>
      </c>
      <c r="BP2">
        <v>0.4</v>
      </c>
      <c r="BQ2" s="3">
        <v>3704</v>
      </c>
      <c r="BR2">
        <v>11901.27</v>
      </c>
      <c r="BS2">
        <v>1117909000</v>
      </c>
      <c r="BT2">
        <v>17031000</v>
      </c>
      <c r="BU2">
        <v>2466595000</v>
      </c>
      <c r="BV2">
        <v>5684821000</v>
      </c>
      <c r="BW2">
        <v>2109285000</v>
      </c>
      <c r="BX2">
        <v>9286355000</v>
      </c>
      <c r="BY2">
        <v>9276732000</v>
      </c>
      <c r="BZ2">
        <v>0.4</v>
      </c>
      <c r="CA2">
        <v>3704</v>
      </c>
      <c r="CB2">
        <v>9477.43</v>
      </c>
      <c r="CC2">
        <v>11487645000</v>
      </c>
      <c r="CD2">
        <v>0.4</v>
      </c>
      <c r="CE2">
        <v>26287.93</v>
      </c>
      <c r="CF2">
        <v>16529553.1</v>
      </c>
      <c r="CG2">
        <v>15323.92</v>
      </c>
      <c r="CH2">
        <v>24672.83</v>
      </c>
      <c r="CI2">
        <v>40.418357999999998</v>
      </c>
      <c r="CJ2">
        <v>2.59</v>
      </c>
      <c r="CK2">
        <v>104630</v>
      </c>
      <c r="CL2">
        <v>109743.33</v>
      </c>
      <c r="CM2">
        <v>5113.33</v>
      </c>
      <c r="CN2">
        <v>-3590</v>
      </c>
      <c r="CO2">
        <v>3695180</v>
      </c>
      <c r="CP2">
        <v>-78646.67</v>
      </c>
      <c r="CQ2">
        <v>-153590</v>
      </c>
      <c r="CR2">
        <v>20840.5</v>
      </c>
      <c r="CS2">
        <v>152076818</v>
      </c>
      <c r="CT2">
        <v>15010.94</v>
      </c>
      <c r="CU2">
        <v>152112669.44</v>
      </c>
      <c r="CV2" s="34">
        <v>0.52876480000000003</v>
      </c>
      <c r="CW2">
        <v>0</v>
      </c>
      <c r="CX2" s="4">
        <v>16307.14</v>
      </c>
      <c r="CY2" s="10">
        <f>CG2-CZ2</f>
        <v>0</v>
      </c>
      <c r="CZ2" s="10">
        <f>IFERROR(INDEX(CONFAZ!$A$2:$ES$440,MATCH(DATE(YEAR($A2),MONTH($A2),15),CONFAZ!$A$2:$A$440,0),4),0)</f>
        <v>15323.92</v>
      </c>
      <c r="DA2"/>
      <c r="DB2"/>
      <c r="DC2"/>
      <c r="DD2" t="s">
        <v>187</v>
      </c>
      <c r="DJ2"/>
    </row>
    <row r="3" spans="1:114" x14ac:dyDescent="0.25">
      <c r="A3" s="1">
        <v>40225</v>
      </c>
      <c r="B3" s="1" t="str">
        <f t="shared" si="0"/>
        <v>16/02/2010</v>
      </c>
      <c r="C3" t="s">
        <v>61</v>
      </c>
      <c r="D3" t="s">
        <v>62</v>
      </c>
      <c r="E3" s="8">
        <v>1.8415999999999999</v>
      </c>
      <c r="F3">
        <v>107267721.37</v>
      </c>
      <c r="G3">
        <v>35017.79</v>
      </c>
      <c r="H3">
        <v>212775152</v>
      </c>
      <c r="I3">
        <v>28973996.890000001</v>
      </c>
      <c r="J3">
        <v>61221034.880000003</v>
      </c>
      <c r="K3">
        <v>4263317.79</v>
      </c>
      <c r="L3">
        <v>23556749</v>
      </c>
      <c r="M3" s="10">
        <v>9401856</v>
      </c>
      <c r="N3" s="10">
        <v>27178198</v>
      </c>
      <c r="O3" s="10">
        <v>26955841</v>
      </c>
      <c r="P3" s="10">
        <v>31001860</v>
      </c>
      <c r="Q3" s="10">
        <v>1980797</v>
      </c>
      <c r="R3" s="10">
        <v>35041464</v>
      </c>
      <c r="S3" s="10">
        <v>573084</v>
      </c>
      <c r="T3" s="10">
        <v>6012011</v>
      </c>
      <c r="U3" s="10">
        <v>57791192</v>
      </c>
      <c r="V3" s="10">
        <v>16803831</v>
      </c>
      <c r="W3" s="10">
        <v>573084</v>
      </c>
      <c r="X3" s="10">
        <v>6012011</v>
      </c>
      <c r="Y3" s="10">
        <v>57791192</v>
      </c>
      <c r="Z3" s="10">
        <v>16803831</v>
      </c>
      <c r="AA3" s="10">
        <v>35018</v>
      </c>
      <c r="AB3" s="10">
        <v>35.905112776599999</v>
      </c>
      <c r="AC3">
        <v>127.61</v>
      </c>
      <c r="AD3">
        <v>12066643269</v>
      </c>
      <c r="AE3">
        <v>11936118599</v>
      </c>
      <c r="AF3" s="10">
        <f>INDEX(CONFAZ!$EN$2:$ES$408,MATCH(DATE(YEAR($A3),MONTH($A3),15),CONFAZ!$EN$2:$EN$408,0),2)</f>
        <v>271450482</v>
      </c>
      <c r="AG3" s="10">
        <f>INDEX(CONFAZ!$EN$2:$ES$408,MATCH(DATE(YEAR($A3),MONTH($A3),15),CONFAZ!$EN$2:$EN$408,0),3)</f>
        <v>276681461</v>
      </c>
      <c r="AH3">
        <v>510</v>
      </c>
      <c r="AI3">
        <v>443976611200</v>
      </c>
      <c r="AJ3">
        <v>8.65</v>
      </c>
      <c r="AK3">
        <v>0.7</v>
      </c>
      <c r="AL3">
        <v>0</v>
      </c>
      <c r="AM3">
        <v>0</v>
      </c>
      <c r="AN3">
        <v>0</v>
      </c>
      <c r="AO3">
        <v>0</v>
      </c>
      <c r="AP3">
        <v>7.3500563462581896</v>
      </c>
      <c r="AQ3">
        <v>1.78</v>
      </c>
      <c r="AR3">
        <v>135.26</v>
      </c>
      <c r="AS3">
        <v>26.26</v>
      </c>
      <c r="AT3" s="10">
        <v>283356400000</v>
      </c>
      <c r="AU3">
        <v>0</v>
      </c>
      <c r="AV3">
        <v>0</v>
      </c>
      <c r="AW3">
        <v>77276499</v>
      </c>
      <c r="AX3">
        <v>33828667</v>
      </c>
      <c r="AY3">
        <v>0</v>
      </c>
      <c r="AZ3" s="10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41758723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1689109</v>
      </c>
      <c r="BO3">
        <v>11395641000</v>
      </c>
      <c r="BP3">
        <v>0.4</v>
      </c>
      <c r="BQ3" s="3">
        <v>3704</v>
      </c>
      <c r="BR3">
        <v>11901.27</v>
      </c>
      <c r="BS3">
        <v>1117909000</v>
      </c>
      <c r="BT3">
        <v>17031000</v>
      </c>
      <c r="BU3">
        <v>2466595000</v>
      </c>
      <c r="BV3">
        <v>5684821000</v>
      </c>
      <c r="BW3">
        <v>2109285000</v>
      </c>
      <c r="BX3">
        <v>9286355000</v>
      </c>
      <c r="BY3">
        <v>9276732000</v>
      </c>
      <c r="BZ3">
        <v>0.4</v>
      </c>
      <c r="CA3">
        <v>3704</v>
      </c>
      <c r="CB3">
        <v>9477.43</v>
      </c>
      <c r="CC3">
        <v>11487645000</v>
      </c>
      <c r="CD3">
        <v>0.4</v>
      </c>
      <c r="CE3">
        <v>117954.53</v>
      </c>
      <c r="CF3">
        <v>54934514.270000003</v>
      </c>
      <c r="CG3">
        <v>21683.32</v>
      </c>
      <c r="CH3">
        <v>27458.83</v>
      </c>
      <c r="CI3">
        <v>40.418357999999998</v>
      </c>
      <c r="CJ3">
        <v>2.61</v>
      </c>
      <c r="CK3">
        <v>104630</v>
      </c>
      <c r="CL3">
        <v>109743.33</v>
      </c>
      <c r="CM3">
        <v>5113.33</v>
      </c>
      <c r="CN3">
        <v>-3590</v>
      </c>
      <c r="CO3">
        <v>3695180</v>
      </c>
      <c r="CP3">
        <v>-78646.67</v>
      </c>
      <c r="CQ3">
        <v>-153590</v>
      </c>
      <c r="CR3">
        <v>11395.56</v>
      </c>
      <c r="CS3">
        <v>133237916.39</v>
      </c>
      <c r="CT3">
        <v>100478.77</v>
      </c>
      <c r="CU3">
        <v>133351118.91</v>
      </c>
      <c r="CV3" s="34">
        <v>0.52876480000000003</v>
      </c>
      <c r="CW3">
        <v>0</v>
      </c>
      <c r="CX3" s="4">
        <v>14094.16</v>
      </c>
      <c r="CY3" s="10">
        <f t="shared" ref="CY3:CY66" si="1">CG3-CZ3</f>
        <v>0</v>
      </c>
      <c r="CZ3" s="10">
        <f>IFERROR(INDEX(CONFAZ!$A$2:$ES$440,MATCH(DATE(YEAR($A3),MONTH($A3),15),CONFAZ!$A$2:$A$440,0),4),0)</f>
        <v>21683.32</v>
      </c>
      <c r="DA3" s="10"/>
      <c r="DB3" s="10"/>
      <c r="DC3"/>
      <c r="DD3" t="s">
        <v>188</v>
      </c>
      <c r="DJ3"/>
    </row>
    <row r="4" spans="1:114" x14ac:dyDescent="0.25">
      <c r="A4" s="1">
        <v>40253</v>
      </c>
      <c r="B4" s="1" t="str">
        <f t="shared" si="0"/>
        <v>16/03/2010</v>
      </c>
      <c r="C4" t="s">
        <v>61</v>
      </c>
      <c r="D4" t="s">
        <v>62</v>
      </c>
      <c r="E4" s="8">
        <v>1.7858000000000001</v>
      </c>
      <c r="F4">
        <v>105622079.85000001</v>
      </c>
      <c r="G4">
        <v>27830.329999999998</v>
      </c>
      <c r="H4">
        <v>215952715</v>
      </c>
      <c r="I4">
        <v>28155048.499999996</v>
      </c>
      <c r="J4">
        <v>67990895.87000002</v>
      </c>
      <c r="K4">
        <v>4451300.54</v>
      </c>
      <c r="L4">
        <v>46325269</v>
      </c>
      <c r="M4" s="10">
        <v>9038163</v>
      </c>
      <c r="N4" s="10">
        <v>25581069</v>
      </c>
      <c r="O4" s="10">
        <v>26437273</v>
      </c>
      <c r="P4" s="10">
        <v>29699826</v>
      </c>
      <c r="Q4" s="10">
        <v>2304332</v>
      </c>
      <c r="R4" s="10">
        <v>34416095</v>
      </c>
      <c r="S4" s="10">
        <v>733995</v>
      </c>
      <c r="T4" s="10">
        <v>6666655</v>
      </c>
      <c r="U4" s="10">
        <v>64669919</v>
      </c>
      <c r="V4" s="10">
        <v>16376800</v>
      </c>
      <c r="W4" s="10">
        <v>733995</v>
      </c>
      <c r="X4" s="10">
        <v>6666655</v>
      </c>
      <c r="Y4" s="10">
        <v>64669919</v>
      </c>
      <c r="Z4" s="10">
        <v>16376800</v>
      </c>
      <c r="AA4" s="10">
        <v>28588</v>
      </c>
      <c r="AB4" s="10">
        <v>36.916140753299999</v>
      </c>
      <c r="AC4">
        <v>143.44</v>
      </c>
      <c r="AD4">
        <v>15637886925</v>
      </c>
      <c r="AE4">
        <v>15181212723</v>
      </c>
      <c r="AF4" s="10">
        <f>INDEX(CONFAZ!$EN$2:$ES$408,MATCH(DATE(YEAR($A4),MONTH($A4),15),CONFAZ!$EN$2:$EN$408,0),2)</f>
        <v>484904959</v>
      </c>
      <c r="AG4" s="10">
        <f>INDEX(CONFAZ!$EN$2:$ES$408,MATCH(DATE(YEAR($A4),MONTH($A4),15),CONFAZ!$EN$2:$EN$408,0),3)</f>
        <v>397976976</v>
      </c>
      <c r="AH4">
        <v>510</v>
      </c>
      <c r="AI4">
        <v>435310179600</v>
      </c>
      <c r="AJ4">
        <v>8.65</v>
      </c>
      <c r="AK4">
        <v>0.71</v>
      </c>
      <c r="AL4">
        <v>0</v>
      </c>
      <c r="AM4">
        <v>0</v>
      </c>
      <c r="AN4">
        <v>0</v>
      </c>
      <c r="AO4">
        <v>0</v>
      </c>
      <c r="AP4">
        <v>7.5905263594508199</v>
      </c>
      <c r="AQ4">
        <v>1.52</v>
      </c>
      <c r="AR4">
        <v>142.59</v>
      </c>
      <c r="AS4">
        <v>27.08</v>
      </c>
      <c r="AT4" s="10">
        <v>318651700000</v>
      </c>
      <c r="AU4">
        <v>0</v>
      </c>
      <c r="AV4">
        <v>0</v>
      </c>
      <c r="AW4">
        <v>67840014</v>
      </c>
      <c r="AX4">
        <v>17818672</v>
      </c>
      <c r="AY4">
        <v>0</v>
      </c>
      <c r="AZ4" s="10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20773074</v>
      </c>
      <c r="BG4">
        <v>0</v>
      </c>
      <c r="BH4">
        <v>0</v>
      </c>
      <c r="BI4">
        <v>0</v>
      </c>
      <c r="BJ4">
        <v>0</v>
      </c>
      <c r="BK4">
        <v>0</v>
      </c>
      <c r="BL4">
        <v>28014839</v>
      </c>
      <c r="BM4">
        <v>0</v>
      </c>
      <c r="BN4">
        <v>1233429</v>
      </c>
      <c r="BO4">
        <v>11395641000</v>
      </c>
      <c r="BP4">
        <v>0.4</v>
      </c>
      <c r="BQ4" s="3">
        <v>3704</v>
      </c>
      <c r="BR4">
        <v>11901.27</v>
      </c>
      <c r="BS4">
        <v>1117909000</v>
      </c>
      <c r="BT4">
        <v>17031000</v>
      </c>
      <c r="BU4">
        <v>2466595000</v>
      </c>
      <c r="BV4">
        <v>5684821000</v>
      </c>
      <c r="BW4">
        <v>2109285000</v>
      </c>
      <c r="BX4">
        <v>9286355000</v>
      </c>
      <c r="BY4">
        <v>9276732000</v>
      </c>
      <c r="BZ4">
        <v>0.4</v>
      </c>
      <c r="CA4">
        <v>3704</v>
      </c>
      <c r="CB4">
        <v>9477.43</v>
      </c>
      <c r="CC4">
        <v>11487645000</v>
      </c>
      <c r="CD4">
        <v>0.4</v>
      </c>
      <c r="CE4">
        <v>103120.18</v>
      </c>
      <c r="CF4">
        <v>59796141.609999999</v>
      </c>
      <c r="CG4">
        <v>18099.71</v>
      </c>
      <c r="CH4">
        <v>27870.83</v>
      </c>
      <c r="CI4">
        <v>40.418357999999998</v>
      </c>
      <c r="CJ4">
        <v>2.58</v>
      </c>
      <c r="CK4">
        <v>104630</v>
      </c>
      <c r="CL4">
        <v>109743.33</v>
      </c>
      <c r="CM4">
        <v>5113.33</v>
      </c>
      <c r="CN4">
        <v>-3590</v>
      </c>
      <c r="CO4">
        <v>3695180</v>
      </c>
      <c r="CP4">
        <v>-78646.67</v>
      </c>
      <c r="CQ4">
        <v>-153590</v>
      </c>
      <c r="CR4">
        <v>16502.38</v>
      </c>
      <c r="CS4">
        <v>137097730.87</v>
      </c>
      <c r="CT4">
        <v>215829.7</v>
      </c>
      <c r="CU4">
        <v>137330242.94999999</v>
      </c>
      <c r="CV4" s="34">
        <v>0.52876480000000003</v>
      </c>
      <c r="CW4">
        <v>0</v>
      </c>
      <c r="CX4" s="4">
        <v>11764.81</v>
      </c>
      <c r="CY4" s="10">
        <f t="shared" si="1"/>
        <v>0</v>
      </c>
      <c r="CZ4" s="10">
        <f>IFERROR(INDEX(CONFAZ!$A$2:$ES$440,MATCH(DATE(YEAR($A4),MONTH($A4),15),CONFAZ!$A$2:$A$440,0),4),0)</f>
        <v>18099.71</v>
      </c>
      <c r="DA4"/>
      <c r="DB4"/>
      <c r="DC4"/>
      <c r="DD4" t="s">
        <v>189</v>
      </c>
      <c r="DJ4"/>
    </row>
    <row r="5" spans="1:114" x14ac:dyDescent="0.25">
      <c r="A5" s="1">
        <v>40284</v>
      </c>
      <c r="B5" s="1" t="str">
        <f t="shared" si="0"/>
        <v>16/04/2010</v>
      </c>
      <c r="C5" t="s">
        <v>61</v>
      </c>
      <c r="D5" t="s">
        <v>62</v>
      </c>
      <c r="E5" s="8">
        <v>1.7565999999999999</v>
      </c>
      <c r="F5">
        <v>112536253.30999999</v>
      </c>
      <c r="G5">
        <v>72292.58</v>
      </c>
      <c r="H5">
        <v>220640541</v>
      </c>
      <c r="I5">
        <v>32682367.500000004</v>
      </c>
      <c r="J5">
        <v>59785336.209999993</v>
      </c>
      <c r="K5">
        <v>4788061.3699999992</v>
      </c>
      <c r="L5">
        <v>28009499</v>
      </c>
      <c r="M5" s="10">
        <v>4162366</v>
      </c>
      <c r="N5" s="10">
        <v>28204129</v>
      </c>
      <c r="O5" s="10">
        <v>27335474</v>
      </c>
      <c r="P5" s="10">
        <v>34599681</v>
      </c>
      <c r="Q5" s="10">
        <v>2338293</v>
      </c>
      <c r="R5" s="10">
        <v>36849049</v>
      </c>
      <c r="S5" s="10">
        <v>504777</v>
      </c>
      <c r="T5" s="10">
        <v>5485819</v>
      </c>
      <c r="U5" s="10">
        <v>56446859</v>
      </c>
      <c r="V5" s="10">
        <v>24641801</v>
      </c>
      <c r="W5" s="10">
        <v>504777</v>
      </c>
      <c r="X5" s="10">
        <v>5485819</v>
      </c>
      <c r="Y5" s="10">
        <v>56446859</v>
      </c>
      <c r="Z5" s="10">
        <v>24641801</v>
      </c>
      <c r="AA5" s="10">
        <v>72293</v>
      </c>
      <c r="AB5" s="10">
        <v>39.917564334300003</v>
      </c>
      <c r="AC5">
        <v>136.87</v>
      </c>
      <c r="AD5">
        <v>15074159639</v>
      </c>
      <c r="AE5">
        <v>14007783168</v>
      </c>
      <c r="AF5" s="10">
        <f>INDEX(CONFAZ!$EN$2:$ES$408,MATCH(DATE(YEAR($A5),MONTH($A5),15),CONFAZ!$EN$2:$EN$408,0),2)</f>
        <v>322425729</v>
      </c>
      <c r="AG5" s="10">
        <f>INDEX(CONFAZ!$EN$2:$ES$408,MATCH(DATE(YEAR($A5),MONTH($A5),15),CONFAZ!$EN$2:$EN$408,0),3)</f>
        <v>393879396</v>
      </c>
      <c r="AH5">
        <v>510</v>
      </c>
      <c r="AI5">
        <v>434393127200</v>
      </c>
      <c r="AJ5">
        <v>8.7200000000000006</v>
      </c>
      <c r="AK5">
        <v>0.73</v>
      </c>
      <c r="AL5">
        <v>0</v>
      </c>
      <c r="AM5">
        <v>0</v>
      </c>
      <c r="AN5">
        <v>0</v>
      </c>
      <c r="AO5">
        <v>0</v>
      </c>
      <c r="AP5">
        <v>7.2519083969465603</v>
      </c>
      <c r="AQ5">
        <v>1.56999</v>
      </c>
      <c r="AR5">
        <v>149.38999999999999</v>
      </c>
      <c r="AS5">
        <v>2.2000000000000002</v>
      </c>
      <c r="AT5" s="10">
        <v>311651000000</v>
      </c>
      <c r="AU5">
        <v>0</v>
      </c>
      <c r="AV5">
        <v>0</v>
      </c>
      <c r="AW5">
        <v>57292497</v>
      </c>
      <c r="AX5">
        <v>30169474</v>
      </c>
      <c r="AY5">
        <v>0</v>
      </c>
      <c r="AZ5" s="10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12164237</v>
      </c>
      <c r="BG5">
        <v>0</v>
      </c>
      <c r="BH5">
        <v>0</v>
      </c>
      <c r="BI5">
        <v>0</v>
      </c>
      <c r="BJ5">
        <v>0</v>
      </c>
      <c r="BK5">
        <v>0</v>
      </c>
      <c r="BL5">
        <v>11589975</v>
      </c>
      <c r="BM5">
        <v>337297</v>
      </c>
      <c r="BN5">
        <v>3031514</v>
      </c>
      <c r="BO5">
        <v>11395641000</v>
      </c>
      <c r="BP5">
        <v>0.4</v>
      </c>
      <c r="BQ5" s="3">
        <v>3704</v>
      </c>
      <c r="BR5">
        <v>11901.27</v>
      </c>
      <c r="BS5">
        <v>1117909000</v>
      </c>
      <c r="BT5">
        <v>17031000</v>
      </c>
      <c r="BU5">
        <v>2466595000</v>
      </c>
      <c r="BV5">
        <v>5684821000</v>
      </c>
      <c r="BW5">
        <v>2109285000</v>
      </c>
      <c r="BX5">
        <v>9286355000</v>
      </c>
      <c r="BY5">
        <v>9276732000</v>
      </c>
      <c r="BZ5">
        <v>0.4</v>
      </c>
      <c r="CA5">
        <v>3704</v>
      </c>
      <c r="CB5">
        <v>9477.43</v>
      </c>
      <c r="CC5">
        <v>11487645000</v>
      </c>
      <c r="CD5">
        <v>0.4</v>
      </c>
      <c r="CE5">
        <v>134941.23000000001</v>
      </c>
      <c r="CF5">
        <v>61817621.740000002</v>
      </c>
      <c r="CG5">
        <v>24616.720000000001</v>
      </c>
      <c r="CH5">
        <v>26916.83</v>
      </c>
      <c r="CI5">
        <v>40.418357999999998</v>
      </c>
      <c r="CJ5">
        <v>2.56</v>
      </c>
      <c r="CK5">
        <v>-62836.67</v>
      </c>
      <c r="CL5">
        <v>-25403.33</v>
      </c>
      <c r="CM5">
        <v>37433.33</v>
      </c>
      <c r="CN5">
        <v>863.33</v>
      </c>
      <c r="CO5">
        <v>3708346.67</v>
      </c>
      <c r="CP5">
        <v>-92426.67</v>
      </c>
      <c r="CQ5">
        <v>-120280</v>
      </c>
      <c r="CR5">
        <v>56437.29</v>
      </c>
      <c r="CS5">
        <v>132644174.62</v>
      </c>
      <c r="CT5">
        <v>105551.35</v>
      </c>
      <c r="CU5">
        <v>132810963.26000001</v>
      </c>
      <c r="CV5" s="34">
        <v>0.52876480000000003</v>
      </c>
      <c r="CW5">
        <v>0</v>
      </c>
      <c r="CX5" s="4">
        <v>16000.87</v>
      </c>
      <c r="CY5" s="10">
        <f t="shared" si="1"/>
        <v>0</v>
      </c>
      <c r="CZ5" s="10">
        <f>IFERROR(INDEX(CONFAZ!$A$2:$ES$440,MATCH(DATE(YEAR($A5),MONTH($A5),15),CONFAZ!$A$2:$A$440,0),4),0)</f>
        <v>24616.720000000001</v>
      </c>
      <c r="DA5" s="6"/>
      <c r="DB5"/>
      <c r="DC5"/>
      <c r="DD5" t="s">
        <v>190</v>
      </c>
      <c r="DJ5"/>
    </row>
    <row r="6" spans="1:114" x14ac:dyDescent="0.25">
      <c r="A6" s="1">
        <v>40314</v>
      </c>
      <c r="B6" s="1" t="str">
        <f t="shared" si="0"/>
        <v>16/05/2010</v>
      </c>
      <c r="C6" t="s">
        <v>61</v>
      </c>
      <c r="D6" t="s">
        <v>62</v>
      </c>
      <c r="E6" s="8">
        <v>1.8131999999999999</v>
      </c>
      <c r="F6">
        <v>116487494.89000003</v>
      </c>
      <c r="G6">
        <v>211354.31000000003</v>
      </c>
      <c r="H6">
        <v>238449164</v>
      </c>
      <c r="I6">
        <v>29445003.409999996</v>
      </c>
      <c r="J6">
        <v>76408721.990000024</v>
      </c>
      <c r="K6">
        <v>5028078.0699999994</v>
      </c>
      <c r="L6">
        <v>20196187</v>
      </c>
      <c r="M6" s="10">
        <v>3957253</v>
      </c>
      <c r="N6" s="10">
        <v>28715520</v>
      </c>
      <c r="O6" s="10">
        <v>27391228</v>
      </c>
      <c r="P6" s="10">
        <v>33962024</v>
      </c>
      <c r="Q6" s="10">
        <v>2454410</v>
      </c>
      <c r="R6" s="10">
        <v>37199127</v>
      </c>
      <c r="S6" s="10">
        <v>640285</v>
      </c>
      <c r="T6" s="10">
        <v>6185920</v>
      </c>
      <c r="U6" s="10">
        <v>72537828</v>
      </c>
      <c r="V6" s="10">
        <v>25194215</v>
      </c>
      <c r="W6" s="10">
        <v>640285</v>
      </c>
      <c r="X6" s="10">
        <v>6185920</v>
      </c>
      <c r="Y6" s="10">
        <v>72537828</v>
      </c>
      <c r="Z6" s="10">
        <v>25194215</v>
      </c>
      <c r="AA6" s="10">
        <v>211354</v>
      </c>
      <c r="AB6" s="10">
        <v>40.636267126699998</v>
      </c>
      <c r="AC6">
        <v>136.52000000000001</v>
      </c>
      <c r="AD6">
        <v>17632178264</v>
      </c>
      <c r="AE6">
        <v>14374167768</v>
      </c>
      <c r="AF6" s="10">
        <f>INDEX(CONFAZ!$EN$2:$ES$408,MATCH(DATE(YEAR($A6),MONTH($A6),15),CONFAZ!$EN$2:$EN$408,0),2)</f>
        <v>199717294</v>
      </c>
      <c r="AG6" s="10">
        <f>INDEX(CONFAZ!$EN$2:$ES$408,MATCH(DATE(YEAR($A6),MONTH($A6),15),CONFAZ!$EN$2:$EN$408,0),3)</f>
        <v>220855268</v>
      </c>
      <c r="AH6">
        <v>510</v>
      </c>
      <c r="AI6">
        <v>453020767200</v>
      </c>
      <c r="AJ6">
        <v>9.4</v>
      </c>
      <c r="AK6">
        <v>0.43</v>
      </c>
      <c r="AL6">
        <v>0</v>
      </c>
      <c r="AM6">
        <v>0</v>
      </c>
      <c r="AN6">
        <v>0</v>
      </c>
      <c r="AO6">
        <v>0</v>
      </c>
      <c r="AP6">
        <v>7.4448757122801199</v>
      </c>
      <c r="AQ6">
        <v>1.43</v>
      </c>
      <c r="AR6">
        <v>143.58000000000001</v>
      </c>
      <c r="AS6">
        <v>16.62</v>
      </c>
      <c r="AT6" s="10">
        <v>315947500000</v>
      </c>
      <c r="AU6">
        <v>0</v>
      </c>
      <c r="AV6">
        <v>0</v>
      </c>
      <c r="AW6">
        <v>130757834</v>
      </c>
      <c r="AX6">
        <v>21546505</v>
      </c>
      <c r="AY6">
        <v>0</v>
      </c>
      <c r="AZ6" s="10">
        <v>0</v>
      </c>
      <c r="BA6">
        <v>0</v>
      </c>
      <c r="BB6">
        <v>0</v>
      </c>
      <c r="BC6">
        <v>0</v>
      </c>
      <c r="BD6">
        <v>0</v>
      </c>
      <c r="BE6">
        <v>805</v>
      </c>
      <c r="BF6">
        <v>38909592</v>
      </c>
      <c r="BG6">
        <v>0</v>
      </c>
      <c r="BH6">
        <v>0</v>
      </c>
      <c r="BI6">
        <v>0</v>
      </c>
      <c r="BJ6">
        <v>0</v>
      </c>
      <c r="BK6">
        <v>0</v>
      </c>
      <c r="BL6">
        <v>68304600</v>
      </c>
      <c r="BM6">
        <v>0</v>
      </c>
      <c r="BN6">
        <v>1996332</v>
      </c>
      <c r="BO6">
        <v>11395641000</v>
      </c>
      <c r="BP6">
        <v>0.4</v>
      </c>
      <c r="BQ6" s="3">
        <v>3704</v>
      </c>
      <c r="BR6">
        <v>11901.27</v>
      </c>
      <c r="BS6">
        <v>1117909000</v>
      </c>
      <c r="BT6">
        <v>17031000</v>
      </c>
      <c r="BU6">
        <v>2466595000</v>
      </c>
      <c r="BV6">
        <v>5684821000</v>
      </c>
      <c r="BW6">
        <v>2109285000</v>
      </c>
      <c r="BX6">
        <v>9286355000</v>
      </c>
      <c r="BY6">
        <v>9276732000</v>
      </c>
      <c r="BZ6">
        <v>0.4</v>
      </c>
      <c r="CA6">
        <v>3704</v>
      </c>
      <c r="CB6">
        <v>9477.43</v>
      </c>
      <c r="CC6">
        <v>11487645000</v>
      </c>
      <c r="CD6">
        <v>0.4</v>
      </c>
      <c r="CE6">
        <v>116906.79</v>
      </c>
      <c r="CF6">
        <v>63139238.43</v>
      </c>
      <c r="CG6">
        <v>24353.3</v>
      </c>
      <c r="CH6">
        <v>26834.83</v>
      </c>
      <c r="CI6">
        <v>40.418357999999998</v>
      </c>
      <c r="CJ6">
        <v>2.5499999999999998</v>
      </c>
      <c r="CK6">
        <v>-62836.67</v>
      </c>
      <c r="CL6">
        <v>-25403.33</v>
      </c>
      <c r="CM6">
        <v>37433.33</v>
      </c>
      <c r="CN6">
        <v>863.33</v>
      </c>
      <c r="CO6">
        <v>3708346.67</v>
      </c>
      <c r="CP6">
        <v>-92426.67</v>
      </c>
      <c r="CQ6">
        <v>-120280</v>
      </c>
      <c r="CR6">
        <v>18486.45</v>
      </c>
      <c r="CS6">
        <v>155205320.40000001</v>
      </c>
      <c r="CT6">
        <v>69277.42</v>
      </c>
      <c r="CU6">
        <v>155293084.27000001</v>
      </c>
      <c r="CV6" s="34">
        <v>0.52876480000000003</v>
      </c>
      <c r="CW6">
        <v>0</v>
      </c>
      <c r="CX6" s="4">
        <v>15829.65</v>
      </c>
      <c r="CY6" s="10">
        <f t="shared" si="1"/>
        <v>0</v>
      </c>
      <c r="CZ6" s="10">
        <f>IFERROR(INDEX(CONFAZ!$A$2:$ES$440,MATCH(DATE(YEAR($A6),MONTH($A6),15),CONFAZ!$A$2:$A$440,0),4),0)</f>
        <v>24353.3</v>
      </c>
      <c r="DB6"/>
      <c r="DC6"/>
      <c r="DD6" t="s">
        <v>191</v>
      </c>
      <c r="DJ6"/>
    </row>
    <row r="7" spans="1:114" x14ac:dyDescent="0.25">
      <c r="A7" s="1">
        <v>40345</v>
      </c>
      <c r="B7" s="1" t="str">
        <f t="shared" si="0"/>
        <v>16/06/2010</v>
      </c>
      <c r="C7" t="s">
        <v>61</v>
      </c>
      <c r="D7" t="s">
        <v>62</v>
      </c>
      <c r="E7" s="8">
        <v>1.8065</v>
      </c>
      <c r="F7">
        <v>121142763.79000001</v>
      </c>
      <c r="G7">
        <v>2722854.5100000002</v>
      </c>
      <c r="H7">
        <v>238652900</v>
      </c>
      <c r="I7">
        <v>31379067.290000003</v>
      </c>
      <c r="J7">
        <v>67261651.349999994</v>
      </c>
      <c r="K7">
        <v>5376387.96</v>
      </c>
      <c r="L7">
        <v>11860274</v>
      </c>
      <c r="M7" s="10">
        <v>3789547</v>
      </c>
      <c r="N7" s="10">
        <v>28968428</v>
      </c>
      <c r="O7" s="10">
        <v>29373904</v>
      </c>
      <c r="P7" s="10">
        <v>34276412</v>
      </c>
      <c r="Q7" s="10">
        <v>3171011</v>
      </c>
      <c r="R7" s="10">
        <v>41863326</v>
      </c>
      <c r="S7" s="10">
        <v>479135</v>
      </c>
      <c r="T7" s="10">
        <v>6464046</v>
      </c>
      <c r="U7" s="10">
        <v>62035917</v>
      </c>
      <c r="V7" s="10">
        <v>25508436</v>
      </c>
      <c r="W7" s="10">
        <v>479135</v>
      </c>
      <c r="X7" s="10">
        <v>6464046</v>
      </c>
      <c r="Y7" s="10">
        <v>62035917</v>
      </c>
      <c r="Z7" s="10">
        <v>25508436</v>
      </c>
      <c r="AA7" s="10">
        <v>2722738</v>
      </c>
      <c r="AB7" s="10">
        <v>40.481729823899997</v>
      </c>
      <c r="AC7">
        <v>136.09</v>
      </c>
      <c r="AD7">
        <v>17012419860</v>
      </c>
      <c r="AE7">
        <v>14960403236</v>
      </c>
      <c r="AF7" s="10">
        <f>INDEX(CONFAZ!$EN$2:$ES$408,MATCH(DATE(YEAR($A7),MONTH($A7),15),CONFAZ!$EN$2:$EN$408,0),2)</f>
        <v>223396646</v>
      </c>
      <c r="AG7" s="10">
        <f>INDEX(CONFAZ!$EN$2:$ES$408,MATCH(DATE(YEAR($A7),MONTH($A7),15),CONFAZ!$EN$2:$EN$408,0),3)</f>
        <v>252492285</v>
      </c>
      <c r="AH7">
        <v>510</v>
      </c>
      <c r="AI7">
        <v>457250441000</v>
      </c>
      <c r="AJ7">
        <v>9.94</v>
      </c>
      <c r="AK7">
        <v>-0.11</v>
      </c>
      <c r="AL7">
        <v>0</v>
      </c>
      <c r="AM7">
        <v>0</v>
      </c>
      <c r="AN7">
        <v>0</v>
      </c>
      <c r="AO7">
        <v>0</v>
      </c>
      <c r="AP7">
        <v>6.9863923000331898</v>
      </c>
      <c r="AQ7">
        <v>1</v>
      </c>
      <c r="AR7">
        <v>136.49</v>
      </c>
      <c r="AS7">
        <v>24.86</v>
      </c>
      <c r="AT7" s="10">
        <v>316546600000</v>
      </c>
      <c r="AU7">
        <v>0</v>
      </c>
      <c r="AV7">
        <v>0</v>
      </c>
      <c r="AW7">
        <v>129405603</v>
      </c>
      <c r="AX7">
        <v>19051806</v>
      </c>
      <c r="AY7">
        <v>0</v>
      </c>
      <c r="AZ7" s="10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36398465</v>
      </c>
      <c r="BG7">
        <v>0</v>
      </c>
      <c r="BH7">
        <v>0</v>
      </c>
      <c r="BI7">
        <v>0</v>
      </c>
      <c r="BJ7">
        <v>0</v>
      </c>
      <c r="BK7">
        <v>0</v>
      </c>
      <c r="BL7">
        <v>68984994</v>
      </c>
      <c r="BM7">
        <v>2692410</v>
      </c>
      <c r="BN7">
        <v>2277928</v>
      </c>
      <c r="BO7">
        <v>11395641000</v>
      </c>
      <c r="BP7">
        <v>0.4</v>
      </c>
      <c r="BQ7" s="3">
        <v>3704</v>
      </c>
      <c r="BR7">
        <v>11901.27</v>
      </c>
      <c r="BS7">
        <v>1117909000</v>
      </c>
      <c r="BT7">
        <v>17031000</v>
      </c>
      <c r="BU7">
        <v>2466595000</v>
      </c>
      <c r="BV7">
        <v>5684821000</v>
      </c>
      <c r="BW7">
        <v>2109285000</v>
      </c>
      <c r="BX7">
        <v>9286355000</v>
      </c>
      <c r="BY7">
        <v>9276732000</v>
      </c>
      <c r="BZ7">
        <v>0.4</v>
      </c>
      <c r="CA7">
        <v>3704</v>
      </c>
      <c r="CB7">
        <v>9477.43</v>
      </c>
      <c r="CC7">
        <v>11487645000</v>
      </c>
      <c r="CD7">
        <v>0.4</v>
      </c>
      <c r="CE7">
        <v>137749.46</v>
      </c>
      <c r="CF7">
        <v>62656276.5</v>
      </c>
      <c r="CG7">
        <v>17539.11</v>
      </c>
      <c r="CH7">
        <v>26408.83</v>
      </c>
      <c r="CI7">
        <v>40.418357999999998</v>
      </c>
      <c r="CJ7">
        <v>2.5299999999999998</v>
      </c>
      <c r="CK7">
        <v>-62836.67</v>
      </c>
      <c r="CL7">
        <v>-25403.33</v>
      </c>
      <c r="CM7">
        <v>37433.33</v>
      </c>
      <c r="CN7">
        <v>863.33</v>
      </c>
      <c r="CO7">
        <v>3708346.67</v>
      </c>
      <c r="CP7">
        <v>-92426.67</v>
      </c>
      <c r="CQ7">
        <v>-120280</v>
      </c>
      <c r="CR7">
        <v>2692858.83</v>
      </c>
      <c r="CS7">
        <v>148929106.09</v>
      </c>
      <c r="CT7">
        <v>32610.07</v>
      </c>
      <c r="CU7">
        <v>151654574.99000001</v>
      </c>
      <c r="CV7" s="34">
        <v>0.52876480000000003</v>
      </c>
      <c r="CW7">
        <v>0</v>
      </c>
      <c r="CX7" s="4">
        <v>11400.42</v>
      </c>
      <c r="CY7" s="10">
        <f t="shared" si="1"/>
        <v>0</v>
      </c>
      <c r="CZ7" s="10">
        <f>IFERROR(INDEX(CONFAZ!$A$2:$ES$440,MATCH(DATE(YEAR($A7),MONTH($A7),15),CONFAZ!$A$2:$A$440,0),4),0)</f>
        <v>17539.11</v>
      </c>
      <c r="DA7"/>
      <c r="DB7"/>
      <c r="DC7"/>
      <c r="DD7" t="s">
        <v>192</v>
      </c>
      <c r="DJ7"/>
    </row>
    <row r="8" spans="1:114" x14ac:dyDescent="0.25">
      <c r="A8" s="1">
        <v>40375</v>
      </c>
      <c r="B8" s="1" t="str">
        <f t="shared" si="0"/>
        <v>16/07/2010</v>
      </c>
      <c r="C8" t="s">
        <v>61</v>
      </c>
      <c r="D8" t="s">
        <v>62</v>
      </c>
      <c r="E8" s="8">
        <v>1.7696000000000001</v>
      </c>
      <c r="F8">
        <v>126186302.83000001</v>
      </c>
      <c r="G8">
        <v>407010.07000000012</v>
      </c>
      <c r="H8">
        <v>244575938</v>
      </c>
      <c r="I8">
        <v>33650092.500000007</v>
      </c>
      <c r="J8">
        <v>68464735.760000005</v>
      </c>
      <c r="K8">
        <v>5218139.22</v>
      </c>
      <c r="L8">
        <v>10102560</v>
      </c>
      <c r="M8" s="10">
        <v>5619172</v>
      </c>
      <c r="N8" s="10">
        <v>29106351</v>
      </c>
      <c r="O8" s="10">
        <v>31927769</v>
      </c>
      <c r="P8" s="10">
        <v>34710531</v>
      </c>
      <c r="Q8" s="10">
        <v>2241095</v>
      </c>
      <c r="R8" s="10">
        <v>44224068</v>
      </c>
      <c r="S8" s="10">
        <v>596404</v>
      </c>
      <c r="T8" s="10">
        <v>6377419</v>
      </c>
      <c r="U8" s="10">
        <v>59846205</v>
      </c>
      <c r="V8" s="10">
        <v>29519345</v>
      </c>
      <c r="W8" s="10">
        <v>596404</v>
      </c>
      <c r="X8" s="10">
        <v>6377419</v>
      </c>
      <c r="Y8" s="10">
        <v>59846205</v>
      </c>
      <c r="Z8" s="10">
        <v>29519345</v>
      </c>
      <c r="AA8" s="10">
        <v>407579</v>
      </c>
      <c r="AB8" s="10">
        <v>47.131925926900003</v>
      </c>
      <c r="AC8">
        <v>141.63999999999999</v>
      </c>
      <c r="AD8">
        <v>17555470535</v>
      </c>
      <c r="AE8">
        <v>16464840453</v>
      </c>
      <c r="AF8" s="10">
        <f>INDEX(CONFAZ!$EN$2:$ES$408,MATCH(DATE(YEAR($A8),MONTH($A8),15),CONFAZ!$EN$2:$EN$408,0),2)</f>
        <v>190750604</v>
      </c>
      <c r="AG8" s="10">
        <f>INDEX(CONFAZ!$EN$2:$ES$408,MATCH(DATE(YEAR($A8),MONTH($A8),15),CONFAZ!$EN$2:$EN$408,0),3)</f>
        <v>274451165</v>
      </c>
      <c r="AH8">
        <v>510</v>
      </c>
      <c r="AI8">
        <v>455316310400</v>
      </c>
      <c r="AJ8">
        <v>10.32</v>
      </c>
      <c r="AK8">
        <v>-7.0000000000000007E-2</v>
      </c>
      <c r="AL8">
        <v>0</v>
      </c>
      <c r="AM8">
        <v>0</v>
      </c>
      <c r="AN8">
        <v>0</v>
      </c>
      <c r="AO8">
        <v>0</v>
      </c>
      <c r="AP8">
        <v>6.9195876288659797</v>
      </c>
      <c r="AQ8">
        <v>1.01</v>
      </c>
      <c r="AR8">
        <v>132.80000000000001</v>
      </c>
      <c r="AS8">
        <v>9.0500000000000007</v>
      </c>
      <c r="AT8" s="10">
        <v>328891300000</v>
      </c>
      <c r="AU8">
        <v>0</v>
      </c>
      <c r="AV8">
        <v>0</v>
      </c>
      <c r="AW8">
        <v>117466900</v>
      </c>
      <c r="AX8">
        <v>27628496</v>
      </c>
      <c r="AY8">
        <v>0</v>
      </c>
      <c r="AZ8" s="10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7611051</v>
      </c>
      <c r="BG8">
        <v>0</v>
      </c>
      <c r="BH8">
        <v>0</v>
      </c>
      <c r="BI8">
        <v>0</v>
      </c>
      <c r="BJ8">
        <v>0</v>
      </c>
      <c r="BK8">
        <v>0</v>
      </c>
      <c r="BL8">
        <v>78747667</v>
      </c>
      <c r="BM8">
        <v>1404746</v>
      </c>
      <c r="BN8">
        <v>2074940</v>
      </c>
      <c r="BO8">
        <v>11395641000</v>
      </c>
      <c r="BP8">
        <v>0.4</v>
      </c>
      <c r="BQ8" s="3">
        <v>3704</v>
      </c>
      <c r="BR8">
        <v>11901.27</v>
      </c>
      <c r="BS8">
        <v>1117909000</v>
      </c>
      <c r="BT8">
        <v>17031000</v>
      </c>
      <c r="BU8">
        <v>2466595000</v>
      </c>
      <c r="BV8">
        <v>5684821000</v>
      </c>
      <c r="BW8">
        <v>2109285000</v>
      </c>
      <c r="BX8">
        <v>9286355000</v>
      </c>
      <c r="BY8">
        <v>9276732000</v>
      </c>
      <c r="BZ8">
        <v>0.4</v>
      </c>
      <c r="CA8">
        <v>3704</v>
      </c>
      <c r="CB8">
        <v>9477.43</v>
      </c>
      <c r="CC8">
        <v>11487645000</v>
      </c>
      <c r="CD8">
        <v>0.4</v>
      </c>
      <c r="CE8">
        <v>102386.94</v>
      </c>
      <c r="CF8">
        <v>81204566.549999997</v>
      </c>
      <c r="CG8">
        <v>20084.060000000001</v>
      </c>
      <c r="CH8">
        <v>27614.83</v>
      </c>
      <c r="CI8">
        <v>40.418357999999998</v>
      </c>
      <c r="CJ8">
        <v>2.5299999999999998</v>
      </c>
      <c r="CK8">
        <v>-23473.33</v>
      </c>
      <c r="CL8">
        <v>20846.669999999998</v>
      </c>
      <c r="CM8">
        <v>44320</v>
      </c>
      <c r="CN8">
        <v>1746.67</v>
      </c>
      <c r="CO8">
        <v>3791160</v>
      </c>
      <c r="CP8">
        <v>-94153.33</v>
      </c>
      <c r="CQ8">
        <v>-109450</v>
      </c>
      <c r="CR8">
        <v>382295.55</v>
      </c>
      <c r="CS8">
        <v>153118780.21000001</v>
      </c>
      <c r="CT8">
        <v>27689.47</v>
      </c>
      <c r="CU8">
        <v>153529265.22999999</v>
      </c>
      <c r="CV8" s="34">
        <v>0.52876480000000003</v>
      </c>
      <c r="CW8">
        <v>0</v>
      </c>
      <c r="CX8" s="4">
        <v>13054.64</v>
      </c>
      <c r="CY8" s="10">
        <f t="shared" si="1"/>
        <v>0</v>
      </c>
      <c r="CZ8" s="10">
        <f>IFERROR(INDEX(CONFAZ!$A$2:$ES$440,MATCH(DATE(YEAR($A8),MONTH($A8),15),CONFAZ!$A$2:$A$440,0),4),0)</f>
        <v>20084.060000000001</v>
      </c>
      <c r="DA8"/>
      <c r="DB8"/>
      <c r="DC8"/>
      <c r="DD8" t="s">
        <v>193</v>
      </c>
      <c r="DJ8"/>
    </row>
    <row r="9" spans="1:114" x14ac:dyDescent="0.25">
      <c r="A9" s="1">
        <v>40406</v>
      </c>
      <c r="B9" s="1" t="str">
        <f t="shared" si="0"/>
        <v>16/08/2010</v>
      </c>
      <c r="C9" t="s">
        <v>61</v>
      </c>
      <c r="D9" t="s">
        <v>62</v>
      </c>
      <c r="E9" s="8">
        <v>1.7596000000000001</v>
      </c>
      <c r="F9">
        <v>126220293.50000001</v>
      </c>
      <c r="G9">
        <v>336135.20999999996</v>
      </c>
      <c r="H9">
        <v>249944556</v>
      </c>
      <c r="I9">
        <v>33797393.600000001</v>
      </c>
      <c r="J9">
        <v>72415420.289999977</v>
      </c>
      <c r="K9">
        <v>5798743.9799999995</v>
      </c>
      <c r="L9">
        <v>7688871</v>
      </c>
      <c r="M9" s="10">
        <v>4529639</v>
      </c>
      <c r="N9" s="10">
        <v>30053759</v>
      </c>
      <c r="O9" s="10">
        <v>32332604</v>
      </c>
      <c r="P9" s="10">
        <v>35583515</v>
      </c>
      <c r="Q9" s="10">
        <v>2335652</v>
      </c>
      <c r="R9" s="10">
        <v>45383273</v>
      </c>
      <c r="S9" s="10">
        <v>905738</v>
      </c>
      <c r="T9" s="10">
        <v>7699668</v>
      </c>
      <c r="U9" s="10">
        <v>64901314</v>
      </c>
      <c r="V9" s="10">
        <v>25883259</v>
      </c>
      <c r="W9" s="10">
        <v>905738</v>
      </c>
      <c r="X9" s="10">
        <v>7699668</v>
      </c>
      <c r="Y9" s="10">
        <v>64901314</v>
      </c>
      <c r="Z9" s="10">
        <v>25883259</v>
      </c>
      <c r="AA9" s="10">
        <v>336135</v>
      </c>
      <c r="AB9" s="10">
        <v>61.460084712700002</v>
      </c>
      <c r="AC9">
        <v>141.55000000000001</v>
      </c>
      <c r="AD9">
        <v>19084996312</v>
      </c>
      <c r="AE9">
        <v>16961829274</v>
      </c>
      <c r="AF9" s="10">
        <f>INDEX(CONFAZ!$EN$2:$ES$408,MATCH(DATE(YEAR($A9),MONTH($A9),15),CONFAZ!$EN$2:$EN$408,0),2)</f>
        <v>260384155</v>
      </c>
      <c r="AG9" s="10">
        <f>INDEX(CONFAZ!$EN$2:$ES$408,MATCH(DATE(YEAR($A9),MONTH($A9),15),CONFAZ!$EN$2:$EN$408,0),3)</f>
        <v>368700738</v>
      </c>
      <c r="AH9">
        <v>510</v>
      </c>
      <c r="AI9">
        <v>459818672000</v>
      </c>
      <c r="AJ9">
        <v>10.66</v>
      </c>
      <c r="AK9">
        <v>-7.0000000000000007E-2</v>
      </c>
      <c r="AL9">
        <v>0</v>
      </c>
      <c r="AM9">
        <v>0</v>
      </c>
      <c r="AN9">
        <v>0</v>
      </c>
      <c r="AO9">
        <v>0</v>
      </c>
      <c r="AP9">
        <v>6.7173689619732704</v>
      </c>
      <c r="AQ9">
        <v>1.04</v>
      </c>
      <c r="AR9">
        <v>136.33000000000001</v>
      </c>
      <c r="AS9">
        <v>-1.66</v>
      </c>
      <c r="AT9" s="10">
        <v>332382600000</v>
      </c>
      <c r="AU9">
        <v>0</v>
      </c>
      <c r="AV9">
        <v>0</v>
      </c>
      <c r="AW9">
        <v>172062295</v>
      </c>
      <c r="AX9">
        <v>25812383</v>
      </c>
      <c r="AY9">
        <v>0</v>
      </c>
      <c r="AZ9" s="10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18114750</v>
      </c>
      <c r="BG9">
        <v>0</v>
      </c>
      <c r="BH9">
        <v>0</v>
      </c>
      <c r="BI9">
        <v>0</v>
      </c>
      <c r="BJ9">
        <v>0</v>
      </c>
      <c r="BK9">
        <v>0</v>
      </c>
      <c r="BL9">
        <v>125197367</v>
      </c>
      <c r="BM9">
        <v>0</v>
      </c>
      <c r="BN9">
        <v>2937795</v>
      </c>
      <c r="BO9">
        <v>11395641000</v>
      </c>
      <c r="BP9">
        <v>0.4</v>
      </c>
      <c r="BQ9" s="3">
        <v>3704</v>
      </c>
      <c r="BR9">
        <v>11901.27</v>
      </c>
      <c r="BS9">
        <v>1117909000</v>
      </c>
      <c r="BT9">
        <v>17031000</v>
      </c>
      <c r="BU9">
        <v>2466595000</v>
      </c>
      <c r="BV9">
        <v>5684821000</v>
      </c>
      <c r="BW9">
        <v>2109285000</v>
      </c>
      <c r="BX9">
        <v>9286355000</v>
      </c>
      <c r="BY9">
        <v>9276732000</v>
      </c>
      <c r="BZ9">
        <v>0.4</v>
      </c>
      <c r="CA9">
        <v>3704</v>
      </c>
      <c r="CB9">
        <v>9477.43</v>
      </c>
      <c r="CC9">
        <v>11395641000</v>
      </c>
      <c r="CD9">
        <v>0.4</v>
      </c>
      <c r="CE9">
        <v>103253.87</v>
      </c>
      <c r="CF9">
        <v>96843041.030000001</v>
      </c>
      <c r="CG9">
        <v>16609.72</v>
      </c>
      <c r="CH9">
        <v>28427.83</v>
      </c>
      <c r="CI9">
        <v>40.418357999999998</v>
      </c>
      <c r="CJ9">
        <v>2.54</v>
      </c>
      <c r="CK9">
        <v>-23473.33</v>
      </c>
      <c r="CL9">
        <v>20846.669999999998</v>
      </c>
      <c r="CM9">
        <v>44320</v>
      </c>
      <c r="CN9">
        <v>1746.67</v>
      </c>
      <c r="CO9">
        <v>3791160</v>
      </c>
      <c r="CP9">
        <v>-94153.33</v>
      </c>
      <c r="CQ9">
        <v>-109450</v>
      </c>
      <c r="CR9">
        <v>275231.34999999998</v>
      </c>
      <c r="CS9">
        <v>151621791.84999999</v>
      </c>
      <c r="CT9">
        <v>15152.89</v>
      </c>
      <c r="CU9">
        <v>151912176.09</v>
      </c>
      <c r="CV9" s="34">
        <v>0.52876480000000003</v>
      </c>
      <c r="CW9">
        <v>0</v>
      </c>
      <c r="CX9" s="4">
        <v>10796.32</v>
      </c>
      <c r="CY9" s="10">
        <f t="shared" si="1"/>
        <v>0</v>
      </c>
      <c r="CZ9" s="10">
        <f>IFERROR(INDEX(CONFAZ!$A$2:$ES$440,MATCH(DATE(YEAR($A9),MONTH($A9),15),CONFAZ!$A$2:$A$440,0),4),0)</f>
        <v>16609.72</v>
      </c>
      <c r="DA9"/>
      <c r="DB9"/>
      <c r="DC9"/>
      <c r="DD9"/>
      <c r="DJ9"/>
    </row>
    <row r="10" spans="1:114" x14ac:dyDescent="0.25">
      <c r="A10" s="1">
        <v>40437</v>
      </c>
      <c r="B10" s="1" t="str">
        <f t="shared" si="0"/>
        <v>16/09/2010</v>
      </c>
      <c r="C10" t="s">
        <v>61</v>
      </c>
      <c r="D10" t="s">
        <v>62</v>
      </c>
      <c r="E10" s="8">
        <v>1.7186999999999999</v>
      </c>
      <c r="F10">
        <v>136273756.65000001</v>
      </c>
      <c r="G10">
        <v>812682.11999999988</v>
      </c>
      <c r="H10">
        <v>275723331</v>
      </c>
      <c r="I10">
        <v>38091473.609999992</v>
      </c>
      <c r="J10">
        <v>83022862.26000002</v>
      </c>
      <c r="K10">
        <v>5712499.8300000001</v>
      </c>
      <c r="L10">
        <v>5853324</v>
      </c>
      <c r="M10" s="10">
        <v>8893813</v>
      </c>
      <c r="N10" s="10">
        <v>30861687</v>
      </c>
      <c r="O10" s="10">
        <v>33300590</v>
      </c>
      <c r="P10" s="10">
        <v>37528775</v>
      </c>
      <c r="Q10" s="10">
        <v>2894345</v>
      </c>
      <c r="R10" s="10">
        <v>44902240</v>
      </c>
      <c r="S10" s="10">
        <v>1071340</v>
      </c>
      <c r="T10" s="10">
        <v>7655905</v>
      </c>
      <c r="U10" s="10">
        <v>79766438</v>
      </c>
      <c r="V10" s="10">
        <v>28035616</v>
      </c>
      <c r="W10" s="10">
        <v>1071340</v>
      </c>
      <c r="X10" s="10">
        <v>7655905</v>
      </c>
      <c r="Y10" s="10">
        <v>79766438</v>
      </c>
      <c r="Z10" s="10">
        <v>28035616</v>
      </c>
      <c r="AA10" s="10">
        <v>812582</v>
      </c>
      <c r="AB10" s="10">
        <v>81.2853455849</v>
      </c>
      <c r="AC10">
        <v>139.46</v>
      </c>
      <c r="AD10">
        <v>18726305741</v>
      </c>
      <c r="AE10">
        <v>17891795638</v>
      </c>
      <c r="AF10" s="10">
        <f>INDEX(CONFAZ!$EN$2:$ES$408,MATCH(DATE(YEAR($A10),MONTH($A10),15),CONFAZ!$EN$2:$EN$408,0),2)</f>
        <v>233838742</v>
      </c>
      <c r="AG10" s="10">
        <f>INDEX(CONFAZ!$EN$2:$ES$408,MATCH(DATE(YEAR($A10),MONTH($A10),15),CONFAZ!$EN$2:$EN$408,0),3)</f>
        <v>383838301</v>
      </c>
      <c r="AH10">
        <v>510</v>
      </c>
      <c r="AI10">
        <v>472996552200</v>
      </c>
      <c r="AJ10">
        <v>10.66</v>
      </c>
      <c r="AK10">
        <v>0.54</v>
      </c>
      <c r="AL10">
        <v>0</v>
      </c>
      <c r="AM10">
        <v>0</v>
      </c>
      <c r="AN10">
        <v>0</v>
      </c>
      <c r="AO10">
        <v>0</v>
      </c>
      <c r="AP10">
        <v>6.2079159139431699</v>
      </c>
      <c r="AQ10">
        <v>1.45</v>
      </c>
      <c r="AR10">
        <v>135.21</v>
      </c>
      <c r="AS10">
        <v>7.4489999999999998</v>
      </c>
      <c r="AT10" s="10">
        <v>336660800000</v>
      </c>
      <c r="AU10">
        <v>0</v>
      </c>
      <c r="AV10">
        <v>0</v>
      </c>
      <c r="AW10">
        <v>174981482</v>
      </c>
      <c r="AX10">
        <v>48955769</v>
      </c>
      <c r="AY10">
        <v>0</v>
      </c>
      <c r="AZ10" s="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30436795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94809783</v>
      </c>
      <c r="BM10">
        <v>0</v>
      </c>
      <c r="BN10">
        <v>744014</v>
      </c>
      <c r="BO10">
        <v>11395641000</v>
      </c>
      <c r="BP10">
        <v>0.4</v>
      </c>
      <c r="BQ10" s="3">
        <v>3704</v>
      </c>
      <c r="BR10">
        <v>11901.27</v>
      </c>
      <c r="BS10">
        <v>1117909000</v>
      </c>
      <c r="BT10">
        <v>17031000</v>
      </c>
      <c r="BU10">
        <v>2466595000</v>
      </c>
      <c r="BV10">
        <v>5684821000</v>
      </c>
      <c r="BW10">
        <v>2109285000</v>
      </c>
      <c r="BX10">
        <v>9286355000</v>
      </c>
      <c r="BY10">
        <v>9276732000</v>
      </c>
      <c r="BZ10">
        <v>0.4</v>
      </c>
      <c r="CA10">
        <v>3704</v>
      </c>
      <c r="CB10">
        <v>9477.43</v>
      </c>
      <c r="CC10">
        <v>11395641000</v>
      </c>
      <c r="CD10">
        <v>0.4</v>
      </c>
      <c r="CE10">
        <v>147433.95000000001</v>
      </c>
      <c r="CF10">
        <v>105319261.72</v>
      </c>
      <c r="CG10">
        <v>21329.61</v>
      </c>
      <c r="CH10">
        <v>27771.83</v>
      </c>
      <c r="CI10">
        <v>40.418357999999998</v>
      </c>
      <c r="CJ10">
        <v>2.54</v>
      </c>
      <c r="CK10">
        <v>-23473.33</v>
      </c>
      <c r="CL10">
        <v>20846.669999999998</v>
      </c>
      <c r="CM10">
        <v>44320</v>
      </c>
      <c r="CN10">
        <v>1746.67</v>
      </c>
      <c r="CO10">
        <v>3791160</v>
      </c>
      <c r="CP10">
        <v>-94153.33</v>
      </c>
      <c r="CQ10">
        <v>-109450</v>
      </c>
      <c r="CR10">
        <v>501744.66</v>
      </c>
      <c r="CS10">
        <v>171646316.77000001</v>
      </c>
      <c r="CT10">
        <v>18367.93</v>
      </c>
      <c r="CU10">
        <v>172166429.36000001</v>
      </c>
      <c r="CV10" s="34">
        <v>0.52876480000000003</v>
      </c>
      <c r="CW10">
        <v>0</v>
      </c>
      <c r="CX10" s="4">
        <v>13864.25</v>
      </c>
      <c r="CY10" s="10">
        <f t="shared" si="1"/>
        <v>0</v>
      </c>
      <c r="CZ10" s="10">
        <f>IFERROR(INDEX(CONFAZ!$A$2:$ES$440,MATCH(DATE(YEAR($A10),MONTH($A10),15),CONFAZ!$A$2:$A$440,0),4),0)</f>
        <v>21329.61</v>
      </c>
      <c r="DA10" s="10"/>
      <c r="DB10" s="10"/>
      <c r="DC10"/>
      <c r="DD10"/>
      <c r="DJ10"/>
    </row>
    <row r="11" spans="1:114" x14ac:dyDescent="0.25">
      <c r="A11" s="1">
        <v>40467</v>
      </c>
      <c r="B11" s="1" t="str">
        <f t="shared" si="0"/>
        <v>16/10/2010</v>
      </c>
      <c r="C11" t="s">
        <v>61</v>
      </c>
      <c r="D11" t="s">
        <v>62</v>
      </c>
      <c r="E11" s="8">
        <v>1.6835</v>
      </c>
      <c r="F11">
        <v>132563470.87999998</v>
      </c>
      <c r="G11">
        <v>11836.329999999998</v>
      </c>
      <c r="H11">
        <v>271524127</v>
      </c>
      <c r="I11">
        <v>37532141.520000003</v>
      </c>
      <c r="J11">
        <v>83276471.799999997</v>
      </c>
      <c r="K11">
        <v>5875100.5999999987</v>
      </c>
      <c r="L11">
        <v>4486633</v>
      </c>
      <c r="M11" s="10">
        <v>7644566</v>
      </c>
      <c r="N11" s="10">
        <v>29450375</v>
      </c>
      <c r="O11" s="10">
        <v>32096473</v>
      </c>
      <c r="P11" s="10">
        <v>38746027</v>
      </c>
      <c r="Q11" s="10">
        <v>3495574</v>
      </c>
      <c r="R11" s="10">
        <v>41724600</v>
      </c>
      <c r="S11" s="10">
        <v>961147</v>
      </c>
      <c r="T11" s="10">
        <v>6858199</v>
      </c>
      <c r="U11" s="10">
        <v>81871550</v>
      </c>
      <c r="V11" s="10">
        <v>28663780</v>
      </c>
      <c r="W11" s="10">
        <v>961147</v>
      </c>
      <c r="X11" s="10">
        <v>6858199</v>
      </c>
      <c r="Y11" s="10">
        <v>81871550</v>
      </c>
      <c r="Z11" s="10">
        <v>28663780</v>
      </c>
      <c r="AA11" s="10">
        <v>11836</v>
      </c>
      <c r="AB11" s="10">
        <v>83.945276531800005</v>
      </c>
      <c r="AC11">
        <v>139.33000000000001</v>
      </c>
      <c r="AD11">
        <v>18136570769</v>
      </c>
      <c r="AE11">
        <v>16685019583</v>
      </c>
      <c r="AF11" s="10">
        <f>INDEX(CONFAZ!$EN$2:$ES$408,MATCH(DATE(YEAR($A11),MONTH($A11),15),CONFAZ!$EN$2:$EN$408,0),2)</f>
        <v>228791180</v>
      </c>
      <c r="AG11" s="10">
        <f>INDEX(CONFAZ!$EN$2:$ES$408,MATCH(DATE(YEAR($A11),MONTH($A11),15),CONFAZ!$EN$2:$EN$408,0),3)</f>
        <v>343383802</v>
      </c>
      <c r="AH11">
        <v>510</v>
      </c>
      <c r="AI11">
        <v>479679655000</v>
      </c>
      <c r="AJ11">
        <v>10.66</v>
      </c>
      <c r="AK11">
        <v>0.92</v>
      </c>
      <c r="AL11">
        <v>0</v>
      </c>
      <c r="AM11">
        <v>0</v>
      </c>
      <c r="AN11">
        <v>0</v>
      </c>
      <c r="AO11">
        <v>0</v>
      </c>
      <c r="AP11">
        <v>6.0446996104162398</v>
      </c>
      <c r="AQ11">
        <v>1.75</v>
      </c>
      <c r="AR11">
        <v>140.44999999999999</v>
      </c>
      <c r="AS11">
        <v>-1.39</v>
      </c>
      <c r="AT11" s="10">
        <v>350937700000</v>
      </c>
      <c r="AU11">
        <v>0</v>
      </c>
      <c r="AV11">
        <v>0</v>
      </c>
      <c r="AW11">
        <v>157289893</v>
      </c>
      <c r="AX11">
        <v>41421614</v>
      </c>
      <c r="AY11">
        <v>0</v>
      </c>
      <c r="AZ11" s="10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7933432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103639916</v>
      </c>
      <c r="BM11">
        <v>2501277</v>
      </c>
      <c r="BN11">
        <v>1793654</v>
      </c>
      <c r="BO11">
        <v>11395641000</v>
      </c>
      <c r="BP11">
        <v>0.4</v>
      </c>
      <c r="BQ11" s="3">
        <v>3704</v>
      </c>
      <c r="BR11">
        <v>11901.27</v>
      </c>
      <c r="BS11">
        <v>1117909000</v>
      </c>
      <c r="BT11">
        <v>17031000</v>
      </c>
      <c r="BU11">
        <v>2466595000</v>
      </c>
      <c r="BV11">
        <v>5684821000</v>
      </c>
      <c r="BW11">
        <v>2109285000</v>
      </c>
      <c r="BX11">
        <v>9286355000</v>
      </c>
      <c r="BY11">
        <v>9276732000</v>
      </c>
      <c r="BZ11">
        <v>0.4</v>
      </c>
      <c r="CA11">
        <v>3704</v>
      </c>
      <c r="CB11">
        <v>9477.43</v>
      </c>
      <c r="CC11">
        <v>11395641000</v>
      </c>
      <c r="CD11">
        <v>0.4</v>
      </c>
      <c r="CE11">
        <v>111351.73</v>
      </c>
      <c r="CF11">
        <v>121959740.55</v>
      </c>
      <c r="CG11">
        <v>17335.55</v>
      </c>
      <c r="CH11">
        <v>26999.83</v>
      </c>
      <c r="CI11">
        <v>40.418357999999998</v>
      </c>
      <c r="CJ11">
        <v>2.57</v>
      </c>
      <c r="CK11">
        <v>9006.67</v>
      </c>
      <c r="CL11">
        <v>44173.33</v>
      </c>
      <c r="CM11">
        <v>35166.67</v>
      </c>
      <c r="CN11">
        <v>-7036.67</v>
      </c>
      <c r="CO11">
        <v>3738383.33</v>
      </c>
      <c r="CP11">
        <v>-86846.67</v>
      </c>
      <c r="CQ11">
        <v>-111120</v>
      </c>
      <c r="CR11">
        <v>3402.31</v>
      </c>
      <c r="CS11">
        <v>166774208.58000001</v>
      </c>
      <c r="CT11">
        <v>6540.08</v>
      </c>
      <c r="CU11">
        <v>166784150.97</v>
      </c>
      <c r="CV11" s="34">
        <v>0.52876480000000003</v>
      </c>
      <c r="CW11">
        <v>0</v>
      </c>
      <c r="CX11" s="4">
        <v>11299.59</v>
      </c>
      <c r="CY11" s="10">
        <f t="shared" si="1"/>
        <v>0</v>
      </c>
      <c r="CZ11" s="10">
        <f>IFERROR(INDEX(CONFAZ!$A$2:$ES$440,MATCH(DATE(YEAR($A11),MONTH($A11),15),CONFAZ!$A$2:$A$440,0),4),0)</f>
        <v>17335.55</v>
      </c>
      <c r="DA11"/>
      <c r="DB11"/>
      <c r="DC11"/>
      <c r="DD11"/>
      <c r="DJ11"/>
    </row>
    <row r="12" spans="1:114" x14ac:dyDescent="0.25">
      <c r="A12" s="1">
        <v>40498</v>
      </c>
      <c r="B12" s="1" t="str">
        <f t="shared" si="0"/>
        <v>16/11/2010</v>
      </c>
      <c r="C12" t="s">
        <v>61</v>
      </c>
      <c r="D12" t="s">
        <v>62</v>
      </c>
      <c r="E12" s="8">
        <v>1.7133</v>
      </c>
      <c r="F12">
        <v>134685740.70999998</v>
      </c>
      <c r="G12">
        <v>28875.22</v>
      </c>
      <c r="H12">
        <v>254639515</v>
      </c>
      <c r="I12">
        <v>37831684.239999995</v>
      </c>
      <c r="J12">
        <v>64562634.579999991</v>
      </c>
      <c r="K12">
        <v>5867616.7399999993</v>
      </c>
      <c r="L12">
        <v>4136329</v>
      </c>
      <c r="M12" s="10">
        <v>5454986</v>
      </c>
      <c r="N12" s="10">
        <v>31333491</v>
      </c>
      <c r="O12" s="10">
        <v>32054243</v>
      </c>
      <c r="P12" s="10">
        <v>42904579</v>
      </c>
      <c r="Q12" s="10">
        <v>2639229</v>
      </c>
      <c r="R12" s="10">
        <v>44094605</v>
      </c>
      <c r="S12" s="10">
        <v>984617</v>
      </c>
      <c r="T12" s="10">
        <v>9017302</v>
      </c>
      <c r="U12" s="10">
        <v>60431226</v>
      </c>
      <c r="V12" s="10">
        <v>25696412</v>
      </c>
      <c r="W12" s="10">
        <v>984617</v>
      </c>
      <c r="X12" s="10">
        <v>9017302</v>
      </c>
      <c r="Y12" s="10">
        <v>60431226</v>
      </c>
      <c r="Z12" s="10">
        <v>25696412</v>
      </c>
      <c r="AA12" s="10">
        <v>28825</v>
      </c>
      <c r="AB12" s="10">
        <v>28.350080155699999</v>
      </c>
      <c r="AC12">
        <v>139.68</v>
      </c>
      <c r="AD12">
        <v>17558595004</v>
      </c>
      <c r="AE12">
        <v>17538417516</v>
      </c>
      <c r="AF12" s="10">
        <f>INDEX(CONFAZ!$EN$2:$ES$408,MATCH(DATE(YEAR($A12),MONTH($A12),15),CONFAZ!$EN$2:$EN$408,0),2)</f>
        <v>167691617</v>
      </c>
      <c r="AG12" s="10">
        <f>INDEX(CONFAZ!$EN$2:$ES$408,MATCH(DATE(YEAR($A12),MONTH($A12),15),CONFAZ!$EN$2:$EN$408,0),3)</f>
        <v>552671583</v>
      </c>
      <c r="AH12">
        <v>510</v>
      </c>
      <c r="AI12">
        <v>489080331300</v>
      </c>
      <c r="AJ12">
        <v>10.66</v>
      </c>
      <c r="AK12">
        <v>1.03</v>
      </c>
      <c r="AL12">
        <v>0</v>
      </c>
      <c r="AM12">
        <v>0</v>
      </c>
      <c r="AN12">
        <v>0</v>
      </c>
      <c r="AO12">
        <v>0</v>
      </c>
      <c r="AP12">
        <v>5.69563074901445</v>
      </c>
      <c r="AQ12">
        <v>1.83</v>
      </c>
      <c r="AR12">
        <v>146.79</v>
      </c>
      <c r="AS12">
        <v>14.259</v>
      </c>
      <c r="AT12" s="10">
        <v>358427100000</v>
      </c>
      <c r="AU12">
        <v>0</v>
      </c>
      <c r="AV12">
        <v>0</v>
      </c>
      <c r="AW12">
        <v>130873826</v>
      </c>
      <c r="AX12">
        <v>42454741</v>
      </c>
      <c r="AY12">
        <v>0</v>
      </c>
      <c r="AZ12" s="10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22345337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64277589</v>
      </c>
      <c r="BM12">
        <v>0</v>
      </c>
      <c r="BN12">
        <v>1796159</v>
      </c>
      <c r="BO12">
        <v>11395641000</v>
      </c>
      <c r="BP12">
        <v>0.4</v>
      </c>
      <c r="BQ12" s="3">
        <v>3704</v>
      </c>
      <c r="BR12">
        <v>11901.27</v>
      </c>
      <c r="BS12">
        <v>1117909000</v>
      </c>
      <c r="BT12">
        <v>17031000</v>
      </c>
      <c r="BU12">
        <v>2466595000</v>
      </c>
      <c r="BV12">
        <v>5684821000</v>
      </c>
      <c r="BW12">
        <v>2109285000</v>
      </c>
      <c r="BX12">
        <v>9286355000</v>
      </c>
      <c r="BY12">
        <v>9276732000</v>
      </c>
      <c r="BZ12">
        <v>0.4</v>
      </c>
      <c r="CA12">
        <v>3704</v>
      </c>
      <c r="CB12">
        <v>9477.43</v>
      </c>
      <c r="CC12">
        <v>11395641000</v>
      </c>
      <c r="CD12">
        <v>0.4</v>
      </c>
      <c r="CE12">
        <v>197036.58</v>
      </c>
      <c r="CF12">
        <v>128250938.86</v>
      </c>
      <c r="CG12">
        <v>12925.57</v>
      </c>
      <c r="CH12">
        <v>28692.83</v>
      </c>
      <c r="CI12">
        <v>40.418357999999998</v>
      </c>
      <c r="CJ12">
        <v>2.59</v>
      </c>
      <c r="CK12">
        <v>9006.67</v>
      </c>
      <c r="CL12">
        <v>44173.33</v>
      </c>
      <c r="CM12">
        <v>35166.67</v>
      </c>
      <c r="CN12">
        <v>-7036.67</v>
      </c>
      <c r="CO12">
        <v>3738383.33</v>
      </c>
      <c r="CP12">
        <v>-86846.67</v>
      </c>
      <c r="CQ12">
        <v>-111120</v>
      </c>
      <c r="CR12">
        <v>9877.07</v>
      </c>
      <c r="CS12">
        <v>153103462.81</v>
      </c>
      <c r="CT12">
        <v>8184.03</v>
      </c>
      <c r="CU12">
        <v>153122123.91</v>
      </c>
      <c r="CV12" s="34">
        <v>0.52876480000000003</v>
      </c>
      <c r="CW12">
        <v>0</v>
      </c>
      <c r="CX12" s="4">
        <v>8401.6200000000008</v>
      </c>
      <c r="CY12" s="10">
        <f t="shared" si="1"/>
        <v>0</v>
      </c>
      <c r="CZ12" s="10">
        <f>IFERROR(INDEX(CONFAZ!$A$2:$ES$440,MATCH(DATE(YEAR($A12),MONTH($A12),15),CONFAZ!$A$2:$A$440,0),4),0)</f>
        <v>12925.57</v>
      </c>
      <c r="DA12" s="6"/>
      <c r="DB12"/>
      <c r="DC12"/>
      <c r="DD12"/>
      <c r="DJ12"/>
    </row>
    <row r="13" spans="1:114" x14ac:dyDescent="0.25">
      <c r="A13" s="1">
        <v>40528</v>
      </c>
      <c r="B13" s="1" t="str">
        <f t="shared" si="0"/>
        <v>16/12/2010</v>
      </c>
      <c r="C13" t="s">
        <v>61</v>
      </c>
      <c r="D13" t="s">
        <v>62</v>
      </c>
      <c r="E13" s="8">
        <v>1.6934</v>
      </c>
      <c r="F13">
        <v>136772987.86000001</v>
      </c>
      <c r="G13">
        <v>45747.9</v>
      </c>
      <c r="H13">
        <v>282313489</v>
      </c>
      <c r="I13">
        <v>40549349.440000013</v>
      </c>
      <c r="J13">
        <v>86244068.489999995</v>
      </c>
      <c r="K13">
        <v>6615274.2000000011</v>
      </c>
      <c r="L13">
        <v>4343031</v>
      </c>
      <c r="M13" s="10">
        <v>5322024</v>
      </c>
      <c r="N13" s="10">
        <v>31572531</v>
      </c>
      <c r="O13" s="10">
        <v>32878473</v>
      </c>
      <c r="P13" s="10">
        <v>39746588</v>
      </c>
      <c r="Q13" s="10">
        <v>2996794</v>
      </c>
      <c r="R13" s="10">
        <v>47690452</v>
      </c>
      <c r="S13" s="10">
        <v>654869</v>
      </c>
      <c r="T13" s="10">
        <v>12185759</v>
      </c>
      <c r="U13" s="10">
        <v>84275134</v>
      </c>
      <c r="V13" s="10">
        <v>24945239</v>
      </c>
      <c r="W13" s="10">
        <v>654869</v>
      </c>
      <c r="X13" s="10">
        <v>12185759</v>
      </c>
      <c r="Y13" s="10">
        <v>84275134</v>
      </c>
      <c r="Z13" s="10">
        <v>24945239</v>
      </c>
      <c r="AA13" s="10">
        <v>45626</v>
      </c>
      <c r="AB13" s="10">
        <v>5.9263885249000001</v>
      </c>
      <c r="AC13">
        <v>136.69</v>
      </c>
      <c r="AD13">
        <v>20795902805</v>
      </c>
      <c r="AE13">
        <v>15707163779</v>
      </c>
      <c r="AF13" s="10">
        <f>INDEX(CONFAZ!$EN$2:$ES$408,MATCH(DATE(YEAR($A13),MONTH($A13),15),CONFAZ!$EN$2:$EN$408,0),2)</f>
        <v>254380673</v>
      </c>
      <c r="AG13" s="10">
        <f>INDEX(CONFAZ!$EN$2:$ES$408,MATCH(DATE(YEAR($A13),MONTH($A13),15),CONFAZ!$EN$2:$EN$408,0),3)</f>
        <v>232187786</v>
      </c>
      <c r="AH13">
        <v>510</v>
      </c>
      <c r="AI13">
        <v>488672905000</v>
      </c>
      <c r="AJ13">
        <v>10.66</v>
      </c>
      <c r="AK13">
        <v>0.6</v>
      </c>
      <c r="AL13">
        <v>0</v>
      </c>
      <c r="AM13">
        <v>0</v>
      </c>
      <c r="AN13">
        <v>0</v>
      </c>
      <c r="AO13">
        <v>0</v>
      </c>
      <c r="AP13">
        <v>5.2644577073471899</v>
      </c>
      <c r="AQ13">
        <v>1.63</v>
      </c>
      <c r="AR13">
        <v>152.66999999999999</v>
      </c>
      <c r="AS13">
        <v>18.46</v>
      </c>
      <c r="AT13" s="10">
        <v>348004900000</v>
      </c>
      <c r="AU13">
        <v>0</v>
      </c>
      <c r="AV13">
        <v>0</v>
      </c>
      <c r="AW13">
        <v>172478731</v>
      </c>
      <c r="AX13">
        <v>64003030</v>
      </c>
      <c r="AY13">
        <v>0</v>
      </c>
      <c r="AZ13" s="10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29944368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76853890</v>
      </c>
      <c r="BM13">
        <v>0</v>
      </c>
      <c r="BN13">
        <v>1677443</v>
      </c>
      <c r="BO13">
        <v>11395641000</v>
      </c>
      <c r="BP13">
        <v>0.4</v>
      </c>
      <c r="BQ13" s="3">
        <v>3704</v>
      </c>
      <c r="BR13">
        <v>11901.27</v>
      </c>
      <c r="BS13">
        <v>1117909000</v>
      </c>
      <c r="BT13">
        <v>17031000</v>
      </c>
      <c r="BU13">
        <v>2466595000</v>
      </c>
      <c r="BV13">
        <v>5684821000</v>
      </c>
      <c r="BW13">
        <v>2109285000</v>
      </c>
      <c r="BX13">
        <v>9286355000</v>
      </c>
      <c r="BY13">
        <v>7902078000</v>
      </c>
      <c r="BZ13">
        <v>0.4</v>
      </c>
      <c r="CA13">
        <v>3704</v>
      </c>
      <c r="CB13">
        <v>8238.85</v>
      </c>
      <c r="CC13">
        <v>11395641000</v>
      </c>
      <c r="CD13">
        <v>0.4</v>
      </c>
      <c r="CE13">
        <v>156048.73000000001</v>
      </c>
      <c r="CF13">
        <v>130563896.81999999</v>
      </c>
      <c r="CG13">
        <v>21767.96</v>
      </c>
      <c r="CH13">
        <v>30206.83</v>
      </c>
      <c r="CI13">
        <v>40.418357999999998</v>
      </c>
      <c r="CJ13">
        <v>2.6</v>
      </c>
      <c r="CK13">
        <v>9006.67</v>
      </c>
      <c r="CL13">
        <v>44173.33</v>
      </c>
      <c r="CM13">
        <v>35166.67</v>
      </c>
      <c r="CN13">
        <v>-7036.67</v>
      </c>
      <c r="CO13">
        <v>3738383.33</v>
      </c>
      <c r="CP13">
        <v>-86846.67</v>
      </c>
      <c r="CQ13">
        <v>-111120</v>
      </c>
      <c r="CR13">
        <v>13697.58</v>
      </c>
      <c r="CS13">
        <v>179705888.46000001</v>
      </c>
      <c r="CT13">
        <v>6594.83</v>
      </c>
      <c r="CU13">
        <v>179726180.87</v>
      </c>
      <c r="CV13" s="34">
        <v>0.52876480000000003</v>
      </c>
      <c r="CW13">
        <v>0</v>
      </c>
      <c r="CX13" s="4">
        <v>11559.55</v>
      </c>
      <c r="CY13" s="10">
        <f t="shared" si="1"/>
        <v>0</v>
      </c>
      <c r="CZ13" s="10">
        <f>IFERROR(INDEX(CONFAZ!$A$2:$ES$440,MATCH(DATE(YEAR($A13),MONTH($A13),15),CONFAZ!$A$2:$A$440,0),4),0)</f>
        <v>21767.96</v>
      </c>
      <c r="DB13"/>
      <c r="DC13"/>
      <c r="DD13"/>
      <c r="DJ13"/>
    </row>
    <row r="14" spans="1:114" x14ac:dyDescent="0.25">
      <c r="A14" s="1">
        <v>40559</v>
      </c>
      <c r="B14" s="1" t="str">
        <f t="shared" si="0"/>
        <v>16/01/2011</v>
      </c>
      <c r="C14" t="s">
        <v>61</v>
      </c>
      <c r="D14" t="s">
        <v>62</v>
      </c>
      <c r="E14" s="8">
        <v>1.6749000000000001</v>
      </c>
      <c r="F14">
        <v>141091656.44</v>
      </c>
      <c r="G14">
        <v>55965.100000000006</v>
      </c>
      <c r="H14">
        <v>279147070</v>
      </c>
      <c r="I14">
        <v>37355342.629999995</v>
      </c>
      <c r="J14">
        <v>81980036.530000016</v>
      </c>
      <c r="K14">
        <v>7182863.6900000004</v>
      </c>
      <c r="L14">
        <v>7778398</v>
      </c>
      <c r="M14" s="10">
        <v>5703030</v>
      </c>
      <c r="N14" s="10">
        <v>32034558</v>
      </c>
      <c r="O14" s="10">
        <v>46115509</v>
      </c>
      <c r="P14" s="10">
        <v>44258309</v>
      </c>
      <c r="Q14" s="10">
        <v>3011510</v>
      </c>
      <c r="R14" s="10">
        <v>48095862</v>
      </c>
      <c r="S14" s="10">
        <v>616650</v>
      </c>
      <c r="T14" s="10">
        <v>7722730</v>
      </c>
      <c r="U14" s="10">
        <v>70558213</v>
      </c>
      <c r="V14" s="10">
        <v>20974734</v>
      </c>
      <c r="W14" s="10">
        <v>616650</v>
      </c>
      <c r="X14" s="10">
        <v>7722730</v>
      </c>
      <c r="Y14" s="10">
        <v>70558213</v>
      </c>
      <c r="Z14" s="10">
        <v>20974734</v>
      </c>
      <c r="AA14" s="10">
        <v>55965</v>
      </c>
      <c r="AB14" s="10">
        <v>9.9369781689999996</v>
      </c>
      <c r="AC14">
        <v>132.66</v>
      </c>
      <c r="AD14">
        <v>15031610457</v>
      </c>
      <c r="AE14">
        <v>14962070227</v>
      </c>
      <c r="AF14" s="10">
        <f>INDEX(CONFAZ!$EN$2:$ES$408,MATCH(DATE(YEAR($A14),MONTH($A14),15),CONFAZ!$EN$2:$EN$408,0),2)</f>
        <v>175419864</v>
      </c>
      <c r="AG14" s="10">
        <f>INDEX(CONFAZ!$EN$2:$ES$408,MATCH(DATE(YEAR($A14),MONTH($A14),15),CONFAZ!$EN$2:$EN$408,0),3)</f>
        <v>161227180</v>
      </c>
      <c r="AH14">
        <v>540</v>
      </c>
      <c r="AI14">
        <v>498611030400</v>
      </c>
      <c r="AJ14">
        <v>10.85</v>
      </c>
      <c r="AK14">
        <v>0.94</v>
      </c>
      <c r="AL14">
        <v>0</v>
      </c>
      <c r="AM14">
        <v>0</v>
      </c>
      <c r="AN14">
        <v>0</v>
      </c>
      <c r="AO14">
        <v>0</v>
      </c>
      <c r="AP14">
        <v>6.0266467438675102</v>
      </c>
      <c r="AQ14">
        <v>1.83</v>
      </c>
      <c r="AR14">
        <v>162.06</v>
      </c>
      <c r="AS14">
        <v>7.9</v>
      </c>
      <c r="AT14" s="10">
        <v>327590900000</v>
      </c>
      <c r="AU14">
        <v>0</v>
      </c>
      <c r="AV14">
        <v>0</v>
      </c>
      <c r="AW14">
        <v>101716727</v>
      </c>
      <c r="AX14">
        <v>52651809</v>
      </c>
      <c r="AY14">
        <v>0</v>
      </c>
      <c r="AZ14" s="10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8369435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39864143</v>
      </c>
      <c r="BM14">
        <v>0</v>
      </c>
      <c r="BN14">
        <v>831340</v>
      </c>
      <c r="BO14">
        <v>13932770000</v>
      </c>
      <c r="BP14">
        <v>0.4</v>
      </c>
      <c r="BQ14" s="3">
        <v>3704</v>
      </c>
      <c r="BR14">
        <v>14118.77</v>
      </c>
      <c r="BS14">
        <v>1279579000</v>
      </c>
      <c r="BT14">
        <v>23471000</v>
      </c>
      <c r="BU14">
        <v>3323598000</v>
      </c>
      <c r="BV14">
        <v>6723049000</v>
      </c>
      <c r="BW14">
        <v>2583073000</v>
      </c>
      <c r="BX14">
        <v>11349697000</v>
      </c>
      <c r="BY14">
        <v>7902078000</v>
      </c>
      <c r="BZ14">
        <v>0.4</v>
      </c>
      <c r="CA14">
        <v>3704</v>
      </c>
      <c r="CB14">
        <v>8238.85</v>
      </c>
      <c r="CC14">
        <v>11395641000</v>
      </c>
      <c r="CD14">
        <v>0.4</v>
      </c>
      <c r="CE14">
        <v>201000.4</v>
      </c>
      <c r="CF14">
        <v>116533628.39</v>
      </c>
      <c r="CG14">
        <v>23194.26</v>
      </c>
      <c r="CH14">
        <v>28418</v>
      </c>
      <c r="CI14">
        <v>41.468921000000002</v>
      </c>
      <c r="CJ14">
        <v>2.61</v>
      </c>
      <c r="CK14">
        <v>118773.33</v>
      </c>
      <c r="CL14">
        <v>170360</v>
      </c>
      <c r="CM14">
        <v>51583.33</v>
      </c>
      <c r="CN14">
        <v>-930</v>
      </c>
      <c r="CO14">
        <v>3894286.67</v>
      </c>
      <c r="CP14">
        <v>-72150</v>
      </c>
      <c r="CQ14">
        <v>-105756.67</v>
      </c>
      <c r="CR14">
        <v>27477.49</v>
      </c>
      <c r="CS14">
        <v>175495151.22999999</v>
      </c>
      <c r="CT14">
        <v>18941.36</v>
      </c>
      <c r="CU14">
        <v>175543570.08000001</v>
      </c>
      <c r="CV14" s="34">
        <v>0.52720370000000005</v>
      </c>
      <c r="CW14">
        <v>0</v>
      </c>
      <c r="CX14">
        <v>16441.240000000002</v>
      </c>
      <c r="CY14" s="10">
        <f t="shared" si="1"/>
        <v>0</v>
      </c>
      <c r="CZ14" s="10">
        <f>IFERROR(INDEX(CONFAZ!$A$2:$ES$440,MATCH(DATE(YEAR($A14),MONTH($A14),15),CONFAZ!$A$2:$A$440,0),4),0)</f>
        <v>23194.26</v>
      </c>
      <c r="DA14"/>
      <c r="DB14"/>
      <c r="DC14"/>
      <c r="DD14"/>
      <c r="DJ14"/>
    </row>
    <row r="15" spans="1:114" x14ac:dyDescent="0.25">
      <c r="A15" s="1">
        <v>40590</v>
      </c>
      <c r="B15" s="1" t="str">
        <f t="shared" si="0"/>
        <v>16/02/2011</v>
      </c>
      <c r="C15" t="s">
        <v>61</v>
      </c>
      <c r="D15" t="s">
        <v>62</v>
      </c>
      <c r="E15" s="8">
        <v>1.6679999999999999</v>
      </c>
      <c r="F15">
        <v>129788530.31</v>
      </c>
      <c r="G15">
        <v>29593.170000000002</v>
      </c>
      <c r="H15">
        <v>250499585</v>
      </c>
      <c r="I15">
        <v>32174667.41</v>
      </c>
      <c r="J15">
        <v>71447761.329999998</v>
      </c>
      <c r="K15">
        <v>5530441.0799999991</v>
      </c>
      <c r="L15">
        <v>28341474</v>
      </c>
      <c r="M15" s="10">
        <v>6979066</v>
      </c>
      <c r="N15" s="10">
        <v>32708464</v>
      </c>
      <c r="O15" s="10">
        <v>31456259</v>
      </c>
      <c r="P15" s="10">
        <v>37753450</v>
      </c>
      <c r="Q15" s="10">
        <v>2019272</v>
      </c>
      <c r="R15" s="10">
        <v>42205652</v>
      </c>
      <c r="S15" s="10">
        <v>436157</v>
      </c>
      <c r="T15" s="10">
        <v>9602900</v>
      </c>
      <c r="U15" s="10">
        <v>67336127</v>
      </c>
      <c r="V15" s="10">
        <v>19972740</v>
      </c>
      <c r="W15" s="10">
        <v>436157</v>
      </c>
      <c r="X15" s="10">
        <v>9602900</v>
      </c>
      <c r="Y15" s="10">
        <v>67336127</v>
      </c>
      <c r="Z15" s="10">
        <v>19972740</v>
      </c>
      <c r="AA15" s="10">
        <v>29498</v>
      </c>
      <c r="AB15" s="10">
        <v>12.011683212599999</v>
      </c>
      <c r="AC15">
        <v>136.18</v>
      </c>
      <c r="AD15">
        <v>16621034760</v>
      </c>
      <c r="AE15">
        <v>15689000891</v>
      </c>
      <c r="AF15" s="10">
        <f>INDEX(CONFAZ!$EN$2:$ES$408,MATCH(DATE(YEAR($A15),MONTH($A15),15),CONFAZ!$EN$2:$EN$408,0),2)</f>
        <v>184462595</v>
      </c>
      <c r="AG15" s="10">
        <f>INDEX(CONFAZ!$EN$2:$ES$408,MATCH(DATE(YEAR($A15),MONTH($A15),15),CONFAZ!$EN$2:$EN$408,0),3)</f>
        <v>285495823</v>
      </c>
      <c r="AH15">
        <v>540</v>
      </c>
      <c r="AI15">
        <v>512936688000</v>
      </c>
      <c r="AJ15">
        <v>11.17</v>
      </c>
      <c r="AK15">
        <v>0.54</v>
      </c>
      <c r="AL15">
        <v>0</v>
      </c>
      <c r="AM15">
        <v>0</v>
      </c>
      <c r="AN15">
        <v>0</v>
      </c>
      <c r="AO15">
        <v>0</v>
      </c>
      <c r="AP15">
        <v>6.3439133835576902</v>
      </c>
      <c r="AQ15">
        <v>1.8</v>
      </c>
      <c r="AR15">
        <v>181.53</v>
      </c>
      <c r="AS15">
        <v>4.8689999999999998</v>
      </c>
      <c r="AT15" s="10">
        <v>332322400000</v>
      </c>
      <c r="AU15">
        <v>0</v>
      </c>
      <c r="AV15">
        <v>0</v>
      </c>
      <c r="AW15">
        <v>151734080</v>
      </c>
      <c r="AX15">
        <v>44307703</v>
      </c>
      <c r="AY15">
        <v>0</v>
      </c>
      <c r="AZ15" s="10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16222555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90425090</v>
      </c>
      <c r="BM15">
        <v>0</v>
      </c>
      <c r="BN15">
        <v>778732</v>
      </c>
      <c r="BO15">
        <v>13932770000</v>
      </c>
      <c r="BP15">
        <v>0.4</v>
      </c>
      <c r="BQ15" s="3">
        <v>3704</v>
      </c>
      <c r="BR15">
        <v>14118.77</v>
      </c>
      <c r="BS15">
        <v>1279579000</v>
      </c>
      <c r="BT15">
        <v>23471000</v>
      </c>
      <c r="BU15">
        <v>3323598000</v>
      </c>
      <c r="BV15">
        <v>6723049000</v>
      </c>
      <c r="BW15">
        <v>2583073000</v>
      </c>
      <c r="BX15">
        <v>11349697000</v>
      </c>
      <c r="BY15">
        <v>7902078000</v>
      </c>
      <c r="BZ15">
        <v>0.4</v>
      </c>
      <c r="CA15">
        <v>3704</v>
      </c>
      <c r="CB15">
        <v>8238.85</v>
      </c>
      <c r="CC15">
        <v>11395641000</v>
      </c>
      <c r="CD15">
        <v>0.4</v>
      </c>
      <c r="CE15">
        <v>202125.6</v>
      </c>
      <c r="CF15">
        <v>107960358.98</v>
      </c>
      <c r="CG15">
        <v>23695.82</v>
      </c>
      <c r="CH15">
        <v>29764</v>
      </c>
      <c r="CI15">
        <v>41.468921000000002</v>
      </c>
      <c r="CJ15">
        <v>2.62</v>
      </c>
      <c r="CK15">
        <v>118773.33</v>
      </c>
      <c r="CL15">
        <v>170360</v>
      </c>
      <c r="CM15">
        <v>51583.33</v>
      </c>
      <c r="CN15">
        <v>-930</v>
      </c>
      <c r="CO15">
        <v>3894286.67</v>
      </c>
      <c r="CP15">
        <v>-72150</v>
      </c>
      <c r="CQ15">
        <v>-105756.67</v>
      </c>
      <c r="CR15">
        <v>8130.56</v>
      </c>
      <c r="CS15">
        <v>162528811.12</v>
      </c>
      <c r="CT15">
        <v>83377.16</v>
      </c>
      <c r="CU15">
        <v>162629838.84</v>
      </c>
      <c r="CV15" s="34">
        <v>0.52720370000000005</v>
      </c>
      <c r="CW15">
        <v>0</v>
      </c>
      <c r="CX15">
        <v>16680.13</v>
      </c>
      <c r="CY15" s="10">
        <f t="shared" si="1"/>
        <v>0</v>
      </c>
      <c r="CZ15" s="10">
        <f>IFERROR(INDEX(CONFAZ!$A$2:$ES$440,MATCH(DATE(YEAR($A15),MONTH($A15),15),CONFAZ!$A$2:$A$440,0),4),0)</f>
        <v>23695.82</v>
      </c>
      <c r="DA15"/>
      <c r="DB15"/>
      <c r="DC15"/>
      <c r="DD15"/>
      <c r="DJ15"/>
    </row>
    <row r="16" spans="1:114" x14ac:dyDescent="0.25">
      <c r="A16" s="1">
        <v>40618</v>
      </c>
      <c r="B16" s="1" t="str">
        <f t="shared" si="0"/>
        <v>16/03/2011</v>
      </c>
      <c r="C16" t="s">
        <v>61</v>
      </c>
      <c r="D16" t="s">
        <v>62</v>
      </c>
      <c r="E16" s="8">
        <v>1.6591</v>
      </c>
      <c r="F16">
        <v>135431136.81</v>
      </c>
      <c r="G16">
        <v>32705.050000000003</v>
      </c>
      <c r="H16">
        <v>255084275</v>
      </c>
      <c r="I16">
        <v>33770764.599999994</v>
      </c>
      <c r="J16">
        <v>68533956.290000007</v>
      </c>
      <c r="K16">
        <v>5632399.4299999997</v>
      </c>
      <c r="L16">
        <v>50431551</v>
      </c>
      <c r="M16" s="10">
        <v>8104788</v>
      </c>
      <c r="N16" s="10">
        <v>31781709</v>
      </c>
      <c r="O16" s="10">
        <v>32657611</v>
      </c>
      <c r="P16" s="10">
        <v>37457838</v>
      </c>
      <c r="Q16" s="10">
        <v>2288678</v>
      </c>
      <c r="R16" s="10">
        <v>42611021</v>
      </c>
      <c r="S16" s="10">
        <v>558882</v>
      </c>
      <c r="T16" s="10">
        <v>9074316</v>
      </c>
      <c r="U16" s="10">
        <v>72053039</v>
      </c>
      <c r="V16" s="10">
        <v>18463801</v>
      </c>
      <c r="W16" s="10">
        <v>558882</v>
      </c>
      <c r="X16" s="10">
        <v>9074316</v>
      </c>
      <c r="Y16" s="10">
        <v>72053039</v>
      </c>
      <c r="Z16" s="10">
        <v>18463801</v>
      </c>
      <c r="AA16" s="10">
        <v>32592</v>
      </c>
      <c r="AB16" s="10">
        <v>13.6199210219</v>
      </c>
      <c r="AC16">
        <v>144.93</v>
      </c>
      <c r="AD16">
        <v>19172557483</v>
      </c>
      <c r="AE16">
        <v>17872299348</v>
      </c>
      <c r="AF16" s="10">
        <f>INDEX(CONFAZ!$EN$2:$ES$408,MATCH(DATE(YEAR($A16),MONTH($A16),15),CONFAZ!$EN$2:$EN$408,0),2)</f>
        <v>203046150</v>
      </c>
      <c r="AG16" s="10">
        <f>INDEX(CONFAZ!$EN$2:$ES$408,MATCH(DATE(YEAR($A16),MONTH($A16),15),CONFAZ!$EN$2:$EN$408,0),3)</f>
        <v>394802020</v>
      </c>
      <c r="AH16">
        <v>545</v>
      </c>
      <c r="AI16">
        <v>526176928600</v>
      </c>
      <c r="AJ16">
        <v>11.62</v>
      </c>
      <c r="AK16">
        <v>0.66</v>
      </c>
      <c r="AL16">
        <v>0</v>
      </c>
      <c r="AM16">
        <v>0</v>
      </c>
      <c r="AN16">
        <v>0</v>
      </c>
      <c r="AO16">
        <v>0</v>
      </c>
      <c r="AP16">
        <v>6.4442169907881199</v>
      </c>
      <c r="AQ16">
        <v>1.79</v>
      </c>
      <c r="AR16">
        <v>187.11</v>
      </c>
      <c r="AS16">
        <v>15.909000000000001</v>
      </c>
      <c r="AT16" s="10">
        <v>356617300000</v>
      </c>
      <c r="AU16">
        <v>0</v>
      </c>
      <c r="AV16">
        <v>0</v>
      </c>
      <c r="AW16">
        <v>154614921</v>
      </c>
      <c r="AX16">
        <v>70820812</v>
      </c>
      <c r="AY16">
        <v>0</v>
      </c>
      <c r="AZ16" s="10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7089921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74547921</v>
      </c>
      <c r="BM16">
        <v>0</v>
      </c>
      <c r="BN16">
        <v>2156267</v>
      </c>
      <c r="BO16">
        <v>13932770000</v>
      </c>
      <c r="BP16">
        <v>0.4</v>
      </c>
      <c r="BQ16" s="3">
        <v>3704</v>
      </c>
      <c r="BR16">
        <v>14118.77</v>
      </c>
      <c r="BS16">
        <v>1279579000</v>
      </c>
      <c r="BT16">
        <v>23471000</v>
      </c>
      <c r="BU16">
        <v>3323598000</v>
      </c>
      <c r="BV16">
        <v>6723049000</v>
      </c>
      <c r="BW16">
        <v>2583073000</v>
      </c>
      <c r="BX16">
        <v>11349697000</v>
      </c>
      <c r="BY16">
        <v>7902078000</v>
      </c>
      <c r="BZ16">
        <v>0.4</v>
      </c>
      <c r="CA16">
        <v>3704</v>
      </c>
      <c r="CB16">
        <v>8238.85</v>
      </c>
      <c r="CC16">
        <v>11395641000</v>
      </c>
      <c r="CD16">
        <v>0.4</v>
      </c>
      <c r="CE16">
        <v>206420.58</v>
      </c>
      <c r="CF16">
        <v>121730750.42</v>
      </c>
      <c r="CG16">
        <v>20121.599999999999</v>
      </c>
      <c r="CH16">
        <v>30176</v>
      </c>
      <c r="CI16">
        <v>41.468921000000002</v>
      </c>
      <c r="CJ16">
        <v>2.67</v>
      </c>
      <c r="CK16">
        <v>118773.33</v>
      </c>
      <c r="CL16">
        <v>170360</v>
      </c>
      <c r="CM16">
        <v>51583.33</v>
      </c>
      <c r="CN16">
        <v>-930</v>
      </c>
      <c r="CO16">
        <v>3894286.67</v>
      </c>
      <c r="CP16">
        <v>-72150</v>
      </c>
      <c r="CQ16">
        <v>-105756.67</v>
      </c>
      <c r="CR16">
        <v>6297.23</v>
      </c>
      <c r="CS16">
        <v>163437672.02000001</v>
      </c>
      <c r="CT16">
        <v>179663.88</v>
      </c>
      <c r="CU16">
        <v>163623633.13</v>
      </c>
      <c r="CV16" s="34">
        <v>0.52720370000000005</v>
      </c>
      <c r="CW16">
        <v>0</v>
      </c>
      <c r="CX16">
        <v>13079.04</v>
      </c>
      <c r="CY16" s="10">
        <f t="shared" si="1"/>
        <v>0</v>
      </c>
      <c r="CZ16" s="10">
        <f>IFERROR(INDEX(CONFAZ!$A$2:$ES$440,MATCH(DATE(YEAR($A16),MONTH($A16),15),CONFAZ!$A$2:$A$440,0),4),0)</f>
        <v>20121.599999999999</v>
      </c>
      <c r="DA16"/>
      <c r="DB16"/>
      <c r="DC16"/>
      <c r="DD16"/>
      <c r="DJ16"/>
    </row>
    <row r="17" spans="1:114" x14ac:dyDescent="0.25">
      <c r="A17" s="1">
        <v>40649</v>
      </c>
      <c r="B17" s="1" t="str">
        <f t="shared" si="0"/>
        <v>16/04/2011</v>
      </c>
      <c r="C17" t="s">
        <v>61</v>
      </c>
      <c r="D17" t="s">
        <v>62</v>
      </c>
      <c r="E17" s="8">
        <v>1.5864</v>
      </c>
      <c r="F17">
        <v>143246652.37</v>
      </c>
      <c r="G17">
        <v>27457.53</v>
      </c>
      <c r="H17">
        <v>268330686</v>
      </c>
      <c r="I17">
        <v>37915811.630000003</v>
      </c>
      <c r="J17">
        <v>69818663.75999999</v>
      </c>
      <c r="K17">
        <v>5531039.5</v>
      </c>
      <c r="L17">
        <v>34224494</v>
      </c>
      <c r="M17" s="10">
        <v>13430989</v>
      </c>
      <c r="N17" s="10">
        <v>32001222</v>
      </c>
      <c r="O17" s="10">
        <v>32492378</v>
      </c>
      <c r="P17" s="10">
        <v>43823690</v>
      </c>
      <c r="Q17" s="10">
        <v>2669400</v>
      </c>
      <c r="R17" s="10">
        <v>43689506</v>
      </c>
      <c r="S17" s="10">
        <v>447544</v>
      </c>
      <c r="T17" s="10">
        <v>9288886</v>
      </c>
      <c r="U17" s="10">
        <v>72502995</v>
      </c>
      <c r="V17" s="10">
        <v>17956620</v>
      </c>
      <c r="W17" s="10">
        <v>447544</v>
      </c>
      <c r="X17" s="10">
        <v>9288886</v>
      </c>
      <c r="Y17" s="10">
        <v>72502995</v>
      </c>
      <c r="Z17" s="10">
        <v>17956620</v>
      </c>
      <c r="AA17" s="10">
        <v>27456</v>
      </c>
      <c r="AB17" s="10">
        <v>12.802432292000001</v>
      </c>
      <c r="AC17">
        <v>139.88999999999999</v>
      </c>
      <c r="AD17">
        <v>20083002562</v>
      </c>
      <c r="AE17">
        <v>18458870399</v>
      </c>
      <c r="AF17" s="10">
        <f>INDEX(CONFAZ!$EN$2:$ES$408,MATCH(DATE(YEAR($A17),MONTH($A17),15),CONFAZ!$EN$2:$EN$408,0),2)</f>
        <v>295152945</v>
      </c>
      <c r="AG17" s="10">
        <f>INDEX(CONFAZ!$EN$2:$ES$408,MATCH(DATE(YEAR($A17),MONTH($A17),15),CONFAZ!$EN$2:$EN$408,0),3)</f>
        <v>595126020</v>
      </c>
      <c r="AH17">
        <v>545</v>
      </c>
      <c r="AI17">
        <v>520437556800</v>
      </c>
      <c r="AJ17">
        <v>11.74</v>
      </c>
      <c r="AK17">
        <v>0.72</v>
      </c>
      <c r="AL17">
        <v>0</v>
      </c>
      <c r="AM17">
        <v>0</v>
      </c>
      <c r="AN17">
        <v>0</v>
      </c>
      <c r="AO17">
        <v>0</v>
      </c>
      <c r="AP17">
        <v>6.43525900486528</v>
      </c>
      <c r="AQ17">
        <v>1.77</v>
      </c>
      <c r="AR17">
        <v>194.22</v>
      </c>
      <c r="AS17">
        <v>12.77</v>
      </c>
      <c r="AT17" s="10">
        <v>354617800000</v>
      </c>
      <c r="AU17">
        <v>0</v>
      </c>
      <c r="AV17">
        <v>0</v>
      </c>
      <c r="AW17">
        <v>181102016</v>
      </c>
      <c r="AX17">
        <v>61635845</v>
      </c>
      <c r="AY17">
        <v>0</v>
      </c>
      <c r="AZ17" s="10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33759872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77936616</v>
      </c>
      <c r="BM17">
        <v>0</v>
      </c>
      <c r="BN17">
        <v>7769683</v>
      </c>
      <c r="BO17">
        <v>13932770000</v>
      </c>
      <c r="BP17">
        <v>0.4</v>
      </c>
      <c r="BQ17" s="3">
        <v>3704</v>
      </c>
      <c r="BR17">
        <v>14118.77</v>
      </c>
      <c r="BS17">
        <v>1279579000</v>
      </c>
      <c r="BT17">
        <v>23471000</v>
      </c>
      <c r="BU17">
        <v>3323598000</v>
      </c>
      <c r="BV17">
        <v>6723049000</v>
      </c>
      <c r="BW17">
        <v>2583073000</v>
      </c>
      <c r="BX17">
        <v>11349697000</v>
      </c>
      <c r="BY17">
        <v>7902078000</v>
      </c>
      <c r="BZ17">
        <v>0.4</v>
      </c>
      <c r="CA17">
        <v>3704</v>
      </c>
      <c r="CB17">
        <v>8238.85</v>
      </c>
      <c r="CC17">
        <v>11395641000</v>
      </c>
      <c r="CD17">
        <v>0.4</v>
      </c>
      <c r="CE17">
        <v>157508.04999999999</v>
      </c>
      <c r="CF17">
        <v>103129592.59999999</v>
      </c>
      <c r="CG17">
        <v>17236.73</v>
      </c>
      <c r="CH17">
        <v>29222</v>
      </c>
      <c r="CI17">
        <v>41.468921000000002</v>
      </c>
      <c r="CJ17">
        <v>2.82</v>
      </c>
      <c r="CK17">
        <v>-216770</v>
      </c>
      <c r="CL17">
        <v>-173896.67</v>
      </c>
      <c r="CM17">
        <v>42876.67</v>
      </c>
      <c r="CN17">
        <v>-2903.33</v>
      </c>
      <c r="CO17">
        <v>3923983.33</v>
      </c>
      <c r="CP17">
        <v>-98643.33</v>
      </c>
      <c r="CQ17">
        <v>-108350</v>
      </c>
      <c r="CR17">
        <v>7104.82</v>
      </c>
      <c r="CS17">
        <v>172611717.91</v>
      </c>
      <c r="CT17">
        <v>116083.57</v>
      </c>
      <c r="CU17">
        <v>172734906.30000001</v>
      </c>
      <c r="CV17" s="34">
        <v>0.52720370000000005</v>
      </c>
      <c r="CW17">
        <v>0</v>
      </c>
      <c r="CX17">
        <v>10924.72</v>
      </c>
      <c r="CY17" s="10">
        <f t="shared" si="1"/>
        <v>0</v>
      </c>
      <c r="CZ17" s="10">
        <f>IFERROR(INDEX(CONFAZ!$A$2:$ES$440,MATCH(DATE(YEAR($A17),MONTH($A17),15),CONFAZ!$A$2:$A$440,0),4),0)</f>
        <v>17236.73</v>
      </c>
      <c r="DA17"/>
      <c r="DB17"/>
      <c r="DC17"/>
      <c r="DD17"/>
      <c r="DJ17"/>
    </row>
    <row r="18" spans="1:114" x14ac:dyDescent="0.25">
      <c r="A18" s="1">
        <v>40679</v>
      </c>
      <c r="B18" s="1" t="str">
        <f t="shared" si="0"/>
        <v>16/05/2011</v>
      </c>
      <c r="C18" t="s">
        <v>61</v>
      </c>
      <c r="D18" t="s">
        <v>62</v>
      </c>
      <c r="E18" s="8">
        <v>1.6134999999999999</v>
      </c>
      <c r="F18">
        <v>139912992.00000003</v>
      </c>
      <c r="G18">
        <v>25416.83</v>
      </c>
      <c r="H18">
        <v>254378358</v>
      </c>
      <c r="I18">
        <v>35948648.429999992</v>
      </c>
      <c r="J18">
        <v>60809913.310000002</v>
      </c>
      <c r="K18">
        <v>5873101.9600000009</v>
      </c>
      <c r="L18">
        <v>25977269</v>
      </c>
      <c r="M18" s="10">
        <v>6322977</v>
      </c>
      <c r="N18" s="10">
        <v>31670859</v>
      </c>
      <c r="O18" s="10">
        <v>42718631</v>
      </c>
      <c r="P18" s="10">
        <v>37519248</v>
      </c>
      <c r="Q18" s="10">
        <v>2867992</v>
      </c>
      <c r="R18" s="10">
        <v>36158354</v>
      </c>
      <c r="S18" s="10">
        <v>758142</v>
      </c>
      <c r="T18" s="10">
        <v>9199735</v>
      </c>
      <c r="U18" s="10">
        <v>65449308</v>
      </c>
      <c r="V18" s="10">
        <v>21687695</v>
      </c>
      <c r="W18" s="10">
        <v>758142</v>
      </c>
      <c r="X18" s="10">
        <v>9199735</v>
      </c>
      <c r="Y18" s="10">
        <v>65449308</v>
      </c>
      <c r="Z18" s="10">
        <v>21687695</v>
      </c>
      <c r="AA18" s="10">
        <v>25417</v>
      </c>
      <c r="AB18" s="10">
        <v>12.9695004447</v>
      </c>
      <c r="AC18">
        <v>143.22999999999999</v>
      </c>
      <c r="AD18">
        <v>23057404066</v>
      </c>
      <c r="AE18">
        <v>19826222541</v>
      </c>
      <c r="AF18" s="10">
        <f>INDEX(CONFAZ!$EN$2:$ES$408,MATCH(DATE(YEAR($A18),MONTH($A18),15),CONFAZ!$EN$2:$EN$408,0),2)</f>
        <v>234825357</v>
      </c>
      <c r="AG18" s="10">
        <f>INDEX(CONFAZ!$EN$2:$ES$408,MATCH(DATE(YEAR($A18),MONTH($A18),15),CONFAZ!$EN$2:$EN$408,0),3)</f>
        <v>463907895</v>
      </c>
      <c r="AH18">
        <v>545</v>
      </c>
      <c r="AI18">
        <v>537322929500</v>
      </c>
      <c r="AJ18">
        <v>11.92</v>
      </c>
      <c r="AK18">
        <v>0.56999999999999995</v>
      </c>
      <c r="AL18">
        <v>0</v>
      </c>
      <c r="AM18">
        <v>0</v>
      </c>
      <c r="AN18">
        <v>0</v>
      </c>
      <c r="AO18">
        <v>0</v>
      </c>
      <c r="AP18">
        <v>6.3431316668023703</v>
      </c>
      <c r="AQ18">
        <v>1.47</v>
      </c>
      <c r="AR18">
        <v>186.2</v>
      </c>
      <c r="AS18">
        <v>4.41</v>
      </c>
      <c r="AT18" s="10">
        <v>368272700000</v>
      </c>
      <c r="AU18">
        <v>0</v>
      </c>
      <c r="AV18">
        <v>0</v>
      </c>
      <c r="AW18">
        <v>139500570</v>
      </c>
      <c r="AX18">
        <v>76376665</v>
      </c>
      <c r="AY18">
        <v>0</v>
      </c>
      <c r="AZ18" s="10">
        <v>12031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3617383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55593563</v>
      </c>
      <c r="BM18">
        <v>0</v>
      </c>
      <c r="BN18">
        <v>1521136</v>
      </c>
      <c r="BO18">
        <v>13932770000</v>
      </c>
      <c r="BP18">
        <v>0.4</v>
      </c>
      <c r="BQ18" s="3">
        <v>3704</v>
      </c>
      <c r="BR18">
        <v>14118.77</v>
      </c>
      <c r="BS18">
        <v>1279579000</v>
      </c>
      <c r="BT18">
        <v>23471000</v>
      </c>
      <c r="BU18">
        <v>3323598000</v>
      </c>
      <c r="BV18">
        <v>6723049000</v>
      </c>
      <c r="BW18">
        <v>2583073000</v>
      </c>
      <c r="BX18">
        <v>11349697000</v>
      </c>
      <c r="BY18">
        <v>7902078000</v>
      </c>
      <c r="BZ18">
        <v>0.4</v>
      </c>
      <c r="CA18">
        <v>3704</v>
      </c>
      <c r="CB18">
        <v>8238.85</v>
      </c>
      <c r="CC18">
        <v>11395641000</v>
      </c>
      <c r="CD18">
        <v>0.4</v>
      </c>
      <c r="CE18">
        <v>129588.4</v>
      </c>
      <c r="CF18">
        <v>114859728.45</v>
      </c>
      <c r="CG18">
        <v>6126.17</v>
      </c>
      <c r="CH18">
        <v>31879</v>
      </c>
      <c r="CI18">
        <v>41.468921000000002</v>
      </c>
      <c r="CJ18">
        <v>2.84</v>
      </c>
      <c r="CK18">
        <v>-216770</v>
      </c>
      <c r="CL18">
        <v>-173896.67</v>
      </c>
      <c r="CM18">
        <v>42876.67</v>
      </c>
      <c r="CN18">
        <v>-2903.33</v>
      </c>
      <c r="CO18">
        <v>3923983.33</v>
      </c>
      <c r="CP18">
        <v>-98643.33</v>
      </c>
      <c r="CQ18">
        <v>-108350</v>
      </c>
      <c r="CR18">
        <v>8756.6299999999992</v>
      </c>
      <c r="CS18">
        <v>157405993.09</v>
      </c>
      <c r="CT18">
        <v>60672.61</v>
      </c>
      <c r="CU18">
        <v>157475422.33000001</v>
      </c>
      <c r="CV18" s="34">
        <v>0.52720370000000005</v>
      </c>
      <c r="CW18">
        <v>0</v>
      </c>
      <c r="CX18">
        <v>3997.86</v>
      </c>
      <c r="CY18" s="10">
        <f t="shared" si="1"/>
        <v>0</v>
      </c>
      <c r="CZ18" s="10">
        <f>IFERROR(INDEX(CONFAZ!$A$2:$ES$440,MATCH(DATE(YEAR($A18),MONTH($A18),15),CONFAZ!$A$2:$A$440,0),4),0)</f>
        <v>6126.17</v>
      </c>
      <c r="DA18" s="10"/>
      <c r="DB18" s="10"/>
      <c r="DC18"/>
      <c r="DD18"/>
      <c r="DJ18"/>
    </row>
    <row r="19" spans="1:114" x14ac:dyDescent="0.25">
      <c r="A19" s="1">
        <v>40710</v>
      </c>
      <c r="B19" s="1" t="str">
        <f t="shared" si="0"/>
        <v>16/06/2011</v>
      </c>
      <c r="C19" t="s">
        <v>61</v>
      </c>
      <c r="D19" t="s">
        <v>62</v>
      </c>
      <c r="E19" s="8">
        <v>1.587</v>
      </c>
      <c r="F19">
        <v>139921380.10999998</v>
      </c>
      <c r="G19">
        <v>65334.74</v>
      </c>
      <c r="H19">
        <v>272346469</v>
      </c>
      <c r="I19">
        <v>36698695.150000006</v>
      </c>
      <c r="J19">
        <v>76575786.50999999</v>
      </c>
      <c r="K19">
        <v>6411130.129999999</v>
      </c>
      <c r="L19">
        <v>18270722</v>
      </c>
      <c r="M19" s="10">
        <v>5804819</v>
      </c>
      <c r="N19" s="10">
        <v>33336567</v>
      </c>
      <c r="O19" s="10">
        <v>37069326</v>
      </c>
      <c r="P19" s="10">
        <v>39246551</v>
      </c>
      <c r="Q19" s="10">
        <v>2391129</v>
      </c>
      <c r="R19" s="10">
        <v>41060235</v>
      </c>
      <c r="S19" s="10">
        <v>1108656</v>
      </c>
      <c r="T19" s="10">
        <v>8622563</v>
      </c>
      <c r="U19" s="10">
        <v>82038733</v>
      </c>
      <c r="V19" s="10">
        <v>21604128</v>
      </c>
      <c r="W19" s="10">
        <v>1108656</v>
      </c>
      <c r="X19" s="10">
        <v>8622563</v>
      </c>
      <c r="Y19" s="10">
        <v>82038733</v>
      </c>
      <c r="Z19" s="10">
        <v>21604128</v>
      </c>
      <c r="AA19" s="10">
        <v>63762</v>
      </c>
      <c r="AB19" s="10">
        <v>16.858917014300001</v>
      </c>
      <c r="AC19">
        <v>141.75</v>
      </c>
      <c r="AD19">
        <v>22518366011</v>
      </c>
      <c r="AE19">
        <v>19398620585</v>
      </c>
      <c r="AF19" s="10">
        <f>INDEX(CONFAZ!$EN$2:$ES$408,MATCH(DATE(YEAR($A19),MONTH($A19),15),CONFAZ!$EN$2:$EN$408,0),2)</f>
        <v>297856224</v>
      </c>
      <c r="AG19" s="10">
        <f>INDEX(CONFAZ!$EN$2:$ES$408,MATCH(DATE(YEAR($A19),MONTH($A19),15),CONFAZ!$EN$2:$EN$408,0),3)</f>
        <v>492406384</v>
      </c>
      <c r="AH19">
        <v>545</v>
      </c>
      <c r="AI19">
        <v>532874925000</v>
      </c>
      <c r="AJ19">
        <v>12.1</v>
      </c>
      <c r="AK19">
        <v>0.22</v>
      </c>
      <c r="AL19">
        <v>0</v>
      </c>
      <c r="AM19">
        <v>0</v>
      </c>
      <c r="AN19">
        <v>0</v>
      </c>
      <c r="AO19">
        <v>0</v>
      </c>
      <c r="AP19">
        <v>6.1741511052997096</v>
      </c>
      <c r="AQ19">
        <v>1.1499999999999999</v>
      </c>
      <c r="AR19">
        <v>177.52</v>
      </c>
      <c r="AS19">
        <v>-4.3899999999999997</v>
      </c>
      <c r="AT19" s="10">
        <v>363821700000</v>
      </c>
      <c r="AU19">
        <v>0</v>
      </c>
      <c r="AV19">
        <v>0</v>
      </c>
      <c r="AW19">
        <v>176331022</v>
      </c>
      <c r="AX19">
        <v>69657238</v>
      </c>
      <c r="AY19">
        <v>0</v>
      </c>
      <c r="AZ19" s="10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2300270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101959819</v>
      </c>
      <c r="BM19">
        <v>0</v>
      </c>
      <c r="BN19">
        <v>2413695</v>
      </c>
      <c r="BO19">
        <v>13932770000</v>
      </c>
      <c r="BP19">
        <v>0.4</v>
      </c>
      <c r="BQ19" s="3">
        <v>3704</v>
      </c>
      <c r="BR19">
        <v>14118.77</v>
      </c>
      <c r="BS19">
        <v>1279579000</v>
      </c>
      <c r="BT19">
        <v>23471000</v>
      </c>
      <c r="BU19">
        <v>3323598000</v>
      </c>
      <c r="BV19">
        <v>6723049000</v>
      </c>
      <c r="BW19">
        <v>2583073000</v>
      </c>
      <c r="BX19">
        <v>11349697000</v>
      </c>
      <c r="BY19">
        <v>7902078000</v>
      </c>
      <c r="BZ19">
        <v>0.4</v>
      </c>
      <c r="CA19">
        <v>3704</v>
      </c>
      <c r="CB19">
        <v>8238.85</v>
      </c>
      <c r="CC19">
        <v>11395641000</v>
      </c>
      <c r="CD19">
        <v>0.4</v>
      </c>
      <c r="CE19">
        <v>197454.35</v>
      </c>
      <c r="CF19">
        <v>107986799.09999999</v>
      </c>
      <c r="CG19">
        <v>24875.23</v>
      </c>
      <c r="CH19">
        <v>30756</v>
      </c>
      <c r="CI19">
        <v>41.468921000000002</v>
      </c>
      <c r="CJ19">
        <v>2.74</v>
      </c>
      <c r="CK19">
        <v>-216770</v>
      </c>
      <c r="CL19">
        <v>-173896.67</v>
      </c>
      <c r="CM19">
        <v>42876.67</v>
      </c>
      <c r="CN19">
        <v>-2903.33</v>
      </c>
      <c r="CO19">
        <v>3923983.33</v>
      </c>
      <c r="CP19">
        <v>-98643.33</v>
      </c>
      <c r="CQ19">
        <v>-108350</v>
      </c>
      <c r="CR19">
        <v>19531.439999999999</v>
      </c>
      <c r="CS19">
        <v>171473556.93000001</v>
      </c>
      <c r="CT19">
        <v>49709.7</v>
      </c>
      <c r="CU19">
        <v>171542798.06999999</v>
      </c>
      <c r="CV19" s="34">
        <v>0.52720370000000005</v>
      </c>
      <c r="CW19">
        <v>0</v>
      </c>
      <c r="CX19">
        <v>16168.9</v>
      </c>
      <c r="CY19" s="10">
        <f t="shared" si="1"/>
        <v>0</v>
      </c>
      <c r="CZ19" s="10">
        <f>IFERROR(INDEX(CONFAZ!$A$2:$ES$440,MATCH(DATE(YEAR($A19),MONTH($A19),15),CONFAZ!$A$2:$A$440,0),4),0)</f>
        <v>24875.23</v>
      </c>
      <c r="DA19" s="6"/>
      <c r="DB19"/>
      <c r="DC19"/>
      <c r="DD19"/>
      <c r="DJ19"/>
    </row>
    <row r="20" spans="1:114" x14ac:dyDescent="0.25">
      <c r="A20" s="1">
        <v>40740</v>
      </c>
      <c r="B20" s="1" t="str">
        <f t="shared" si="0"/>
        <v>16/07/2011</v>
      </c>
      <c r="C20" t="s">
        <v>61</v>
      </c>
      <c r="D20" t="s">
        <v>62</v>
      </c>
      <c r="E20" s="8">
        <v>1.5639000000000001</v>
      </c>
      <c r="F20">
        <v>151861075.48999998</v>
      </c>
      <c r="G20">
        <v>2238624.2599999998</v>
      </c>
      <c r="H20">
        <v>277187622</v>
      </c>
      <c r="I20">
        <v>37218616.469999999</v>
      </c>
      <c r="J20">
        <v>66543147.670000009</v>
      </c>
      <c r="K20">
        <v>6633459.580000001</v>
      </c>
      <c r="L20">
        <v>12183663</v>
      </c>
      <c r="M20" s="10">
        <v>10118580</v>
      </c>
      <c r="N20" s="10">
        <v>32770026</v>
      </c>
      <c r="O20" s="10">
        <v>38354684</v>
      </c>
      <c r="P20" s="10">
        <v>44715728</v>
      </c>
      <c r="Q20" s="10">
        <v>2671722</v>
      </c>
      <c r="R20" s="10">
        <v>44018133</v>
      </c>
      <c r="S20" s="10">
        <v>1250312</v>
      </c>
      <c r="T20" s="10">
        <v>9839569</v>
      </c>
      <c r="U20" s="10">
        <v>69552213</v>
      </c>
      <c r="V20" s="10">
        <v>21660225</v>
      </c>
      <c r="W20" s="10">
        <v>1250312</v>
      </c>
      <c r="X20" s="10">
        <v>9839569</v>
      </c>
      <c r="Y20" s="10">
        <v>69552213</v>
      </c>
      <c r="Z20" s="10">
        <v>21660225</v>
      </c>
      <c r="AA20" s="10">
        <v>2236430</v>
      </c>
      <c r="AB20" s="10">
        <v>17.9992594653</v>
      </c>
      <c r="AC20">
        <v>145.19</v>
      </c>
      <c r="AD20">
        <v>22193042186</v>
      </c>
      <c r="AE20">
        <v>19259092355</v>
      </c>
      <c r="AF20" s="10">
        <f>INDEX(CONFAZ!$EN$2:$ES$408,MATCH(DATE(YEAR($A20),MONTH($A20),15),CONFAZ!$EN$2:$EN$408,0),2)</f>
        <v>272654135</v>
      </c>
      <c r="AG20" s="10">
        <f>INDEX(CONFAZ!$EN$2:$ES$408,MATCH(DATE(YEAR($A20),MONTH($A20),15),CONFAZ!$EN$2:$EN$408,0),3)</f>
        <v>461284180</v>
      </c>
      <c r="AH20">
        <v>545</v>
      </c>
      <c r="AI20">
        <v>541334601600</v>
      </c>
      <c r="AJ20">
        <v>12.25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6.0252751732572296</v>
      </c>
      <c r="AQ20">
        <v>1.1599999999999999</v>
      </c>
      <c r="AR20">
        <v>178.54</v>
      </c>
      <c r="AS20">
        <v>-15.23</v>
      </c>
      <c r="AT20" s="10">
        <v>367333100000</v>
      </c>
      <c r="AU20">
        <v>0</v>
      </c>
      <c r="AV20">
        <v>0</v>
      </c>
      <c r="AW20">
        <v>210073930</v>
      </c>
      <c r="AX20">
        <v>102502087</v>
      </c>
      <c r="AY20">
        <v>0</v>
      </c>
      <c r="AZ20" s="1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25912091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73773086</v>
      </c>
      <c r="BM20">
        <v>0</v>
      </c>
      <c r="BN20">
        <v>7886666</v>
      </c>
      <c r="BO20">
        <v>13932770000</v>
      </c>
      <c r="BP20">
        <v>0.4</v>
      </c>
      <c r="BQ20" s="3">
        <v>3704</v>
      </c>
      <c r="BR20">
        <v>14118.77</v>
      </c>
      <c r="BS20">
        <v>1279579000</v>
      </c>
      <c r="BT20">
        <v>23471000</v>
      </c>
      <c r="BU20">
        <v>3323598000</v>
      </c>
      <c r="BV20">
        <v>6723049000</v>
      </c>
      <c r="BW20">
        <v>2583073000</v>
      </c>
      <c r="BX20">
        <v>11349697000</v>
      </c>
      <c r="BY20">
        <v>7902078000</v>
      </c>
      <c r="BZ20">
        <v>0.4</v>
      </c>
      <c r="CA20">
        <v>3704</v>
      </c>
      <c r="CB20">
        <v>8238.85</v>
      </c>
      <c r="CC20">
        <v>11395641000</v>
      </c>
      <c r="CD20">
        <v>0.4</v>
      </c>
      <c r="CE20">
        <v>96526.42</v>
      </c>
      <c r="CF20">
        <v>121059976.5</v>
      </c>
      <c r="CG20">
        <v>16345.83</v>
      </c>
      <c r="CH20">
        <v>30745</v>
      </c>
      <c r="CI20">
        <v>41.468921000000002</v>
      </c>
      <c r="CJ20">
        <v>2.74</v>
      </c>
      <c r="CK20">
        <v>-93173.33</v>
      </c>
      <c r="CL20">
        <v>-61393.33</v>
      </c>
      <c r="CM20">
        <v>31780</v>
      </c>
      <c r="CN20">
        <v>-63223.33</v>
      </c>
      <c r="CO20">
        <v>3961456.67</v>
      </c>
      <c r="CP20">
        <v>-107760</v>
      </c>
      <c r="CQ20">
        <v>-109033.33</v>
      </c>
      <c r="CR20">
        <v>1031842.54</v>
      </c>
      <c r="CS20">
        <v>167907228.68000001</v>
      </c>
      <c r="CT20">
        <v>24378.71</v>
      </c>
      <c r="CU20">
        <v>168964649.93000001</v>
      </c>
      <c r="CV20" s="34">
        <v>0.52720370000000005</v>
      </c>
      <c r="CW20">
        <v>0</v>
      </c>
      <c r="CX20">
        <v>10647.2</v>
      </c>
      <c r="CY20" s="10">
        <f t="shared" si="1"/>
        <v>0</v>
      </c>
      <c r="CZ20" s="10">
        <f>IFERROR(INDEX(CONFAZ!$A$2:$ES$440,MATCH(DATE(YEAR($A20),MONTH($A20),15),CONFAZ!$A$2:$A$440,0),4),0)</f>
        <v>16345.83</v>
      </c>
      <c r="DB20"/>
      <c r="DC20"/>
      <c r="DD20"/>
      <c r="DJ20"/>
    </row>
    <row r="21" spans="1:114" x14ac:dyDescent="0.25">
      <c r="A21" s="1">
        <v>40771</v>
      </c>
      <c r="B21" s="1" t="str">
        <f t="shared" si="0"/>
        <v>16/08/2011</v>
      </c>
      <c r="C21" t="s">
        <v>61</v>
      </c>
      <c r="D21" t="s">
        <v>62</v>
      </c>
      <c r="E21" s="8">
        <v>1.597</v>
      </c>
      <c r="F21">
        <v>160292259.07000002</v>
      </c>
      <c r="G21">
        <v>218756.54</v>
      </c>
      <c r="H21">
        <v>296849458</v>
      </c>
      <c r="I21">
        <v>39256015.020000003</v>
      </c>
      <c r="J21">
        <v>76177828.410000011</v>
      </c>
      <c r="K21">
        <v>7005525.6500000004</v>
      </c>
      <c r="L21">
        <v>10213529</v>
      </c>
      <c r="M21" s="10">
        <v>10092894</v>
      </c>
      <c r="N21" s="10">
        <v>33640481</v>
      </c>
      <c r="O21" s="10">
        <v>42815783</v>
      </c>
      <c r="P21" s="10">
        <v>44628468</v>
      </c>
      <c r="Q21" s="10">
        <v>3402185</v>
      </c>
      <c r="R21" s="10">
        <v>47152724</v>
      </c>
      <c r="S21" s="10">
        <v>1061309</v>
      </c>
      <c r="T21" s="10">
        <v>10877759</v>
      </c>
      <c r="U21" s="10">
        <v>80945895</v>
      </c>
      <c r="V21" s="10">
        <v>22013203</v>
      </c>
      <c r="W21" s="10">
        <v>1061309</v>
      </c>
      <c r="X21" s="10">
        <v>10877759</v>
      </c>
      <c r="Y21" s="10">
        <v>80945895</v>
      </c>
      <c r="Z21" s="10">
        <v>22013203</v>
      </c>
      <c r="AA21" s="10">
        <v>218757</v>
      </c>
      <c r="AB21" s="10">
        <v>17.700560750099999</v>
      </c>
      <c r="AC21">
        <v>147.51</v>
      </c>
      <c r="AD21">
        <v>26076703082</v>
      </c>
      <c r="AE21">
        <v>22405400011</v>
      </c>
      <c r="AF21" s="10">
        <f>INDEX(CONFAZ!$EN$2:$ES$408,MATCH(DATE(YEAR($A21),MONTH($A21),15),CONFAZ!$EN$2:$EN$408,0),2)</f>
        <v>323602147</v>
      </c>
      <c r="AG21" s="10">
        <f>INDEX(CONFAZ!$EN$2:$ES$408,MATCH(DATE(YEAR($A21),MONTH($A21),15),CONFAZ!$EN$2:$EN$408,0),3)</f>
        <v>722189150</v>
      </c>
      <c r="AH21">
        <v>545</v>
      </c>
      <c r="AI21">
        <v>564375009000</v>
      </c>
      <c r="AJ21">
        <v>12.42</v>
      </c>
      <c r="AK21">
        <v>0.42</v>
      </c>
      <c r="AL21">
        <v>0</v>
      </c>
      <c r="AM21">
        <v>0</v>
      </c>
      <c r="AN21">
        <v>0</v>
      </c>
      <c r="AO21">
        <v>0</v>
      </c>
      <c r="AP21">
        <v>5.9764991896272202</v>
      </c>
      <c r="AQ21">
        <v>1.37</v>
      </c>
      <c r="AR21">
        <v>175.5</v>
      </c>
      <c r="AS21">
        <v>-4.6100000000000003</v>
      </c>
      <c r="AT21" s="10">
        <v>374887300000</v>
      </c>
      <c r="AU21">
        <v>0</v>
      </c>
      <c r="AV21">
        <v>0</v>
      </c>
      <c r="AW21">
        <v>146800592</v>
      </c>
      <c r="AX21">
        <v>60122939</v>
      </c>
      <c r="AY21">
        <v>0</v>
      </c>
      <c r="AZ21" s="10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21616518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61062743</v>
      </c>
      <c r="BM21">
        <v>7286</v>
      </c>
      <c r="BN21">
        <v>3991106</v>
      </c>
      <c r="BO21">
        <v>13932770000</v>
      </c>
      <c r="BP21">
        <v>0.4</v>
      </c>
      <c r="BQ21" s="3">
        <v>3704</v>
      </c>
      <c r="BR21">
        <v>14118.77</v>
      </c>
      <c r="BS21">
        <v>1279579000</v>
      </c>
      <c r="BT21">
        <v>23471000</v>
      </c>
      <c r="BU21">
        <v>3323598000</v>
      </c>
      <c r="BV21">
        <v>6723049000</v>
      </c>
      <c r="BW21">
        <v>2583073000</v>
      </c>
      <c r="BX21">
        <v>11349697000</v>
      </c>
      <c r="BY21">
        <v>7902078000</v>
      </c>
      <c r="BZ21">
        <v>0.4</v>
      </c>
      <c r="CA21">
        <v>3704</v>
      </c>
      <c r="CB21">
        <v>8238.85</v>
      </c>
      <c r="CC21">
        <v>13932770000</v>
      </c>
      <c r="CD21">
        <v>0.4</v>
      </c>
      <c r="CE21">
        <v>95401.93</v>
      </c>
      <c r="CF21">
        <v>133509341.64</v>
      </c>
      <c r="CG21">
        <v>16530.86</v>
      </c>
      <c r="CH21">
        <v>32971</v>
      </c>
      <c r="CI21">
        <v>41.468921000000002</v>
      </c>
      <c r="CJ21">
        <v>2.74</v>
      </c>
      <c r="CK21">
        <v>-93173.33</v>
      </c>
      <c r="CL21">
        <v>-61393.33</v>
      </c>
      <c r="CM21">
        <v>31780</v>
      </c>
      <c r="CN21">
        <v>-63223.33</v>
      </c>
      <c r="CO21">
        <v>3961456.67</v>
      </c>
      <c r="CP21">
        <v>-107760</v>
      </c>
      <c r="CQ21">
        <v>-109033.33</v>
      </c>
      <c r="CR21">
        <v>172561.5</v>
      </c>
      <c r="CS21">
        <v>185341414.24000001</v>
      </c>
      <c r="CT21">
        <v>11957.37</v>
      </c>
      <c r="CU21">
        <v>185530333.11000001</v>
      </c>
      <c r="CV21" s="34">
        <v>0.52720370000000005</v>
      </c>
      <c r="CW21">
        <v>0</v>
      </c>
      <c r="CX21">
        <v>10745.06</v>
      </c>
      <c r="CY21" s="10">
        <f t="shared" si="1"/>
        <v>0</v>
      </c>
      <c r="CZ21" s="10">
        <f>IFERROR(INDEX(CONFAZ!$A$2:$ES$440,MATCH(DATE(YEAR($A21),MONTH($A21),15),CONFAZ!$A$2:$A$440,0),4),0)</f>
        <v>16530.86</v>
      </c>
      <c r="DA21"/>
      <c r="DB21"/>
      <c r="DC21"/>
      <c r="DD21"/>
      <c r="DJ21"/>
    </row>
    <row r="22" spans="1:114" x14ac:dyDescent="0.25">
      <c r="A22" s="1">
        <v>40802</v>
      </c>
      <c r="B22" s="1" t="str">
        <f t="shared" si="0"/>
        <v>16/09/2011</v>
      </c>
      <c r="C22" t="s">
        <v>61</v>
      </c>
      <c r="D22" t="s">
        <v>62</v>
      </c>
      <c r="E22" s="8">
        <v>1.7498</v>
      </c>
      <c r="F22">
        <v>163545640.22000003</v>
      </c>
      <c r="G22">
        <v>140497.42000000001</v>
      </c>
      <c r="H22">
        <v>315600189</v>
      </c>
      <c r="I22">
        <v>40958933.760000013</v>
      </c>
      <c r="J22">
        <v>89749440.030000016</v>
      </c>
      <c r="K22">
        <v>7021306.2699999996</v>
      </c>
      <c r="L22">
        <v>7002813</v>
      </c>
      <c r="M22" s="10">
        <v>6205004</v>
      </c>
      <c r="N22" s="10">
        <v>33429811</v>
      </c>
      <c r="O22" s="10">
        <v>38609938</v>
      </c>
      <c r="P22" s="10">
        <v>53686521</v>
      </c>
      <c r="Q22" s="10">
        <v>3602298</v>
      </c>
      <c r="R22" s="10">
        <v>48979688</v>
      </c>
      <c r="S22" s="10">
        <v>839855</v>
      </c>
      <c r="T22" s="10">
        <v>11191096</v>
      </c>
      <c r="U22" s="10">
        <v>95297042</v>
      </c>
      <c r="V22" s="10">
        <v>23618439</v>
      </c>
      <c r="W22" s="10">
        <v>839855</v>
      </c>
      <c r="X22" s="10">
        <v>11191096</v>
      </c>
      <c r="Y22" s="10">
        <v>95297042</v>
      </c>
      <c r="Z22" s="10">
        <v>23618439</v>
      </c>
      <c r="AA22" s="10">
        <v>140497</v>
      </c>
      <c r="AB22" s="10">
        <v>21.018183670399999</v>
      </c>
      <c r="AC22">
        <v>142.30000000000001</v>
      </c>
      <c r="AD22">
        <v>23191369933</v>
      </c>
      <c r="AE22">
        <v>20356258250</v>
      </c>
      <c r="AF22" s="10">
        <f>INDEX(CONFAZ!$EN$2:$ES$408,MATCH(DATE(YEAR($A22),MONTH($A22),15),CONFAZ!$EN$2:$EN$408,0),2)</f>
        <v>345676092</v>
      </c>
      <c r="AG22" s="10">
        <f>INDEX(CONFAZ!$EN$2:$ES$408,MATCH(DATE(YEAR($A22),MONTH($A22),15),CONFAZ!$EN$2:$EN$408,0),3)</f>
        <v>694349603</v>
      </c>
      <c r="AH22">
        <v>545</v>
      </c>
      <c r="AI22">
        <v>611919058400</v>
      </c>
      <c r="AJ22">
        <v>11.91</v>
      </c>
      <c r="AK22">
        <v>0.45</v>
      </c>
      <c r="AL22">
        <v>0</v>
      </c>
      <c r="AM22">
        <v>0</v>
      </c>
      <c r="AN22">
        <v>0</v>
      </c>
      <c r="AO22">
        <v>0</v>
      </c>
      <c r="AP22">
        <v>6.0072815533980499</v>
      </c>
      <c r="AQ22">
        <v>1.53</v>
      </c>
      <c r="AR22">
        <v>193.08</v>
      </c>
      <c r="AS22">
        <v>0.32</v>
      </c>
      <c r="AT22" s="10">
        <v>370113800000</v>
      </c>
      <c r="AU22">
        <v>0</v>
      </c>
      <c r="AV22">
        <v>0</v>
      </c>
      <c r="AW22">
        <v>183778094</v>
      </c>
      <c r="AX22">
        <v>79735271</v>
      </c>
      <c r="AY22">
        <v>0</v>
      </c>
      <c r="AZ22" s="10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27494706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68779975</v>
      </c>
      <c r="BM22">
        <v>3318900</v>
      </c>
      <c r="BN22">
        <v>4449242</v>
      </c>
      <c r="BO22">
        <v>13932770000</v>
      </c>
      <c r="BP22">
        <v>0.4</v>
      </c>
      <c r="BQ22" s="3">
        <v>3704</v>
      </c>
      <c r="BR22">
        <v>14118.77</v>
      </c>
      <c r="BS22">
        <v>1279579000</v>
      </c>
      <c r="BT22">
        <v>23471000</v>
      </c>
      <c r="BU22">
        <v>3323598000</v>
      </c>
      <c r="BV22">
        <v>6723049000</v>
      </c>
      <c r="BW22">
        <v>2583073000</v>
      </c>
      <c r="BX22">
        <v>11349697000</v>
      </c>
      <c r="BY22">
        <v>7902078000</v>
      </c>
      <c r="BZ22">
        <v>0.4</v>
      </c>
      <c r="CA22">
        <v>3704</v>
      </c>
      <c r="CB22">
        <v>8238.85</v>
      </c>
      <c r="CC22">
        <v>13932770000</v>
      </c>
      <c r="CD22">
        <v>0.4</v>
      </c>
      <c r="CE22">
        <v>290353.28000000003</v>
      </c>
      <c r="CF22">
        <v>130094610.7</v>
      </c>
      <c r="CG22">
        <v>22703.91</v>
      </c>
      <c r="CH22">
        <v>30782</v>
      </c>
      <c r="CI22">
        <v>41.468921000000002</v>
      </c>
      <c r="CJ22">
        <v>2.74</v>
      </c>
      <c r="CK22">
        <v>-93173.33</v>
      </c>
      <c r="CL22">
        <v>-61393.33</v>
      </c>
      <c r="CM22">
        <v>31780</v>
      </c>
      <c r="CN22">
        <v>-63223.33</v>
      </c>
      <c r="CO22">
        <v>3961456.67</v>
      </c>
      <c r="CP22">
        <v>-107760</v>
      </c>
      <c r="CQ22">
        <v>-109033.33</v>
      </c>
      <c r="CR22">
        <v>101524.48</v>
      </c>
      <c r="CS22">
        <v>206865513.19999999</v>
      </c>
      <c r="CT22">
        <v>20779.560000000001</v>
      </c>
      <c r="CU22">
        <v>207015087.65000001</v>
      </c>
      <c r="CV22" s="34">
        <v>0.52720370000000005</v>
      </c>
      <c r="CW22">
        <v>0</v>
      </c>
      <c r="CX22">
        <v>14757.54</v>
      </c>
      <c r="CY22" s="10">
        <f t="shared" si="1"/>
        <v>0</v>
      </c>
      <c r="CZ22" s="10">
        <f>IFERROR(INDEX(CONFAZ!$A$2:$ES$440,MATCH(DATE(YEAR($A22),MONTH($A22),15),CONFAZ!$A$2:$A$440,0),4),0)</f>
        <v>22703.91</v>
      </c>
      <c r="DA22"/>
      <c r="DB22"/>
      <c r="DC22"/>
      <c r="DD22"/>
      <c r="DJ22"/>
    </row>
    <row r="23" spans="1:114" x14ac:dyDescent="0.25">
      <c r="A23" s="1">
        <v>40832</v>
      </c>
      <c r="B23" s="1" t="str">
        <f t="shared" si="0"/>
        <v>16/10/2011</v>
      </c>
      <c r="C23" t="s">
        <v>61</v>
      </c>
      <c r="D23" t="s">
        <v>62</v>
      </c>
      <c r="E23" s="8">
        <v>1.7726</v>
      </c>
      <c r="F23">
        <v>159711535.72999999</v>
      </c>
      <c r="G23">
        <v>33879.370000000003</v>
      </c>
      <c r="H23">
        <v>305895677</v>
      </c>
      <c r="I23">
        <v>40410204.849999994</v>
      </c>
      <c r="J23">
        <v>84369701.820000023</v>
      </c>
      <c r="K23">
        <v>6666760.2400000021</v>
      </c>
      <c r="L23">
        <v>5021161</v>
      </c>
      <c r="M23" s="10">
        <v>8356066</v>
      </c>
      <c r="N23" s="10">
        <v>34100975</v>
      </c>
      <c r="O23" s="10">
        <v>36884523</v>
      </c>
      <c r="P23" s="10">
        <v>43260615</v>
      </c>
      <c r="Q23" s="10">
        <v>2763673</v>
      </c>
      <c r="R23" s="10">
        <v>50644648</v>
      </c>
      <c r="S23" s="10">
        <v>876197</v>
      </c>
      <c r="T23" s="10">
        <v>9985589</v>
      </c>
      <c r="U23" s="10">
        <v>89998695</v>
      </c>
      <c r="V23" s="10">
        <v>28991477</v>
      </c>
      <c r="W23" s="10">
        <v>876197</v>
      </c>
      <c r="X23" s="10">
        <v>9985589</v>
      </c>
      <c r="Y23" s="10">
        <v>89998695</v>
      </c>
      <c r="Z23" s="10">
        <v>28991477</v>
      </c>
      <c r="AA23" s="10">
        <v>33219</v>
      </c>
      <c r="AB23" s="10">
        <v>9.1862670137000002</v>
      </c>
      <c r="AC23">
        <v>142.02000000000001</v>
      </c>
      <c r="AD23">
        <v>22056074475</v>
      </c>
      <c r="AE23">
        <v>19918996728</v>
      </c>
      <c r="AF23" s="10">
        <f>INDEX(CONFAZ!$EN$2:$ES$408,MATCH(DATE(YEAR($A23),MONTH($A23),15),CONFAZ!$EN$2:$EN$408,0),2)</f>
        <v>225699981</v>
      </c>
      <c r="AG23" s="10">
        <f>INDEX(CONFAZ!$EN$2:$ES$408,MATCH(DATE(YEAR($A23),MONTH($A23),15),CONFAZ!$EN$2:$EN$408,0),3)</f>
        <v>647947303</v>
      </c>
      <c r="AH23">
        <v>545</v>
      </c>
      <c r="AI23">
        <v>625600172800</v>
      </c>
      <c r="AJ23">
        <v>11.7</v>
      </c>
      <c r="AK23">
        <v>0.32</v>
      </c>
      <c r="AL23">
        <v>0</v>
      </c>
      <c r="AM23">
        <v>0</v>
      </c>
      <c r="AN23">
        <v>0</v>
      </c>
      <c r="AO23">
        <v>0</v>
      </c>
      <c r="AP23">
        <v>5.7362770913510204</v>
      </c>
      <c r="AQ23">
        <v>1.43</v>
      </c>
      <c r="AR23">
        <v>191.93</v>
      </c>
      <c r="AS23">
        <v>30.89</v>
      </c>
      <c r="AT23" s="10">
        <v>383776100000</v>
      </c>
      <c r="AU23">
        <v>0</v>
      </c>
      <c r="AV23">
        <v>0</v>
      </c>
      <c r="AW23">
        <v>145921183</v>
      </c>
      <c r="AX23">
        <v>61724118</v>
      </c>
      <c r="AY23">
        <v>0</v>
      </c>
      <c r="AZ23" s="10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3599413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71536656</v>
      </c>
      <c r="BM23">
        <v>1404671</v>
      </c>
      <c r="BN23">
        <v>7656325</v>
      </c>
      <c r="BO23">
        <v>13932770000</v>
      </c>
      <c r="BP23">
        <v>0.4</v>
      </c>
      <c r="BQ23" s="3">
        <v>3704</v>
      </c>
      <c r="BR23">
        <v>14118.77</v>
      </c>
      <c r="BS23">
        <v>1279579000</v>
      </c>
      <c r="BT23">
        <v>23471000</v>
      </c>
      <c r="BU23">
        <v>3323598000</v>
      </c>
      <c r="BV23">
        <v>6723049000</v>
      </c>
      <c r="BW23">
        <v>2583073000</v>
      </c>
      <c r="BX23">
        <v>11349697000</v>
      </c>
      <c r="BY23">
        <v>7902078000</v>
      </c>
      <c r="BZ23">
        <v>0.4</v>
      </c>
      <c r="CA23">
        <v>3704</v>
      </c>
      <c r="CB23">
        <v>8238.85</v>
      </c>
      <c r="CC23">
        <v>13932770000</v>
      </c>
      <c r="CD23">
        <v>0.4</v>
      </c>
      <c r="CE23">
        <v>186569.05</v>
      </c>
      <c r="CF23">
        <v>143100871.33000001</v>
      </c>
      <c r="CG23">
        <v>12538.06</v>
      </c>
      <c r="CH23">
        <v>28603</v>
      </c>
      <c r="CI23">
        <v>41.468921000000002</v>
      </c>
      <c r="CJ23">
        <v>2.75</v>
      </c>
      <c r="CK23">
        <v>-23100</v>
      </c>
      <c r="CL23">
        <v>910</v>
      </c>
      <c r="CM23">
        <v>24010</v>
      </c>
      <c r="CN23">
        <v>74350</v>
      </c>
      <c r="CO23">
        <v>3934776.67</v>
      </c>
      <c r="CP23">
        <v>-100460</v>
      </c>
      <c r="CQ23">
        <v>-109046.67</v>
      </c>
      <c r="CR23">
        <v>21092.87</v>
      </c>
      <c r="CS23">
        <v>195214427</v>
      </c>
      <c r="CT23">
        <v>11630.33</v>
      </c>
      <c r="CU23">
        <v>195247150.19999999</v>
      </c>
      <c r="CV23" s="34">
        <v>0.52720370000000005</v>
      </c>
      <c r="CW23">
        <v>0</v>
      </c>
      <c r="CX23">
        <v>12553.53</v>
      </c>
      <c r="CY23" s="10">
        <f t="shared" si="1"/>
        <v>0</v>
      </c>
      <c r="CZ23" s="10">
        <f>IFERROR(INDEX(CONFAZ!$A$2:$ES$440,MATCH(DATE(YEAR($A23),MONTH($A23),15),CONFAZ!$A$2:$A$440,0),4),0)</f>
        <v>12538.06</v>
      </c>
      <c r="DA23"/>
      <c r="DB23"/>
      <c r="DC23"/>
      <c r="DD23"/>
      <c r="DJ23"/>
    </row>
    <row r="24" spans="1:114" x14ac:dyDescent="0.25">
      <c r="A24" s="1">
        <v>40863</v>
      </c>
      <c r="B24" s="1" t="str">
        <f t="shared" si="0"/>
        <v>16/11/2011</v>
      </c>
      <c r="C24" t="s">
        <v>61</v>
      </c>
      <c r="D24" t="s">
        <v>62</v>
      </c>
      <c r="E24" s="8">
        <v>1.7905</v>
      </c>
      <c r="F24">
        <v>160448084.11999997</v>
      </c>
      <c r="G24">
        <v>528322.42000000004</v>
      </c>
      <c r="H24">
        <v>312120959</v>
      </c>
      <c r="I24">
        <v>38010350.359999999</v>
      </c>
      <c r="J24">
        <v>92310768.679999992</v>
      </c>
      <c r="K24">
        <v>6879147.0899999989</v>
      </c>
      <c r="L24">
        <v>4889607</v>
      </c>
      <c r="M24" s="10">
        <v>8291503</v>
      </c>
      <c r="N24" s="10">
        <v>34251639</v>
      </c>
      <c r="O24" s="10">
        <v>39449600</v>
      </c>
      <c r="P24" s="10">
        <v>44422064</v>
      </c>
      <c r="Q24" s="10">
        <v>3407293</v>
      </c>
      <c r="R24" s="10">
        <v>44230536</v>
      </c>
      <c r="S24" s="10">
        <v>800063</v>
      </c>
      <c r="T24" s="10">
        <v>10944354</v>
      </c>
      <c r="U24" s="10">
        <v>96781556</v>
      </c>
      <c r="V24" s="10">
        <v>29014029</v>
      </c>
      <c r="W24" s="10">
        <v>800063</v>
      </c>
      <c r="X24" s="10">
        <v>10944354</v>
      </c>
      <c r="Y24" s="10">
        <v>96781556</v>
      </c>
      <c r="Z24" s="10">
        <v>29014029</v>
      </c>
      <c r="AA24" s="10">
        <v>528322</v>
      </c>
      <c r="AB24" s="10">
        <v>7.8065907426000001</v>
      </c>
      <c r="AC24">
        <v>141.87</v>
      </c>
      <c r="AD24">
        <v>21666081911</v>
      </c>
      <c r="AE24">
        <v>21345663330</v>
      </c>
      <c r="AF24" s="10">
        <f>INDEX(CONFAZ!$EN$2:$ES$408,MATCH(DATE(YEAR($A24),MONTH($A24),15),CONFAZ!$EN$2:$EN$408,0),2)</f>
        <v>263750615</v>
      </c>
      <c r="AG24" s="10">
        <f>INDEX(CONFAZ!$EN$2:$ES$408,MATCH(DATE(YEAR($A24),MONTH($A24),15),CONFAZ!$EN$2:$EN$408,0),3)</f>
        <v>765070265</v>
      </c>
      <c r="AH24">
        <v>545</v>
      </c>
      <c r="AI24">
        <v>630386706500</v>
      </c>
      <c r="AJ24">
        <v>11.4</v>
      </c>
      <c r="AK24">
        <v>0.56999999999999995</v>
      </c>
      <c r="AL24">
        <v>0</v>
      </c>
      <c r="AM24">
        <v>0</v>
      </c>
      <c r="AN24">
        <v>0</v>
      </c>
      <c r="AO24">
        <v>0</v>
      </c>
      <c r="AP24">
        <v>5.1819764382008797</v>
      </c>
      <c r="AQ24">
        <v>1.52</v>
      </c>
      <c r="AR24">
        <v>201.43</v>
      </c>
      <c r="AS24">
        <v>13.45</v>
      </c>
      <c r="AT24" s="10">
        <v>391538000000</v>
      </c>
      <c r="AU24">
        <v>0</v>
      </c>
      <c r="AV24">
        <v>0</v>
      </c>
      <c r="AW24">
        <v>137249977</v>
      </c>
      <c r="AX24">
        <v>33782021</v>
      </c>
      <c r="AY24">
        <v>0</v>
      </c>
      <c r="AZ24" s="10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35579138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63023436</v>
      </c>
      <c r="BM24">
        <v>1481219</v>
      </c>
      <c r="BN24">
        <v>3384163</v>
      </c>
      <c r="BO24">
        <v>13932770000</v>
      </c>
      <c r="BP24">
        <v>0.4</v>
      </c>
      <c r="BQ24" s="3">
        <v>3704</v>
      </c>
      <c r="BR24">
        <v>14118.77</v>
      </c>
      <c r="BS24">
        <v>1279579000</v>
      </c>
      <c r="BT24">
        <v>23471000</v>
      </c>
      <c r="BU24">
        <v>3323598000</v>
      </c>
      <c r="BV24">
        <v>6723049000</v>
      </c>
      <c r="BW24">
        <v>2583073000</v>
      </c>
      <c r="BX24">
        <v>11349697000</v>
      </c>
      <c r="BY24">
        <v>7902078000</v>
      </c>
      <c r="BZ24">
        <v>0.4</v>
      </c>
      <c r="CA24">
        <v>3704</v>
      </c>
      <c r="CB24">
        <v>8238.85</v>
      </c>
      <c r="CC24">
        <v>13932770000</v>
      </c>
      <c r="CD24">
        <v>0.4</v>
      </c>
      <c r="CE24">
        <v>307547.87</v>
      </c>
      <c r="CF24">
        <v>150128477.44999999</v>
      </c>
      <c r="CG24">
        <v>23551.57</v>
      </c>
      <c r="CH24">
        <v>29667</v>
      </c>
      <c r="CI24">
        <v>41.468921000000002</v>
      </c>
      <c r="CJ24">
        <v>2.75</v>
      </c>
      <c r="CK24">
        <v>-23100</v>
      </c>
      <c r="CL24">
        <v>910</v>
      </c>
      <c r="CM24">
        <v>24010</v>
      </c>
      <c r="CN24">
        <v>74350</v>
      </c>
      <c r="CO24">
        <v>3934776.67</v>
      </c>
      <c r="CP24">
        <v>-100460</v>
      </c>
      <c r="CQ24">
        <v>-109046.67</v>
      </c>
      <c r="CR24">
        <v>28412.71</v>
      </c>
      <c r="CS24">
        <v>204982723.41</v>
      </c>
      <c r="CT24">
        <v>8922.48</v>
      </c>
      <c r="CU24">
        <v>205025100.75</v>
      </c>
      <c r="CV24" s="34">
        <v>0.52720370000000005</v>
      </c>
      <c r="CW24">
        <v>0</v>
      </c>
      <c r="CX24">
        <v>10925.2</v>
      </c>
      <c r="CY24" s="10">
        <f t="shared" si="1"/>
        <v>0</v>
      </c>
      <c r="CZ24" s="10">
        <f>IFERROR(INDEX(CONFAZ!$A$2:$ES$440,MATCH(DATE(YEAR($A24),MONTH($A24),15),CONFAZ!$A$2:$A$440,0),4),0)</f>
        <v>23551.57</v>
      </c>
      <c r="DA24" s="10"/>
      <c r="DB24" s="10"/>
      <c r="DC24"/>
      <c r="DD24"/>
      <c r="DJ24"/>
    </row>
    <row r="25" spans="1:114" x14ac:dyDescent="0.25">
      <c r="A25" s="1">
        <v>40893</v>
      </c>
      <c r="B25" s="1" t="str">
        <f t="shared" si="0"/>
        <v>16/12/2011</v>
      </c>
      <c r="C25" t="s">
        <v>61</v>
      </c>
      <c r="D25" t="s">
        <v>62</v>
      </c>
      <c r="E25" s="8">
        <v>1.8369</v>
      </c>
      <c r="F25">
        <v>171031680.72000003</v>
      </c>
      <c r="G25">
        <v>71720.489999999991</v>
      </c>
      <c r="H25">
        <v>324927753</v>
      </c>
      <c r="I25">
        <v>42214837.489999995</v>
      </c>
      <c r="J25">
        <v>90117973.280000001</v>
      </c>
      <c r="K25">
        <v>7696859.0200000005</v>
      </c>
      <c r="L25">
        <v>4536858</v>
      </c>
      <c r="M25" s="10">
        <v>7140154</v>
      </c>
      <c r="N25" s="10">
        <v>35076897</v>
      </c>
      <c r="O25" s="10">
        <v>42417798</v>
      </c>
      <c r="P25" s="10">
        <v>47798658</v>
      </c>
      <c r="Q25" s="10">
        <v>2971748</v>
      </c>
      <c r="R25" s="10">
        <v>55275112</v>
      </c>
      <c r="S25" s="10">
        <v>896911</v>
      </c>
      <c r="T25" s="10">
        <v>10648267</v>
      </c>
      <c r="U25" s="10">
        <v>94554876</v>
      </c>
      <c r="V25" s="10">
        <v>28075612</v>
      </c>
      <c r="W25" s="10">
        <v>896911</v>
      </c>
      <c r="X25" s="10">
        <v>10648267</v>
      </c>
      <c r="Y25" s="10">
        <v>94554876</v>
      </c>
      <c r="Z25" s="10">
        <v>28075612</v>
      </c>
      <c r="AA25" s="10">
        <v>71720</v>
      </c>
      <c r="AB25" s="10">
        <v>7.4812412054999999</v>
      </c>
      <c r="AC25">
        <v>139.22999999999999</v>
      </c>
      <c r="AD25">
        <v>21999062581</v>
      </c>
      <c r="AE25">
        <v>18477262036</v>
      </c>
      <c r="AF25" s="10">
        <f>INDEX(CONFAZ!$EN$2:$ES$408,MATCH(DATE(YEAR($A25),MONTH($A25),15),CONFAZ!$EN$2:$EN$408,0),2)</f>
        <v>224392275</v>
      </c>
      <c r="AG25" s="10">
        <f>INDEX(CONFAZ!$EN$2:$ES$408,MATCH(DATE(YEAR($A25),MONTH($A25),15),CONFAZ!$EN$2:$EN$408,0),3)</f>
        <v>600532415</v>
      </c>
      <c r="AH25">
        <v>545</v>
      </c>
      <c r="AI25">
        <v>646610842800</v>
      </c>
      <c r="AJ25">
        <v>10.9</v>
      </c>
      <c r="AK25">
        <v>0.51</v>
      </c>
      <c r="AL25">
        <v>0</v>
      </c>
      <c r="AM25">
        <v>0</v>
      </c>
      <c r="AN25">
        <v>0</v>
      </c>
      <c r="AO25">
        <v>0</v>
      </c>
      <c r="AP25">
        <v>4.7342837302397696</v>
      </c>
      <c r="AQ25">
        <v>1.5</v>
      </c>
      <c r="AR25">
        <v>196.02</v>
      </c>
      <c r="AS25">
        <v>8.52</v>
      </c>
      <c r="AT25" s="10">
        <v>385490900000</v>
      </c>
      <c r="AU25">
        <v>0</v>
      </c>
      <c r="AV25">
        <v>0</v>
      </c>
      <c r="AW25">
        <v>164377055</v>
      </c>
      <c r="AX25">
        <v>80463668</v>
      </c>
      <c r="AY25">
        <v>0</v>
      </c>
      <c r="AZ25" s="10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21266248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56594070</v>
      </c>
      <c r="BM25">
        <v>0</v>
      </c>
      <c r="BN25">
        <v>6053069</v>
      </c>
      <c r="BO25">
        <v>13932770000</v>
      </c>
      <c r="BP25">
        <v>0.4</v>
      </c>
      <c r="BQ25" s="3">
        <v>3704</v>
      </c>
      <c r="BR25">
        <v>14118.77</v>
      </c>
      <c r="BS25">
        <v>1279579000</v>
      </c>
      <c r="BT25">
        <v>23471000</v>
      </c>
      <c r="BU25">
        <v>3323598000</v>
      </c>
      <c r="BV25">
        <v>6723049000</v>
      </c>
      <c r="BW25">
        <v>2583073000</v>
      </c>
      <c r="BX25">
        <v>11349697000</v>
      </c>
      <c r="BY25">
        <v>6763404000</v>
      </c>
      <c r="BZ25">
        <v>0.4</v>
      </c>
      <c r="CA25">
        <v>3704</v>
      </c>
      <c r="CB25">
        <v>7198.79</v>
      </c>
      <c r="CC25">
        <v>13932770000</v>
      </c>
      <c r="CD25">
        <v>0.4</v>
      </c>
      <c r="CE25">
        <v>372289.95</v>
      </c>
      <c r="CF25">
        <v>157021686.31</v>
      </c>
      <c r="CG25">
        <v>15684.7</v>
      </c>
      <c r="CH25">
        <v>31905</v>
      </c>
      <c r="CI25">
        <v>41.468921000000002</v>
      </c>
      <c r="CJ25">
        <v>2.75</v>
      </c>
      <c r="CK25">
        <v>-23100</v>
      </c>
      <c r="CL25">
        <v>910</v>
      </c>
      <c r="CM25">
        <v>24010</v>
      </c>
      <c r="CN25">
        <v>74350</v>
      </c>
      <c r="CO25">
        <v>3934776.67</v>
      </c>
      <c r="CP25">
        <v>-100460</v>
      </c>
      <c r="CQ25">
        <v>-109046.67</v>
      </c>
      <c r="CR25">
        <v>17753.73</v>
      </c>
      <c r="CS25">
        <v>208592689.34</v>
      </c>
      <c r="CT25">
        <v>11685.06</v>
      </c>
      <c r="CU25">
        <v>208622128.13</v>
      </c>
      <c r="CV25" s="34">
        <v>0.52720370000000005</v>
      </c>
      <c r="CW25">
        <v>0</v>
      </c>
      <c r="CX25">
        <v>10236.299999999999</v>
      </c>
      <c r="CY25" s="10">
        <f t="shared" si="1"/>
        <v>0</v>
      </c>
      <c r="CZ25" s="10">
        <f>IFERROR(INDEX(CONFAZ!$A$2:$ES$440,MATCH(DATE(YEAR($A25),MONTH($A25),15),CONFAZ!$A$2:$A$440,0),4),0)</f>
        <v>15684.7</v>
      </c>
      <c r="DA25"/>
      <c r="DB25"/>
      <c r="DC25"/>
      <c r="DD25"/>
      <c r="DJ25"/>
    </row>
    <row r="26" spans="1:114" x14ac:dyDescent="0.25">
      <c r="A26" s="1">
        <v>40924</v>
      </c>
      <c r="B26" s="1" t="str">
        <f t="shared" si="0"/>
        <v>16/01/2012</v>
      </c>
      <c r="C26" t="s">
        <v>61</v>
      </c>
      <c r="D26" t="s">
        <v>62</v>
      </c>
      <c r="E26" s="8">
        <v>1.7897000000000001</v>
      </c>
      <c r="F26">
        <v>185074680.67000002</v>
      </c>
      <c r="G26">
        <v>400846.02</v>
      </c>
      <c r="H26">
        <v>331270199</v>
      </c>
      <c r="I26">
        <v>40055723.999999993</v>
      </c>
      <c r="J26">
        <v>81605726.86999999</v>
      </c>
      <c r="K26">
        <v>8743004.4299999997</v>
      </c>
      <c r="L26">
        <v>10753933</v>
      </c>
      <c r="M26" s="10">
        <v>5963401</v>
      </c>
      <c r="N26" s="10">
        <v>37202239</v>
      </c>
      <c r="O26" s="10">
        <v>60046768</v>
      </c>
      <c r="P26" s="10">
        <v>46332267</v>
      </c>
      <c r="Q26" s="10">
        <v>3430626</v>
      </c>
      <c r="R26" s="10">
        <v>48678187</v>
      </c>
      <c r="S26" s="10">
        <v>796335</v>
      </c>
      <c r="T26" s="10">
        <v>10676857</v>
      </c>
      <c r="U26" s="10">
        <v>87354048</v>
      </c>
      <c r="V26" s="10">
        <v>30391742</v>
      </c>
      <c r="W26" s="10">
        <v>796335</v>
      </c>
      <c r="X26" s="10">
        <v>10676857</v>
      </c>
      <c r="Y26" s="10">
        <v>87354048</v>
      </c>
      <c r="Z26" s="10">
        <v>30391742</v>
      </c>
      <c r="AA26" s="10">
        <v>397729</v>
      </c>
      <c r="AB26" s="10">
        <v>8.4803065231999994</v>
      </c>
      <c r="AC26">
        <v>133.34</v>
      </c>
      <c r="AD26">
        <v>15949177033</v>
      </c>
      <c r="AE26">
        <v>17589407302</v>
      </c>
      <c r="AF26" s="10">
        <f>INDEX(CONFAZ!$EN$2:$ES$408,MATCH(DATE(YEAR($A26),MONTH($A26),15),CONFAZ!$EN$2:$EN$408,0),2)</f>
        <v>170404629</v>
      </c>
      <c r="AG26" s="10">
        <f>INDEX(CONFAZ!$EN$2:$ES$408,MATCH(DATE(YEAR($A26),MONTH($A26),15),CONFAZ!$EN$2:$EN$408,0),3)</f>
        <v>522529148</v>
      </c>
      <c r="AH26">
        <v>622</v>
      </c>
      <c r="AI26">
        <v>635477727500</v>
      </c>
      <c r="AJ26">
        <v>10.7</v>
      </c>
      <c r="AK26">
        <v>0.51</v>
      </c>
      <c r="AL26">
        <v>0</v>
      </c>
      <c r="AM26">
        <v>0</v>
      </c>
      <c r="AN26">
        <v>0</v>
      </c>
      <c r="AO26">
        <v>0</v>
      </c>
      <c r="AP26">
        <v>5.4991816693944298</v>
      </c>
      <c r="AQ26">
        <v>1.56</v>
      </c>
      <c r="AR26">
        <v>201.5</v>
      </c>
      <c r="AS26">
        <v>0.25994</v>
      </c>
      <c r="AT26" s="10">
        <v>364190600000</v>
      </c>
      <c r="AU26">
        <v>0</v>
      </c>
      <c r="AV26">
        <v>0</v>
      </c>
      <c r="AW26">
        <v>127407370</v>
      </c>
      <c r="AX26">
        <v>78150398</v>
      </c>
      <c r="AY26">
        <v>0</v>
      </c>
      <c r="AZ26" s="10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1308653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40939454</v>
      </c>
      <c r="BM26">
        <v>0</v>
      </c>
      <c r="BN26">
        <v>7008865</v>
      </c>
      <c r="BO26">
        <v>14775476000</v>
      </c>
      <c r="BP26">
        <v>0.4</v>
      </c>
      <c r="BQ26" s="3">
        <v>3704</v>
      </c>
      <c r="BR26">
        <v>14818.48</v>
      </c>
      <c r="BS26">
        <v>1632246000</v>
      </c>
      <c r="BT26">
        <v>15686000</v>
      </c>
      <c r="BU26">
        <v>3142392000</v>
      </c>
      <c r="BV26">
        <v>7559371000</v>
      </c>
      <c r="BW26">
        <v>2425781000</v>
      </c>
      <c r="BX26">
        <v>12349695000</v>
      </c>
      <c r="BY26">
        <v>6763404000</v>
      </c>
      <c r="BZ26">
        <v>0.4</v>
      </c>
      <c r="CA26">
        <v>3704</v>
      </c>
      <c r="CB26">
        <v>7198.79</v>
      </c>
      <c r="CC26">
        <v>13932770000</v>
      </c>
      <c r="CD26">
        <v>0.4</v>
      </c>
      <c r="CE26">
        <v>317695.90999999997</v>
      </c>
      <c r="CF26">
        <v>170177455.97999999</v>
      </c>
      <c r="CG26">
        <v>12664.27</v>
      </c>
      <c r="CH26">
        <v>31186.5</v>
      </c>
      <c r="CI26">
        <v>40.653455200000003</v>
      </c>
      <c r="CJ26">
        <v>2.74</v>
      </c>
      <c r="CK26">
        <v>-15203.33</v>
      </c>
      <c r="CL26">
        <v>-90223.33</v>
      </c>
      <c r="CM26">
        <v>-75020</v>
      </c>
      <c r="CN26">
        <v>75073.33</v>
      </c>
      <c r="CO26">
        <v>4330610</v>
      </c>
      <c r="CP26">
        <v>-74320</v>
      </c>
      <c r="CQ26">
        <v>-59756.67</v>
      </c>
      <c r="CR26">
        <v>20247.45</v>
      </c>
      <c r="CS26">
        <v>204416163.63999999</v>
      </c>
      <c r="CT26">
        <v>21411.96</v>
      </c>
      <c r="CU26">
        <v>204457823.05000001</v>
      </c>
      <c r="CV26" s="34">
        <v>0.52698149999999999</v>
      </c>
      <c r="CW26">
        <v>0</v>
      </c>
      <c r="CX26">
        <v>5726.21</v>
      </c>
      <c r="CY26" s="10">
        <f t="shared" si="1"/>
        <v>0</v>
      </c>
      <c r="CZ26" s="10">
        <f>IFERROR(INDEX(CONFAZ!$A$2:$ES$440,MATCH(DATE(YEAR($A26),MONTH($A26),15),CONFAZ!$A$2:$A$440,0),4),0)</f>
        <v>12664.27</v>
      </c>
      <c r="DA26" s="6"/>
      <c r="DB26"/>
      <c r="DC26"/>
      <c r="DD26"/>
      <c r="DJ26"/>
    </row>
    <row r="27" spans="1:114" x14ac:dyDescent="0.25">
      <c r="A27" s="1">
        <v>40955</v>
      </c>
      <c r="B27" s="1" t="str">
        <f t="shared" si="0"/>
        <v>16/02/2012</v>
      </c>
      <c r="C27" t="s">
        <v>61</v>
      </c>
      <c r="D27" t="s">
        <v>62</v>
      </c>
      <c r="E27" s="8">
        <v>1.7183999999999999</v>
      </c>
      <c r="F27">
        <v>161285567.02000001</v>
      </c>
      <c r="G27">
        <v>40402.18</v>
      </c>
      <c r="H27">
        <v>290083865</v>
      </c>
      <c r="I27">
        <v>34219447.800000012</v>
      </c>
      <c r="J27">
        <v>78369771.460000008</v>
      </c>
      <c r="K27">
        <v>671170.4</v>
      </c>
      <c r="L27">
        <v>33520511</v>
      </c>
      <c r="M27" s="10">
        <v>8443470</v>
      </c>
      <c r="N27" s="10">
        <v>35515527</v>
      </c>
      <c r="O27" s="10">
        <v>33169122</v>
      </c>
      <c r="P27" s="10">
        <v>45993120</v>
      </c>
      <c r="Q27" s="10">
        <v>2600641</v>
      </c>
      <c r="R27" s="10">
        <v>39612601</v>
      </c>
      <c r="S27" s="10">
        <v>591420</v>
      </c>
      <c r="T27" s="10">
        <v>10511734</v>
      </c>
      <c r="U27" s="10">
        <v>86121566</v>
      </c>
      <c r="V27" s="10">
        <v>27485390</v>
      </c>
      <c r="W27" s="10">
        <v>591420</v>
      </c>
      <c r="X27" s="10">
        <v>10511734</v>
      </c>
      <c r="Y27" s="10">
        <v>86121566</v>
      </c>
      <c r="Z27" s="10">
        <v>27485390</v>
      </c>
      <c r="AA27" s="10">
        <v>39274</v>
      </c>
      <c r="AB27" s="10">
        <v>13.219950431999999</v>
      </c>
      <c r="AC27">
        <v>135.35</v>
      </c>
      <c r="AD27">
        <v>17926499266</v>
      </c>
      <c r="AE27">
        <v>16476146495</v>
      </c>
      <c r="AF27" s="10">
        <f>INDEX(CONFAZ!$EN$2:$ES$408,MATCH(DATE(YEAR($A27),MONTH($A27),15),CONFAZ!$EN$2:$EN$408,0),2)</f>
        <v>181596697</v>
      </c>
      <c r="AG27" s="10">
        <f>INDEX(CONFAZ!$EN$2:$ES$408,MATCH(DATE(YEAR($A27),MONTH($A27),15),CONFAZ!$EN$2:$EN$408,0),3)</f>
        <v>741611665</v>
      </c>
      <c r="AH27">
        <v>622</v>
      </c>
      <c r="AI27">
        <v>612317472000</v>
      </c>
      <c r="AJ27">
        <v>10.4</v>
      </c>
      <c r="AK27">
        <v>0.39</v>
      </c>
      <c r="AL27">
        <v>0</v>
      </c>
      <c r="AM27">
        <v>0</v>
      </c>
      <c r="AN27">
        <v>0</v>
      </c>
      <c r="AO27">
        <v>0</v>
      </c>
      <c r="AP27">
        <v>5.7456318569687097</v>
      </c>
      <c r="AQ27">
        <v>1.45</v>
      </c>
      <c r="AR27">
        <v>203.24</v>
      </c>
      <c r="AS27">
        <v>-8.93</v>
      </c>
      <c r="AT27" s="10">
        <v>367525200000</v>
      </c>
      <c r="AU27">
        <v>0</v>
      </c>
      <c r="AV27">
        <v>0</v>
      </c>
      <c r="AW27">
        <v>128217175</v>
      </c>
      <c r="AX27">
        <v>34827486</v>
      </c>
      <c r="AY27">
        <v>0</v>
      </c>
      <c r="AZ27" s="10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25661029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61591790</v>
      </c>
      <c r="BM27">
        <v>0</v>
      </c>
      <c r="BN27">
        <v>6136870</v>
      </c>
      <c r="BO27">
        <v>14775476000</v>
      </c>
      <c r="BP27">
        <v>0.4</v>
      </c>
      <c r="BQ27" s="3">
        <v>3704</v>
      </c>
      <c r="BR27">
        <v>14818.48</v>
      </c>
      <c r="BS27">
        <v>1632246000</v>
      </c>
      <c r="BT27">
        <v>15686000</v>
      </c>
      <c r="BU27">
        <v>3142392000</v>
      </c>
      <c r="BV27">
        <v>7559371000</v>
      </c>
      <c r="BW27">
        <v>2425781000</v>
      </c>
      <c r="BX27">
        <v>12349695000</v>
      </c>
      <c r="BY27">
        <v>6763404000</v>
      </c>
      <c r="BZ27">
        <v>0.4</v>
      </c>
      <c r="CA27">
        <v>3704</v>
      </c>
      <c r="CB27">
        <v>7198.79</v>
      </c>
      <c r="CC27">
        <v>13932770000</v>
      </c>
      <c r="CD27">
        <v>0.4</v>
      </c>
      <c r="CE27">
        <v>380262.05</v>
      </c>
      <c r="CF27">
        <v>137894718.93000001</v>
      </c>
      <c r="CG27">
        <v>32020.880000000001</v>
      </c>
      <c r="CH27">
        <v>30811.5</v>
      </c>
      <c r="CI27">
        <v>40.653455200000003</v>
      </c>
      <c r="CJ27">
        <v>2.73</v>
      </c>
      <c r="CK27">
        <v>-15203.33</v>
      </c>
      <c r="CL27">
        <v>-90223.33</v>
      </c>
      <c r="CM27">
        <v>-75020</v>
      </c>
      <c r="CN27">
        <v>75073.33</v>
      </c>
      <c r="CO27">
        <v>4330610</v>
      </c>
      <c r="CP27">
        <v>-74320</v>
      </c>
      <c r="CQ27">
        <v>-59756.67</v>
      </c>
      <c r="CR27">
        <v>29707.24</v>
      </c>
      <c r="CS27">
        <v>189655774.27000001</v>
      </c>
      <c r="CT27">
        <v>77283.009999999995</v>
      </c>
      <c r="CU27">
        <v>189762764.52000001</v>
      </c>
      <c r="CV27" s="34">
        <v>0.52698149999999999</v>
      </c>
      <c r="CW27">
        <v>0</v>
      </c>
      <c r="CX27">
        <v>20813.57</v>
      </c>
      <c r="CY27" s="10">
        <f t="shared" si="1"/>
        <v>0</v>
      </c>
      <c r="CZ27" s="10">
        <f>IFERROR(INDEX(CONFAZ!$A$2:$ES$440,MATCH(DATE(YEAR($A27),MONTH($A27),15),CONFAZ!$A$2:$A$440,0),4),0)</f>
        <v>32020.880000000001</v>
      </c>
      <c r="DB27"/>
      <c r="DC27"/>
      <c r="DD27"/>
      <c r="DJ27"/>
    </row>
    <row r="28" spans="1:114" x14ac:dyDescent="0.25">
      <c r="A28" s="1">
        <v>40984</v>
      </c>
      <c r="B28" s="1" t="str">
        <f t="shared" si="0"/>
        <v>16/03/2012</v>
      </c>
      <c r="C28" t="s">
        <v>61</v>
      </c>
      <c r="D28" t="s">
        <v>62</v>
      </c>
      <c r="E28" s="8">
        <v>1.7952999999999999</v>
      </c>
      <c r="F28">
        <v>162780771.29000002</v>
      </c>
      <c r="G28">
        <v>32709.720000000005</v>
      </c>
      <c r="H28">
        <v>309324223</v>
      </c>
      <c r="I28">
        <v>35615379.519999996</v>
      </c>
      <c r="J28">
        <v>84052279.420000002</v>
      </c>
      <c r="K28">
        <v>10865510.08</v>
      </c>
      <c r="L28">
        <v>60287029</v>
      </c>
      <c r="M28" s="10">
        <v>6643540</v>
      </c>
      <c r="N28" s="10">
        <v>33968937</v>
      </c>
      <c r="O28" s="10">
        <v>41932779</v>
      </c>
      <c r="P28" s="10">
        <v>41555755</v>
      </c>
      <c r="Q28" s="10">
        <v>2995068</v>
      </c>
      <c r="R28" s="10">
        <v>50536014</v>
      </c>
      <c r="S28" s="10">
        <v>916517</v>
      </c>
      <c r="T28" s="10">
        <v>14280358</v>
      </c>
      <c r="U28" s="10">
        <v>89371934</v>
      </c>
      <c r="V28" s="10">
        <v>27090611</v>
      </c>
      <c r="W28" s="10">
        <v>916517</v>
      </c>
      <c r="X28" s="10">
        <v>14280358</v>
      </c>
      <c r="Y28" s="10">
        <v>89371934</v>
      </c>
      <c r="Z28" s="10">
        <v>27090611</v>
      </c>
      <c r="AA28" s="10">
        <v>32710</v>
      </c>
      <c r="AB28" s="10">
        <v>15.2514638463</v>
      </c>
      <c r="AC28">
        <v>146.35</v>
      </c>
      <c r="AD28">
        <v>20739368495</v>
      </c>
      <c r="AE28">
        <v>19033764217</v>
      </c>
      <c r="AF28" s="10">
        <f>INDEX(CONFAZ!$EN$2:$ES$408,MATCH(DATE(YEAR($A28),MONTH($A28),15),CONFAZ!$EN$2:$EN$408,0),2)</f>
        <v>259606341</v>
      </c>
      <c r="AG28" s="10">
        <f>INDEX(CONFAZ!$EN$2:$ES$408,MATCH(DATE(YEAR($A28),MONTH($A28),15),CONFAZ!$EN$2:$EN$408,0),3)</f>
        <v>595485868</v>
      </c>
      <c r="AH28">
        <v>622</v>
      </c>
      <c r="AI28">
        <v>655672284800</v>
      </c>
      <c r="AJ28">
        <v>9.82</v>
      </c>
      <c r="AK28">
        <v>0.18</v>
      </c>
      <c r="AL28">
        <v>0</v>
      </c>
      <c r="AM28">
        <v>0</v>
      </c>
      <c r="AN28">
        <v>0</v>
      </c>
      <c r="AO28">
        <v>0</v>
      </c>
      <c r="AP28">
        <v>7.9998745609633701</v>
      </c>
      <c r="AQ28">
        <v>1.21</v>
      </c>
      <c r="AR28">
        <v>221.12</v>
      </c>
      <c r="AS28">
        <v>-2.23</v>
      </c>
      <c r="AT28" s="10">
        <v>397758400000</v>
      </c>
      <c r="AU28">
        <v>0</v>
      </c>
      <c r="AV28">
        <v>0</v>
      </c>
      <c r="AW28">
        <v>127004907</v>
      </c>
      <c r="AX28">
        <v>69324630</v>
      </c>
      <c r="AY28">
        <v>0</v>
      </c>
      <c r="AZ28" s="10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1933952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51428992</v>
      </c>
      <c r="BM28">
        <v>0</v>
      </c>
      <c r="BN28">
        <v>4317333</v>
      </c>
      <c r="BO28">
        <v>14775476000</v>
      </c>
      <c r="BP28">
        <v>0.4</v>
      </c>
      <c r="BQ28" s="3">
        <v>3704</v>
      </c>
      <c r="BR28">
        <v>14818.48</v>
      </c>
      <c r="BS28">
        <v>1632246000</v>
      </c>
      <c r="BT28">
        <v>15686000</v>
      </c>
      <c r="BU28">
        <v>3142392000</v>
      </c>
      <c r="BV28">
        <v>7559371000</v>
      </c>
      <c r="BW28">
        <v>2425781000</v>
      </c>
      <c r="BX28">
        <v>12349695000</v>
      </c>
      <c r="BY28">
        <v>6763404000</v>
      </c>
      <c r="BZ28">
        <v>0.4</v>
      </c>
      <c r="CA28">
        <v>3704</v>
      </c>
      <c r="CB28">
        <v>7198.79</v>
      </c>
      <c r="CC28">
        <v>13932770000</v>
      </c>
      <c r="CD28">
        <v>0.4</v>
      </c>
      <c r="CE28">
        <v>425499.85</v>
      </c>
      <c r="CF28">
        <v>128585500.94</v>
      </c>
      <c r="CG28">
        <v>15630.42</v>
      </c>
      <c r="CH28">
        <v>32308.5</v>
      </c>
      <c r="CI28">
        <v>40.653455200000003</v>
      </c>
      <c r="CJ28">
        <v>2.74</v>
      </c>
      <c r="CK28">
        <v>-15203.33</v>
      </c>
      <c r="CL28">
        <v>-90223.33</v>
      </c>
      <c r="CM28">
        <v>-75020</v>
      </c>
      <c r="CN28">
        <v>75073.33</v>
      </c>
      <c r="CO28">
        <v>4330610</v>
      </c>
      <c r="CP28">
        <v>-74320</v>
      </c>
      <c r="CQ28">
        <v>-59756.67</v>
      </c>
      <c r="CR28">
        <v>8437.5499999999993</v>
      </c>
      <c r="CS28">
        <v>194548451.06</v>
      </c>
      <c r="CT28">
        <v>166005.53</v>
      </c>
      <c r="CU28">
        <v>194722894.13999999</v>
      </c>
      <c r="CV28" s="34">
        <v>0.52698149999999999</v>
      </c>
      <c r="CW28">
        <v>0</v>
      </c>
      <c r="CX28">
        <v>9878.11</v>
      </c>
      <c r="CY28" s="10">
        <f t="shared" si="1"/>
        <v>0</v>
      </c>
      <c r="CZ28" s="10">
        <f>IFERROR(INDEX(CONFAZ!$A$2:$ES$440,MATCH(DATE(YEAR($A28),MONTH($A28),15),CONFAZ!$A$2:$A$440,0),4),0)</f>
        <v>15630.42</v>
      </c>
      <c r="DA28"/>
      <c r="DB28"/>
      <c r="DC28"/>
      <c r="DD28"/>
      <c r="DJ28"/>
    </row>
    <row r="29" spans="1:114" x14ac:dyDescent="0.25">
      <c r="A29" s="1">
        <v>41015</v>
      </c>
      <c r="B29" s="1" t="str">
        <f t="shared" si="0"/>
        <v>16/04/2012</v>
      </c>
      <c r="C29" t="s">
        <v>61</v>
      </c>
      <c r="D29" t="s">
        <v>62</v>
      </c>
      <c r="E29" s="8">
        <v>1.8548</v>
      </c>
      <c r="F29">
        <v>156557316.47</v>
      </c>
      <c r="G29">
        <v>63371.159999999996</v>
      </c>
      <c r="H29">
        <v>289694560</v>
      </c>
      <c r="I29">
        <v>41779595.639999993</v>
      </c>
      <c r="J29">
        <v>70825958.50999999</v>
      </c>
      <c r="K29">
        <v>6401479.5599999996</v>
      </c>
      <c r="L29">
        <v>39717306</v>
      </c>
      <c r="M29" s="10">
        <v>5322614</v>
      </c>
      <c r="N29" s="10">
        <v>35165914</v>
      </c>
      <c r="O29" s="10">
        <v>40223744</v>
      </c>
      <c r="P29" s="10">
        <v>47174606</v>
      </c>
      <c r="Q29" s="10">
        <v>2841059</v>
      </c>
      <c r="R29" s="10">
        <v>41656196</v>
      </c>
      <c r="S29" s="10">
        <v>784600</v>
      </c>
      <c r="T29" s="10">
        <v>15474160</v>
      </c>
      <c r="U29" s="10">
        <v>73359047</v>
      </c>
      <c r="V29" s="10">
        <v>27629508</v>
      </c>
      <c r="W29" s="10">
        <v>784600</v>
      </c>
      <c r="X29" s="10">
        <v>15474160</v>
      </c>
      <c r="Y29" s="10">
        <v>73359047</v>
      </c>
      <c r="Z29" s="10">
        <v>27629508</v>
      </c>
      <c r="AA29" s="10">
        <v>63112</v>
      </c>
      <c r="AB29" s="10">
        <v>14.9253452955</v>
      </c>
      <c r="AC29">
        <v>139.85</v>
      </c>
      <c r="AD29">
        <v>19461604595</v>
      </c>
      <c r="AE29">
        <v>18849751858</v>
      </c>
      <c r="AF29" s="10">
        <f>INDEX(CONFAZ!$EN$2:$ES$408,MATCH(DATE(YEAR($A29),MONTH($A29),15),CONFAZ!$EN$2:$EN$408,0),2)</f>
        <v>318905810</v>
      </c>
      <c r="AG29" s="10">
        <f>INDEX(CONFAZ!$EN$2:$ES$408,MATCH(DATE(YEAR($A29),MONTH($A29),15),CONFAZ!$EN$2:$EN$408,0),3)</f>
        <v>582255821</v>
      </c>
      <c r="AH29">
        <v>622</v>
      </c>
      <c r="AI29">
        <v>694199705600</v>
      </c>
      <c r="AJ29">
        <v>9.35</v>
      </c>
      <c r="AK29">
        <v>0.64</v>
      </c>
      <c r="AL29">
        <v>0</v>
      </c>
      <c r="AM29">
        <v>0</v>
      </c>
      <c r="AN29">
        <v>0</v>
      </c>
      <c r="AO29">
        <v>0</v>
      </c>
      <c r="AP29">
        <v>7.8169744760323701</v>
      </c>
      <c r="AQ29">
        <v>1.64</v>
      </c>
      <c r="AR29">
        <v>226.14</v>
      </c>
      <c r="AS29">
        <v>24.84</v>
      </c>
      <c r="AT29" s="10">
        <v>385880000000</v>
      </c>
      <c r="AU29">
        <v>0</v>
      </c>
      <c r="AV29">
        <v>0</v>
      </c>
      <c r="AW29">
        <v>178266541</v>
      </c>
      <c r="AX29">
        <v>83996099</v>
      </c>
      <c r="AY29">
        <v>0</v>
      </c>
      <c r="AZ29" s="10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22984402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59799608</v>
      </c>
      <c r="BM29">
        <v>0</v>
      </c>
      <c r="BN29">
        <v>11486432</v>
      </c>
      <c r="BO29">
        <v>14775476000</v>
      </c>
      <c r="BP29">
        <v>0.4</v>
      </c>
      <c r="BQ29" s="3">
        <v>3704</v>
      </c>
      <c r="BR29">
        <v>14818.48</v>
      </c>
      <c r="BS29">
        <v>1632246000</v>
      </c>
      <c r="BT29">
        <v>15686000</v>
      </c>
      <c r="BU29">
        <v>3142392000</v>
      </c>
      <c r="BV29">
        <v>7559371000</v>
      </c>
      <c r="BW29">
        <v>2425781000</v>
      </c>
      <c r="BX29">
        <v>12349695000</v>
      </c>
      <c r="BY29">
        <v>6763404000</v>
      </c>
      <c r="BZ29">
        <v>0.4</v>
      </c>
      <c r="CA29">
        <v>3704</v>
      </c>
      <c r="CB29">
        <v>7198.79</v>
      </c>
      <c r="CC29">
        <v>13932770000</v>
      </c>
      <c r="CD29">
        <v>0.4</v>
      </c>
      <c r="CE29">
        <v>395160.98</v>
      </c>
      <c r="CF29">
        <v>108207185.73999999</v>
      </c>
      <c r="CG29">
        <v>17069.060000000001</v>
      </c>
      <c r="CH29">
        <v>30608.5</v>
      </c>
      <c r="CI29">
        <v>40.653455200000003</v>
      </c>
      <c r="CJ29">
        <v>2.74</v>
      </c>
      <c r="CK29">
        <v>-219826.67</v>
      </c>
      <c r="CL29">
        <v>-89030</v>
      </c>
      <c r="CM29">
        <v>130796.67</v>
      </c>
      <c r="CN29">
        <v>-3720</v>
      </c>
      <c r="CO29">
        <v>4506150</v>
      </c>
      <c r="CP29">
        <v>-93343.33</v>
      </c>
      <c r="CQ29">
        <v>-84186.67</v>
      </c>
      <c r="CR29">
        <v>10070.790000000001</v>
      </c>
      <c r="CS29">
        <v>168603582.09</v>
      </c>
      <c r="CT29">
        <v>95360.42</v>
      </c>
      <c r="CU29">
        <v>168713813.30000001</v>
      </c>
      <c r="CV29" s="34">
        <v>0.52698149999999999</v>
      </c>
      <c r="CW29">
        <v>0</v>
      </c>
      <c r="CX29">
        <v>11094.89</v>
      </c>
      <c r="CY29" s="10">
        <f t="shared" si="1"/>
        <v>0</v>
      </c>
      <c r="CZ29" s="10">
        <f>IFERROR(INDEX(CONFAZ!$A$2:$ES$440,MATCH(DATE(YEAR($A29),MONTH($A29),15),CONFAZ!$A$2:$A$440,0),4),0)</f>
        <v>17069.060000000001</v>
      </c>
      <c r="DA29"/>
      <c r="DB29"/>
      <c r="DC29"/>
      <c r="DD29"/>
      <c r="DJ29"/>
    </row>
    <row r="30" spans="1:114" x14ac:dyDescent="0.25">
      <c r="A30" s="1">
        <v>41045</v>
      </c>
      <c r="B30" s="1" t="str">
        <f t="shared" si="0"/>
        <v>16/05/2012</v>
      </c>
      <c r="C30" t="s">
        <v>61</v>
      </c>
      <c r="D30" t="s">
        <v>62</v>
      </c>
      <c r="E30" s="8">
        <v>1.986</v>
      </c>
      <c r="F30">
        <v>167127368.09999996</v>
      </c>
      <c r="G30">
        <v>56138.680000000008</v>
      </c>
      <c r="H30">
        <v>293427933</v>
      </c>
      <c r="I30">
        <v>37126985.079999991</v>
      </c>
      <c r="J30">
        <v>69133994.10999997</v>
      </c>
      <c r="K30">
        <v>6409924.5499999989</v>
      </c>
      <c r="L30">
        <v>28266233</v>
      </c>
      <c r="M30" s="10">
        <v>9978081</v>
      </c>
      <c r="N30" s="10">
        <v>27603211</v>
      </c>
      <c r="O30" s="10">
        <v>41368945</v>
      </c>
      <c r="P30" s="10">
        <v>45458200</v>
      </c>
      <c r="Q30" s="10">
        <v>3338829</v>
      </c>
      <c r="R30" s="10">
        <v>45020478</v>
      </c>
      <c r="S30" s="10">
        <v>640536</v>
      </c>
      <c r="T30" s="10">
        <v>19554056</v>
      </c>
      <c r="U30" s="10">
        <v>72928673</v>
      </c>
      <c r="V30" s="10">
        <v>27480785</v>
      </c>
      <c r="W30" s="10">
        <v>640536</v>
      </c>
      <c r="X30" s="10">
        <v>19554056</v>
      </c>
      <c r="Y30" s="10">
        <v>72928673</v>
      </c>
      <c r="Z30" s="10">
        <v>27480785</v>
      </c>
      <c r="AA30" s="10">
        <v>56139</v>
      </c>
      <c r="AB30" s="10">
        <v>22.6331036833</v>
      </c>
      <c r="AC30">
        <v>144.56</v>
      </c>
      <c r="AD30">
        <v>23146072472</v>
      </c>
      <c r="AE30">
        <v>20417070958</v>
      </c>
      <c r="AF30" s="10">
        <f>INDEX(CONFAZ!$EN$2:$ES$408,MATCH(DATE(YEAR($A30),MONTH($A30),15),CONFAZ!$EN$2:$EN$408,0),2)</f>
        <v>285610754</v>
      </c>
      <c r="AG30" s="10">
        <f>INDEX(CONFAZ!$EN$2:$ES$408,MATCH(DATE(YEAR($A30),MONTH($A30),15),CONFAZ!$EN$2:$EN$408,0),3)</f>
        <v>574461509</v>
      </c>
      <c r="AH30">
        <v>622</v>
      </c>
      <c r="AI30">
        <v>739604274000</v>
      </c>
      <c r="AJ30">
        <v>8.8699999999999992</v>
      </c>
      <c r="AK30">
        <v>0.55000000000000004</v>
      </c>
      <c r="AL30">
        <v>0</v>
      </c>
      <c r="AM30">
        <v>0</v>
      </c>
      <c r="AN30">
        <v>0</v>
      </c>
      <c r="AO30">
        <v>0</v>
      </c>
      <c r="AP30">
        <v>7.688255889613</v>
      </c>
      <c r="AQ30">
        <v>1.36</v>
      </c>
      <c r="AR30">
        <v>221.89</v>
      </c>
      <c r="AS30">
        <v>33.01</v>
      </c>
      <c r="AT30" s="10">
        <v>401862300000</v>
      </c>
      <c r="AU30">
        <v>0</v>
      </c>
      <c r="AV30">
        <v>0</v>
      </c>
      <c r="AW30">
        <v>136511625</v>
      </c>
      <c r="AX30">
        <v>63381819</v>
      </c>
      <c r="AY30">
        <v>0</v>
      </c>
      <c r="AZ30" s="1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12651125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55065470</v>
      </c>
      <c r="BM30">
        <v>0</v>
      </c>
      <c r="BN30">
        <v>5413211</v>
      </c>
      <c r="BO30">
        <v>14775476000</v>
      </c>
      <c r="BP30">
        <v>0.4</v>
      </c>
      <c r="BQ30" s="3">
        <v>3704</v>
      </c>
      <c r="BR30">
        <v>14818.48</v>
      </c>
      <c r="BS30">
        <v>1632246000</v>
      </c>
      <c r="BT30">
        <v>15686000</v>
      </c>
      <c r="BU30">
        <v>3142392000</v>
      </c>
      <c r="BV30">
        <v>7559371000</v>
      </c>
      <c r="BW30">
        <v>2425781000</v>
      </c>
      <c r="BX30">
        <v>12349695000</v>
      </c>
      <c r="BY30">
        <v>6763404000</v>
      </c>
      <c r="BZ30">
        <v>0.4</v>
      </c>
      <c r="CA30">
        <v>3704</v>
      </c>
      <c r="CB30">
        <v>7198.79</v>
      </c>
      <c r="CC30">
        <v>13932770000</v>
      </c>
      <c r="CD30">
        <v>0.4</v>
      </c>
      <c r="CE30">
        <v>406338.47</v>
      </c>
      <c r="CF30">
        <v>103085736.73</v>
      </c>
      <c r="CG30">
        <v>25578.3</v>
      </c>
      <c r="CH30">
        <v>32658.5</v>
      </c>
      <c r="CI30">
        <v>40.653455200000003</v>
      </c>
      <c r="CJ30">
        <v>2.74</v>
      </c>
      <c r="CK30">
        <v>-219826.67</v>
      </c>
      <c r="CL30">
        <v>-89030</v>
      </c>
      <c r="CM30">
        <v>130796.67</v>
      </c>
      <c r="CN30">
        <v>-3720</v>
      </c>
      <c r="CO30">
        <v>4506150</v>
      </c>
      <c r="CP30">
        <v>-93343.33</v>
      </c>
      <c r="CQ30">
        <v>-84186.67</v>
      </c>
      <c r="CR30">
        <v>18265.71</v>
      </c>
      <c r="CS30">
        <v>182280065.31999999</v>
      </c>
      <c r="CT30">
        <v>61734.28</v>
      </c>
      <c r="CU30">
        <v>182367070.08000001</v>
      </c>
      <c r="CV30" s="34">
        <v>0.52698149999999999</v>
      </c>
      <c r="CW30">
        <v>0</v>
      </c>
      <c r="CX30">
        <v>16625.900000000001</v>
      </c>
      <c r="CY30" s="10">
        <f t="shared" si="1"/>
        <v>0</v>
      </c>
      <c r="CZ30" s="10">
        <f>IFERROR(INDEX(CONFAZ!$A$2:$ES$440,MATCH(DATE(YEAR($A30),MONTH($A30),15),CONFAZ!$A$2:$A$440,0),4),0)</f>
        <v>25578.3</v>
      </c>
      <c r="DA30"/>
      <c r="DB30"/>
      <c r="DC30"/>
      <c r="DD30"/>
      <c r="DJ30"/>
    </row>
    <row r="31" spans="1:114" x14ac:dyDescent="0.25">
      <c r="A31" s="1">
        <v>41076</v>
      </c>
      <c r="B31" s="1" t="str">
        <f t="shared" si="0"/>
        <v>16/06/2012</v>
      </c>
      <c r="C31" t="s">
        <v>61</v>
      </c>
      <c r="D31" t="s">
        <v>62</v>
      </c>
      <c r="E31" s="8">
        <v>2.0491999999999999</v>
      </c>
      <c r="F31">
        <v>165452820.81999996</v>
      </c>
      <c r="G31">
        <v>26651.13</v>
      </c>
      <c r="H31">
        <v>309805632</v>
      </c>
      <c r="I31">
        <v>44239305.93</v>
      </c>
      <c r="J31">
        <v>77813259.829999983</v>
      </c>
      <c r="K31">
        <v>6497741.4199999999</v>
      </c>
      <c r="L31">
        <v>18239563</v>
      </c>
      <c r="M31" s="10">
        <v>5916248</v>
      </c>
      <c r="N31" s="10">
        <v>34738467</v>
      </c>
      <c r="O31" s="10">
        <v>40435387</v>
      </c>
      <c r="P31" s="10">
        <v>49221783</v>
      </c>
      <c r="Q31" s="10">
        <v>3867146</v>
      </c>
      <c r="R31" s="10">
        <v>46606517</v>
      </c>
      <c r="S31" s="10">
        <v>710538</v>
      </c>
      <c r="T31" s="10">
        <v>13633496</v>
      </c>
      <c r="U31" s="10">
        <v>84859503</v>
      </c>
      <c r="V31" s="10">
        <v>29789896</v>
      </c>
      <c r="W31" s="10">
        <v>710538</v>
      </c>
      <c r="X31" s="10">
        <v>13633496</v>
      </c>
      <c r="Y31" s="10">
        <v>84859503</v>
      </c>
      <c r="Z31" s="10">
        <v>29789896</v>
      </c>
      <c r="AA31" s="10">
        <v>26651</v>
      </c>
      <c r="AB31" s="10">
        <v>25.622344860399998</v>
      </c>
      <c r="AC31">
        <v>142.28</v>
      </c>
      <c r="AD31">
        <v>19181689510</v>
      </c>
      <c r="AE31">
        <v>18709216579</v>
      </c>
      <c r="AF31" s="10">
        <f>INDEX(CONFAZ!$EN$2:$ES$408,MATCH(DATE(YEAR($A31),MONTH($A31),15),CONFAZ!$EN$2:$EN$408,0),2)</f>
        <v>236318656</v>
      </c>
      <c r="AG31" s="10">
        <f>INDEX(CONFAZ!$EN$2:$ES$408,MATCH(DATE(YEAR($A31),MONTH($A31),15),CONFAZ!$EN$2:$EN$408,0),3)</f>
        <v>674594281</v>
      </c>
      <c r="AH31">
        <v>622</v>
      </c>
      <c r="AI31">
        <v>766216372000</v>
      </c>
      <c r="AJ31">
        <v>8.39</v>
      </c>
      <c r="AK31">
        <v>0.26</v>
      </c>
      <c r="AL31">
        <v>0</v>
      </c>
      <c r="AM31">
        <v>0</v>
      </c>
      <c r="AN31">
        <v>0</v>
      </c>
      <c r="AO31">
        <v>0</v>
      </c>
      <c r="AP31">
        <v>7.5899391815276704</v>
      </c>
      <c r="AQ31">
        <v>1.08</v>
      </c>
      <c r="AR31">
        <v>195.9</v>
      </c>
      <c r="AS31">
        <v>33.57</v>
      </c>
      <c r="AT31" s="10">
        <v>395383300000</v>
      </c>
      <c r="AU31">
        <v>0</v>
      </c>
      <c r="AV31">
        <v>0</v>
      </c>
      <c r="AW31">
        <v>102361566</v>
      </c>
      <c r="AX31">
        <v>37674573</v>
      </c>
      <c r="AY31">
        <v>0</v>
      </c>
      <c r="AZ31" s="10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1993036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54941504</v>
      </c>
      <c r="BM31">
        <v>0</v>
      </c>
      <c r="BN31">
        <v>7752453</v>
      </c>
      <c r="BO31">
        <v>14775476000</v>
      </c>
      <c r="BP31">
        <v>0.4</v>
      </c>
      <c r="BQ31" s="3">
        <v>3704</v>
      </c>
      <c r="BR31">
        <v>14818.48</v>
      </c>
      <c r="BS31">
        <v>1632246000</v>
      </c>
      <c r="BT31">
        <v>15686000</v>
      </c>
      <c r="BU31">
        <v>3142392000</v>
      </c>
      <c r="BV31">
        <v>7559371000</v>
      </c>
      <c r="BW31">
        <v>2425781000</v>
      </c>
      <c r="BX31">
        <v>12349695000</v>
      </c>
      <c r="BY31">
        <v>6763404000</v>
      </c>
      <c r="BZ31">
        <v>0.4</v>
      </c>
      <c r="CA31">
        <v>3704</v>
      </c>
      <c r="CB31">
        <v>7198.79</v>
      </c>
      <c r="CC31">
        <v>13932770000</v>
      </c>
      <c r="CD31">
        <v>0.4</v>
      </c>
      <c r="CE31">
        <v>325925.71999999997</v>
      </c>
      <c r="CF31">
        <v>114036754.53</v>
      </c>
      <c r="CG31">
        <v>21989.72</v>
      </c>
      <c r="CH31">
        <v>32625.5</v>
      </c>
      <c r="CI31">
        <v>40.653455200000003</v>
      </c>
      <c r="CJ31">
        <v>2.73</v>
      </c>
      <c r="CK31">
        <v>-219826.67</v>
      </c>
      <c r="CL31">
        <v>-89030</v>
      </c>
      <c r="CM31">
        <v>130796.67</v>
      </c>
      <c r="CN31">
        <v>-3720</v>
      </c>
      <c r="CO31">
        <v>4506150</v>
      </c>
      <c r="CP31">
        <v>-93343.33</v>
      </c>
      <c r="CQ31">
        <v>-84186.67</v>
      </c>
      <c r="CR31">
        <v>8358.41</v>
      </c>
      <c r="CS31">
        <v>189054723.81999999</v>
      </c>
      <c r="CT31">
        <v>34351.11</v>
      </c>
      <c r="CU31">
        <v>189121737.34</v>
      </c>
      <c r="CV31" s="34">
        <v>0.52698149999999999</v>
      </c>
      <c r="CW31">
        <v>0</v>
      </c>
      <c r="CX31">
        <v>14304.73</v>
      </c>
      <c r="CY31" s="10">
        <f t="shared" si="1"/>
        <v>0</v>
      </c>
      <c r="CZ31" s="10">
        <f>IFERROR(INDEX(CONFAZ!$A$2:$ES$440,MATCH(DATE(YEAR($A31),MONTH($A31),15),CONFAZ!$A$2:$A$440,0),4),0)</f>
        <v>21989.72</v>
      </c>
      <c r="DA31" s="10"/>
      <c r="DB31" s="10"/>
      <c r="DC31"/>
      <c r="DD31"/>
      <c r="DJ31"/>
    </row>
    <row r="32" spans="1:114" x14ac:dyDescent="0.25">
      <c r="A32" s="1">
        <v>41106</v>
      </c>
      <c r="B32" s="1" t="str">
        <f t="shared" si="0"/>
        <v>16/07/2012</v>
      </c>
      <c r="C32" t="s">
        <v>61</v>
      </c>
      <c r="D32" t="s">
        <v>62</v>
      </c>
      <c r="E32" s="8">
        <v>2.0287000000000002</v>
      </c>
      <c r="F32">
        <v>164064526.12</v>
      </c>
      <c r="G32">
        <v>40655.9</v>
      </c>
      <c r="H32">
        <v>324833929</v>
      </c>
      <c r="I32">
        <v>45630285.559999995</v>
      </c>
      <c r="J32">
        <v>92549914.910000011</v>
      </c>
      <c r="K32">
        <v>6761083.8700000001</v>
      </c>
      <c r="L32">
        <v>15774638</v>
      </c>
      <c r="M32" s="10">
        <v>7561149</v>
      </c>
      <c r="N32" s="10">
        <v>34272913</v>
      </c>
      <c r="O32" s="10">
        <v>41210083</v>
      </c>
      <c r="P32" s="10">
        <v>46491316</v>
      </c>
      <c r="Q32" s="10">
        <v>3621829</v>
      </c>
      <c r="R32" s="10">
        <v>46133932</v>
      </c>
      <c r="S32" s="10">
        <v>886349</v>
      </c>
      <c r="T32" s="10">
        <v>15018986</v>
      </c>
      <c r="U32" s="10">
        <v>100254608</v>
      </c>
      <c r="V32" s="10">
        <v>29342780</v>
      </c>
      <c r="W32" s="10">
        <v>886349</v>
      </c>
      <c r="X32" s="10">
        <v>15018986</v>
      </c>
      <c r="Y32" s="10">
        <v>100254608</v>
      </c>
      <c r="Z32" s="10">
        <v>29342780</v>
      </c>
      <c r="AA32" s="10">
        <v>39984</v>
      </c>
      <c r="AB32" s="10">
        <v>23.6342662094</v>
      </c>
      <c r="AC32">
        <v>147.46</v>
      </c>
      <c r="AD32">
        <v>20837121787</v>
      </c>
      <c r="AE32">
        <v>18294468661</v>
      </c>
      <c r="AF32" s="10">
        <f>INDEX(CONFAZ!$EN$2:$ES$408,MATCH(DATE(YEAR($A32),MONTH($A32),15),CONFAZ!$EN$2:$EN$408,0),2)</f>
        <v>297758683</v>
      </c>
      <c r="AG32" s="10">
        <f>INDEX(CONFAZ!$EN$2:$ES$408,MATCH(DATE(YEAR($A32),MONTH($A32),15),CONFAZ!$EN$2:$EN$408,0),3)</f>
        <v>404088452</v>
      </c>
      <c r="AH32">
        <v>622</v>
      </c>
      <c r="AI32">
        <v>763103619800</v>
      </c>
      <c r="AJ32">
        <v>8.07</v>
      </c>
      <c r="AK32">
        <v>0.43</v>
      </c>
      <c r="AL32">
        <v>0</v>
      </c>
      <c r="AM32">
        <v>0</v>
      </c>
      <c r="AN32">
        <v>0</v>
      </c>
      <c r="AO32">
        <v>0</v>
      </c>
      <c r="AP32">
        <v>7.50958012279039</v>
      </c>
      <c r="AQ32">
        <v>1.43</v>
      </c>
      <c r="AR32">
        <v>205.26</v>
      </c>
      <c r="AS32">
        <v>23.05</v>
      </c>
      <c r="AT32" s="10">
        <v>409021000000</v>
      </c>
      <c r="AU32">
        <v>0</v>
      </c>
      <c r="AV32">
        <v>0</v>
      </c>
      <c r="AW32">
        <v>155006129</v>
      </c>
      <c r="AX32">
        <v>61305383</v>
      </c>
      <c r="AY32">
        <v>0</v>
      </c>
      <c r="AZ32" s="10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27141029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56634712</v>
      </c>
      <c r="BM32">
        <v>0</v>
      </c>
      <c r="BN32">
        <v>9925005</v>
      </c>
      <c r="BO32">
        <v>14775476000</v>
      </c>
      <c r="BP32">
        <v>0.4</v>
      </c>
      <c r="BQ32" s="3">
        <v>3704</v>
      </c>
      <c r="BR32">
        <v>14818.48</v>
      </c>
      <c r="BS32">
        <v>1632246000</v>
      </c>
      <c r="BT32">
        <v>15686000</v>
      </c>
      <c r="BU32">
        <v>3142392000</v>
      </c>
      <c r="BV32">
        <v>7559371000</v>
      </c>
      <c r="BW32">
        <v>2425781000</v>
      </c>
      <c r="BX32">
        <v>12349695000</v>
      </c>
      <c r="BY32">
        <v>6763404000</v>
      </c>
      <c r="BZ32">
        <v>0.4</v>
      </c>
      <c r="CA32">
        <v>3704</v>
      </c>
      <c r="CB32">
        <v>7198.79</v>
      </c>
      <c r="CC32">
        <v>13932770000</v>
      </c>
      <c r="CD32">
        <v>0.4</v>
      </c>
      <c r="CE32">
        <v>447171.91</v>
      </c>
      <c r="CF32">
        <v>120164063.40000001</v>
      </c>
      <c r="CG32">
        <v>7576.46</v>
      </c>
      <c r="CH32">
        <v>33252.5</v>
      </c>
      <c r="CI32">
        <v>40.653455200000003</v>
      </c>
      <c r="CJ32">
        <v>2.73</v>
      </c>
      <c r="CK32">
        <v>-103010</v>
      </c>
      <c r="CL32">
        <v>-67576.67</v>
      </c>
      <c r="CM32">
        <v>35436.67</v>
      </c>
      <c r="CN32">
        <v>9736.67</v>
      </c>
      <c r="CO32">
        <v>5046920</v>
      </c>
      <c r="CP32">
        <v>-100700</v>
      </c>
      <c r="CQ32">
        <v>-77543.33</v>
      </c>
      <c r="CR32">
        <v>11541.08</v>
      </c>
      <c r="CS32">
        <v>200182495.36000001</v>
      </c>
      <c r="CT32">
        <v>28299.98</v>
      </c>
      <c r="CU32">
        <v>200235005.25</v>
      </c>
      <c r="CV32" s="34">
        <v>0.52698149999999999</v>
      </c>
      <c r="CW32">
        <v>0</v>
      </c>
      <c r="CX32">
        <v>4924.7</v>
      </c>
      <c r="CY32" s="10">
        <f t="shared" si="1"/>
        <v>0</v>
      </c>
      <c r="CZ32" s="10">
        <f>IFERROR(INDEX(CONFAZ!$A$2:$ES$440,MATCH(DATE(YEAR($A32),MONTH($A32),15),CONFAZ!$A$2:$A$440,0),4),0)</f>
        <v>7576.46</v>
      </c>
      <c r="DA32"/>
      <c r="DB32"/>
      <c r="DC32"/>
      <c r="DD32"/>
      <c r="DJ32"/>
    </row>
    <row r="33" spans="1:114" x14ac:dyDescent="0.25">
      <c r="A33" s="1">
        <v>41137</v>
      </c>
      <c r="B33" s="1" t="str">
        <f t="shared" si="0"/>
        <v>16/08/2012</v>
      </c>
      <c r="C33" t="s">
        <v>61</v>
      </c>
      <c r="D33" t="s">
        <v>62</v>
      </c>
      <c r="E33" s="8">
        <v>2.0293999999999999</v>
      </c>
      <c r="F33">
        <v>172707048.44999999</v>
      </c>
      <c r="G33">
        <v>24718.080000000002</v>
      </c>
      <c r="H33">
        <v>317085754</v>
      </c>
      <c r="I33">
        <v>44890958.189999998</v>
      </c>
      <c r="J33">
        <v>77593266.529999986</v>
      </c>
      <c r="K33">
        <v>6803673.5199999996</v>
      </c>
      <c r="L33">
        <v>11611766</v>
      </c>
      <c r="M33" s="10">
        <v>6650404</v>
      </c>
      <c r="N33" s="10">
        <v>35680330</v>
      </c>
      <c r="O33" s="10">
        <v>45099538</v>
      </c>
      <c r="P33" s="10">
        <v>48984435</v>
      </c>
      <c r="Q33" s="10">
        <v>4154594</v>
      </c>
      <c r="R33" s="10">
        <v>51340304</v>
      </c>
      <c r="S33" s="10">
        <v>979639</v>
      </c>
      <c r="T33" s="10">
        <v>15764084</v>
      </c>
      <c r="U33" s="10">
        <v>82925839</v>
      </c>
      <c r="V33" s="10">
        <v>25481869</v>
      </c>
      <c r="W33" s="10">
        <v>979639</v>
      </c>
      <c r="X33" s="10">
        <v>15764084</v>
      </c>
      <c r="Y33" s="10">
        <v>82925839</v>
      </c>
      <c r="Z33" s="10">
        <v>25481869</v>
      </c>
      <c r="AA33" s="10">
        <v>24718</v>
      </c>
      <c r="AB33" s="10">
        <v>23.556629216400001</v>
      </c>
      <c r="AC33">
        <v>149.91</v>
      </c>
      <c r="AD33">
        <v>22241316256</v>
      </c>
      <c r="AE33">
        <v>19312716179</v>
      </c>
      <c r="AF33" s="10">
        <f>INDEX(CONFAZ!$EN$2:$ES$408,MATCH(DATE(YEAR($A33),MONTH($A33),15),CONFAZ!$EN$2:$EN$408,0),2)</f>
        <v>206697572</v>
      </c>
      <c r="AG33" s="10">
        <f>INDEX(CONFAZ!$EN$2:$ES$408,MATCH(DATE(YEAR($A33),MONTH($A33),15),CONFAZ!$EN$2:$EN$408,0),3)</f>
        <v>282258199</v>
      </c>
      <c r="AH33">
        <v>622</v>
      </c>
      <c r="AI33">
        <v>765532297400</v>
      </c>
      <c r="AJ33">
        <v>7.85</v>
      </c>
      <c r="AK33">
        <v>0.45</v>
      </c>
      <c r="AL33">
        <v>0</v>
      </c>
      <c r="AM33">
        <v>0</v>
      </c>
      <c r="AN33">
        <v>0</v>
      </c>
      <c r="AO33">
        <v>0</v>
      </c>
      <c r="AP33">
        <v>7.3647516118749099</v>
      </c>
      <c r="AQ33">
        <v>1.41</v>
      </c>
      <c r="AR33">
        <v>224.55</v>
      </c>
      <c r="AS33">
        <v>6.56</v>
      </c>
      <c r="AT33" s="10">
        <v>418752000000</v>
      </c>
      <c r="AU33">
        <v>0</v>
      </c>
      <c r="AV33">
        <v>0</v>
      </c>
      <c r="AW33">
        <v>107510541</v>
      </c>
      <c r="AX33">
        <v>59778849</v>
      </c>
      <c r="AY33">
        <v>0</v>
      </c>
      <c r="AZ33" s="10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19891138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23870484</v>
      </c>
      <c r="BM33">
        <v>0</v>
      </c>
      <c r="BN33">
        <v>3970070</v>
      </c>
      <c r="BO33">
        <v>14775476000</v>
      </c>
      <c r="BP33">
        <v>0.4</v>
      </c>
      <c r="BQ33" s="3">
        <v>3704</v>
      </c>
      <c r="BR33">
        <v>14818.48</v>
      </c>
      <c r="BS33">
        <v>1632246000</v>
      </c>
      <c r="BT33">
        <v>15686000</v>
      </c>
      <c r="BU33">
        <v>3142392000</v>
      </c>
      <c r="BV33">
        <v>7559371000</v>
      </c>
      <c r="BW33">
        <v>2425781000</v>
      </c>
      <c r="BX33">
        <v>12349695000</v>
      </c>
      <c r="BY33">
        <v>6763404000</v>
      </c>
      <c r="BZ33">
        <v>0.4</v>
      </c>
      <c r="CA33">
        <v>3704</v>
      </c>
      <c r="CB33">
        <v>7198.79</v>
      </c>
      <c r="CC33">
        <v>14775476000</v>
      </c>
      <c r="CD33">
        <v>0.4</v>
      </c>
      <c r="CE33">
        <v>354365.35</v>
      </c>
      <c r="CF33">
        <v>136735500.84</v>
      </c>
      <c r="CG33">
        <v>27850.9</v>
      </c>
      <c r="CH33">
        <v>34670.5</v>
      </c>
      <c r="CI33">
        <v>40.653455200000003</v>
      </c>
      <c r="CJ33">
        <v>2.73</v>
      </c>
      <c r="CK33">
        <v>-103010</v>
      </c>
      <c r="CL33">
        <v>-67576.67</v>
      </c>
      <c r="CM33">
        <v>35436.67</v>
      </c>
      <c r="CN33">
        <v>9736.67</v>
      </c>
      <c r="CO33">
        <v>5046920</v>
      </c>
      <c r="CP33">
        <v>-100700</v>
      </c>
      <c r="CQ33">
        <v>-77543.33</v>
      </c>
      <c r="CR33">
        <v>11741.63</v>
      </c>
      <c r="CS33">
        <v>188700489.46000001</v>
      </c>
      <c r="CT33">
        <v>14203.47</v>
      </c>
      <c r="CU33">
        <v>188732034.56</v>
      </c>
      <c r="CV33" s="34">
        <v>0.52698149999999999</v>
      </c>
      <c r="CW33">
        <v>0</v>
      </c>
      <c r="CX33">
        <v>18103.09</v>
      </c>
      <c r="CY33" s="10">
        <f t="shared" si="1"/>
        <v>0</v>
      </c>
      <c r="CZ33" s="10">
        <f>IFERROR(INDEX(CONFAZ!$A$2:$ES$440,MATCH(DATE(YEAR($A33),MONTH($A33),15),CONFAZ!$A$2:$A$440,0),4),0)</f>
        <v>27850.9</v>
      </c>
      <c r="DA33" s="6"/>
      <c r="DB33"/>
      <c r="DC33"/>
      <c r="DD33"/>
      <c r="DJ33"/>
    </row>
    <row r="34" spans="1:114" x14ac:dyDescent="0.25">
      <c r="A34" s="1">
        <v>41168</v>
      </c>
      <c r="B34" s="1" t="str">
        <f t="shared" si="0"/>
        <v>16/09/2012</v>
      </c>
      <c r="C34" t="s">
        <v>61</v>
      </c>
      <c r="D34" t="s">
        <v>62</v>
      </c>
      <c r="E34" s="8">
        <v>2.0280999999999998</v>
      </c>
      <c r="F34">
        <v>179367000.32000005</v>
      </c>
      <c r="G34">
        <v>22147.4</v>
      </c>
      <c r="H34">
        <v>340891123</v>
      </c>
      <c r="I34">
        <v>50665167.719999991</v>
      </c>
      <c r="J34">
        <v>90116376.150000021</v>
      </c>
      <c r="K34">
        <v>6698577.5600000005</v>
      </c>
      <c r="L34">
        <v>7153816</v>
      </c>
      <c r="M34" s="10">
        <v>5704289</v>
      </c>
      <c r="N34" s="10">
        <v>36322974</v>
      </c>
      <c r="O34" s="10">
        <v>41453295</v>
      </c>
      <c r="P34" s="10">
        <v>50713015</v>
      </c>
      <c r="Q34" s="10">
        <v>3946700</v>
      </c>
      <c r="R34" s="10">
        <v>59100089</v>
      </c>
      <c r="S34" s="10">
        <v>722558</v>
      </c>
      <c r="T34" s="10">
        <v>15577226</v>
      </c>
      <c r="U34" s="10">
        <v>97521368</v>
      </c>
      <c r="V34" s="10">
        <v>29807982</v>
      </c>
      <c r="W34" s="10">
        <v>722558</v>
      </c>
      <c r="X34" s="10">
        <v>15577226</v>
      </c>
      <c r="Y34" s="10">
        <v>97521368</v>
      </c>
      <c r="Z34" s="10">
        <v>29807982</v>
      </c>
      <c r="AA34" s="10">
        <v>21627</v>
      </c>
      <c r="AB34" s="10">
        <v>27.8574901466</v>
      </c>
      <c r="AC34">
        <v>141.6</v>
      </c>
      <c r="AD34" s="2">
        <v>19890116135</v>
      </c>
      <c r="AE34" s="2">
        <v>17605428014</v>
      </c>
      <c r="AF34" s="10">
        <f>INDEX(CONFAZ!$EN$2:$ES$408,MATCH(DATE(YEAR($A34),MONTH($A34),15),CONFAZ!$EN$2:$EN$408,0),2)</f>
        <v>371127997</v>
      </c>
      <c r="AG34" s="10">
        <f>INDEX(CONFAZ!$EN$2:$ES$408,MATCH(DATE(YEAR($A34),MONTH($A34),15),CONFAZ!$EN$2:$EN$408,0),3)</f>
        <v>393034108</v>
      </c>
      <c r="AH34">
        <v>622</v>
      </c>
      <c r="AI34">
        <v>768094200599.99902</v>
      </c>
      <c r="AJ34">
        <v>7.39</v>
      </c>
      <c r="AK34">
        <v>0.63</v>
      </c>
      <c r="AL34">
        <v>874.44055555555497</v>
      </c>
      <c r="AM34">
        <v>717.61400000000003</v>
      </c>
      <c r="AN34">
        <v>659.34761904761899</v>
      </c>
      <c r="AO34">
        <v>805.94039999999995</v>
      </c>
      <c r="AP34">
        <v>7.1374226316547</v>
      </c>
      <c r="AQ34">
        <v>1.56999</v>
      </c>
      <c r="AR34">
        <v>227.98</v>
      </c>
      <c r="AS34">
        <v>6.09</v>
      </c>
      <c r="AT34" s="10">
        <v>402675800000</v>
      </c>
      <c r="AU34">
        <v>0</v>
      </c>
      <c r="AV34">
        <v>0</v>
      </c>
      <c r="AW34">
        <v>159710063</v>
      </c>
      <c r="AX34">
        <v>61133522</v>
      </c>
      <c r="AY34">
        <v>0</v>
      </c>
      <c r="AZ34" s="10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6594255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83139643</v>
      </c>
      <c r="BM34">
        <v>0</v>
      </c>
      <c r="BN34">
        <v>8842643</v>
      </c>
      <c r="BO34">
        <v>14775476000</v>
      </c>
      <c r="BP34" s="3">
        <v>0.4</v>
      </c>
      <c r="BQ34" s="3">
        <v>3704</v>
      </c>
      <c r="BR34" s="3">
        <v>14818.48</v>
      </c>
      <c r="BS34" s="3">
        <v>1632246000</v>
      </c>
      <c r="BT34" s="3">
        <v>15686000</v>
      </c>
      <c r="BU34" s="3">
        <v>3142392000</v>
      </c>
      <c r="BV34" s="3">
        <v>7559371000</v>
      </c>
      <c r="BW34">
        <v>2425781000</v>
      </c>
      <c r="BX34">
        <v>12349695000</v>
      </c>
      <c r="BY34">
        <v>6763404000</v>
      </c>
      <c r="BZ34">
        <v>0.4</v>
      </c>
      <c r="CA34">
        <v>3704</v>
      </c>
      <c r="CB34">
        <v>7198.79</v>
      </c>
      <c r="CC34">
        <v>14775476000</v>
      </c>
      <c r="CD34">
        <v>0.4</v>
      </c>
      <c r="CE34">
        <v>466080.87</v>
      </c>
      <c r="CF34">
        <v>133480376.65000001</v>
      </c>
      <c r="CG34">
        <v>20665.88</v>
      </c>
      <c r="CH34">
        <v>30374.5</v>
      </c>
      <c r="CI34">
        <v>40.653455200000003</v>
      </c>
      <c r="CJ34">
        <v>2.72</v>
      </c>
      <c r="CK34">
        <v>-103010</v>
      </c>
      <c r="CL34">
        <v>-67576.67</v>
      </c>
      <c r="CM34">
        <v>35436.67</v>
      </c>
      <c r="CN34">
        <v>9736.67</v>
      </c>
      <c r="CO34">
        <v>5046920</v>
      </c>
      <c r="CP34">
        <v>-100700</v>
      </c>
      <c r="CQ34">
        <v>-77543.33</v>
      </c>
      <c r="CR34">
        <v>5001.24</v>
      </c>
      <c r="CS34">
        <v>211619775.44</v>
      </c>
      <c r="CT34">
        <v>11249.82</v>
      </c>
      <c r="CU34">
        <v>211636026.5</v>
      </c>
      <c r="CV34" s="34">
        <v>0.52698149999999999</v>
      </c>
      <c r="CW34">
        <v>0</v>
      </c>
      <c r="CX34">
        <v>13432.82</v>
      </c>
      <c r="CY34" s="10">
        <f t="shared" si="1"/>
        <v>0</v>
      </c>
      <c r="CZ34" s="10">
        <f>IFERROR(INDEX(CONFAZ!$A$2:$ES$440,MATCH(DATE(YEAR($A34),MONTH($A34),15),CONFAZ!$A$2:$A$440,0),4),0)</f>
        <v>20665.88</v>
      </c>
      <c r="DB34"/>
      <c r="DC34"/>
      <c r="DD34"/>
      <c r="DJ34"/>
    </row>
    <row r="35" spans="1:114" x14ac:dyDescent="0.25">
      <c r="A35" s="1">
        <v>41198</v>
      </c>
      <c r="B35" s="1" t="str">
        <f t="shared" si="0"/>
        <v>16/10/2012</v>
      </c>
      <c r="C35" t="s">
        <v>61</v>
      </c>
      <c r="D35" t="s">
        <v>62</v>
      </c>
      <c r="E35" s="8">
        <v>2.0297999999999998</v>
      </c>
      <c r="F35">
        <v>189960756.65000007</v>
      </c>
      <c r="G35">
        <v>3909368.71</v>
      </c>
      <c r="H35">
        <v>334945022</v>
      </c>
      <c r="I35">
        <v>45584907.730000004</v>
      </c>
      <c r="J35">
        <v>72751112.61999999</v>
      </c>
      <c r="K35">
        <v>7024369.9300000006</v>
      </c>
      <c r="L35">
        <v>7391170</v>
      </c>
      <c r="M35" s="10">
        <v>6906153</v>
      </c>
      <c r="N35" s="10">
        <v>35792354</v>
      </c>
      <c r="O35" s="10">
        <v>46075897</v>
      </c>
      <c r="P35" s="10">
        <v>52252499</v>
      </c>
      <c r="Q35" s="10">
        <v>4437740</v>
      </c>
      <c r="R35" s="10">
        <v>58061723</v>
      </c>
      <c r="S35" s="10">
        <v>864905</v>
      </c>
      <c r="T35" s="10">
        <v>17644575</v>
      </c>
      <c r="U35" s="10">
        <v>77821644</v>
      </c>
      <c r="V35" s="10">
        <v>31178695</v>
      </c>
      <c r="W35" s="10">
        <v>864905</v>
      </c>
      <c r="X35" s="10">
        <v>17644575</v>
      </c>
      <c r="Y35" s="10">
        <v>77821644</v>
      </c>
      <c r="Z35" s="10">
        <v>31178695</v>
      </c>
      <c r="AA35" s="10">
        <v>3908837</v>
      </c>
      <c r="AB35" s="10">
        <v>21.3938962426</v>
      </c>
      <c r="AC35">
        <v>147.71</v>
      </c>
      <c r="AD35" s="2">
        <v>21187492462</v>
      </c>
      <c r="AE35" s="2">
        <v>20395170133</v>
      </c>
      <c r="AF35" s="10">
        <f>INDEX(CONFAZ!$EN$2:$ES$408,MATCH(DATE(YEAR($A35),MONTH($A35),15),CONFAZ!$EN$2:$EN$408,0),2)</f>
        <v>370156019</v>
      </c>
      <c r="AG35" s="10">
        <f>INDEX(CONFAZ!$EN$2:$ES$408,MATCH(DATE(YEAR($A35),MONTH($A35),15),CONFAZ!$EN$2:$EN$408,0),3)</f>
        <v>734202529</v>
      </c>
      <c r="AH35">
        <v>622</v>
      </c>
      <c r="AI35">
        <v>766763039399.99902</v>
      </c>
      <c r="AJ35">
        <v>7.23</v>
      </c>
      <c r="AK35">
        <v>0.71</v>
      </c>
      <c r="AL35">
        <v>874.98611111111097</v>
      </c>
      <c r="AM35">
        <v>717.08249999999998</v>
      </c>
      <c r="AN35">
        <v>660.142857142857</v>
      </c>
      <c r="AO35">
        <v>806.19839999999999</v>
      </c>
      <c r="AP35">
        <v>6.9594997634572202</v>
      </c>
      <c r="AQ35">
        <v>1.59</v>
      </c>
      <c r="AR35">
        <v>226.36</v>
      </c>
      <c r="AS35">
        <v>13.659000000000001</v>
      </c>
      <c r="AT35" s="10">
        <v>431405500000</v>
      </c>
      <c r="AU35">
        <v>0</v>
      </c>
      <c r="AV35">
        <v>0</v>
      </c>
      <c r="AW35">
        <v>127443340</v>
      </c>
      <c r="AX35">
        <v>82930676</v>
      </c>
      <c r="AY35">
        <v>0</v>
      </c>
      <c r="AZ35" s="10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12641320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24243610</v>
      </c>
      <c r="BM35">
        <v>0</v>
      </c>
      <c r="BN35">
        <v>7627734</v>
      </c>
      <c r="BO35">
        <v>14775476000</v>
      </c>
      <c r="BP35" s="3">
        <v>0.4</v>
      </c>
      <c r="BQ35" s="3">
        <v>3704</v>
      </c>
      <c r="BR35" s="3">
        <v>14818.48</v>
      </c>
      <c r="BS35" s="3">
        <v>1632246000</v>
      </c>
      <c r="BT35">
        <v>15686000</v>
      </c>
      <c r="BU35" s="3">
        <v>3142392000</v>
      </c>
      <c r="BV35">
        <v>7559371000</v>
      </c>
      <c r="BW35" s="3">
        <v>2425781000</v>
      </c>
      <c r="BX35" s="3">
        <v>12349695000</v>
      </c>
      <c r="BY35">
        <v>6763404000</v>
      </c>
      <c r="BZ35">
        <v>0.4</v>
      </c>
      <c r="CA35">
        <v>3704</v>
      </c>
      <c r="CB35">
        <v>7198.79</v>
      </c>
      <c r="CC35">
        <v>14775476000</v>
      </c>
      <c r="CD35">
        <v>0.4</v>
      </c>
      <c r="CE35">
        <v>337974.94</v>
      </c>
      <c r="CF35">
        <v>138570478.83000001</v>
      </c>
      <c r="CG35">
        <v>18095.099999999999</v>
      </c>
      <c r="CH35">
        <v>32678.5</v>
      </c>
      <c r="CI35">
        <v>40.653455200000003</v>
      </c>
      <c r="CJ35">
        <v>2.73</v>
      </c>
      <c r="CK35">
        <v>-12740</v>
      </c>
      <c r="CL35">
        <v>31866.67</v>
      </c>
      <c r="CM35">
        <v>44606.67</v>
      </c>
      <c r="CN35">
        <v>-603.33000000000004</v>
      </c>
      <c r="CO35">
        <v>5048813.33</v>
      </c>
      <c r="CP35">
        <v>-92103.33</v>
      </c>
      <c r="CQ35">
        <v>-38373.33</v>
      </c>
      <c r="CR35">
        <v>503228.6</v>
      </c>
      <c r="CS35">
        <v>193897143.09</v>
      </c>
      <c r="CT35">
        <v>17037.78</v>
      </c>
      <c r="CU35">
        <v>194432209.47</v>
      </c>
      <c r="CV35" s="34">
        <v>0.52698149999999999</v>
      </c>
      <c r="CW35">
        <v>0</v>
      </c>
      <c r="CX35">
        <v>5306.03</v>
      </c>
      <c r="CY35" s="10">
        <f t="shared" si="1"/>
        <v>0</v>
      </c>
      <c r="CZ35" s="10">
        <f>IFERROR(INDEX(CONFAZ!$A$2:$ES$440,MATCH(DATE(YEAR($A35),MONTH($A35),15),CONFAZ!$A$2:$A$440,0),4),0)</f>
        <v>18095.099999999999</v>
      </c>
      <c r="DA35"/>
      <c r="DB35"/>
      <c r="DC35"/>
      <c r="DD35"/>
      <c r="DJ35"/>
    </row>
    <row r="36" spans="1:114" x14ac:dyDescent="0.25">
      <c r="A36" s="1">
        <v>41229</v>
      </c>
      <c r="B36" s="1" t="str">
        <f t="shared" si="0"/>
        <v>16/11/2012</v>
      </c>
      <c r="C36" t="s">
        <v>61</v>
      </c>
      <c r="D36" t="s">
        <v>62</v>
      </c>
      <c r="E36" s="8">
        <v>2.0678000000000001</v>
      </c>
      <c r="F36">
        <v>187204465.70000005</v>
      </c>
      <c r="G36">
        <v>756437.95000000007</v>
      </c>
      <c r="H36">
        <v>369257801</v>
      </c>
      <c r="I36">
        <v>53448977.060000002</v>
      </c>
      <c r="J36">
        <v>102456047.16999999</v>
      </c>
      <c r="K36">
        <v>7671749.0600000005</v>
      </c>
      <c r="L36">
        <v>6006544</v>
      </c>
      <c r="M36" s="10">
        <v>8093670</v>
      </c>
      <c r="N36" s="10">
        <v>37895316</v>
      </c>
      <c r="O36" s="10">
        <v>44528516</v>
      </c>
      <c r="P36" s="10">
        <v>55458572</v>
      </c>
      <c r="Q36" s="10">
        <v>5108083</v>
      </c>
      <c r="R36" s="10">
        <v>57142021</v>
      </c>
      <c r="S36" s="10">
        <v>815862</v>
      </c>
      <c r="T36" s="10">
        <v>17090706</v>
      </c>
      <c r="U36" s="10">
        <v>109350944</v>
      </c>
      <c r="V36" s="10">
        <v>33017673</v>
      </c>
      <c r="W36" s="10">
        <v>815862</v>
      </c>
      <c r="X36" s="10">
        <v>17090706</v>
      </c>
      <c r="Y36" s="10">
        <v>109350944</v>
      </c>
      <c r="Z36" s="10">
        <v>33017673</v>
      </c>
      <c r="AA36" s="10">
        <v>756438</v>
      </c>
      <c r="AB36" s="10">
        <v>19.9387266337</v>
      </c>
      <c r="AC36">
        <v>144.15</v>
      </c>
      <c r="AD36" s="2">
        <v>19707711615</v>
      </c>
      <c r="AE36" s="2">
        <v>20821071301</v>
      </c>
      <c r="AF36" s="10">
        <f>INDEX(CONFAZ!$EN$2:$ES$408,MATCH(DATE(YEAR($A36),MONTH($A36),15),CONFAZ!$EN$2:$EN$408,0),2)</f>
        <v>126431728</v>
      </c>
      <c r="AG36" s="10">
        <f>INDEX(CONFAZ!$EN$2:$ES$408,MATCH(DATE(YEAR($A36),MONTH($A36),15),CONFAZ!$EN$2:$EN$408,0),3)</f>
        <v>1259271312</v>
      </c>
      <c r="AH36">
        <v>622</v>
      </c>
      <c r="AI36">
        <v>782786368000</v>
      </c>
      <c r="AJ36">
        <v>7.14</v>
      </c>
      <c r="AK36">
        <v>0.54</v>
      </c>
      <c r="AL36">
        <v>877.37888888888801</v>
      </c>
      <c r="AM36">
        <v>717.30899999999997</v>
      </c>
      <c r="AN36">
        <v>660.84619047619003</v>
      </c>
      <c r="AO36">
        <v>806.75599999999997</v>
      </c>
      <c r="AP36">
        <v>6.8239579367610803</v>
      </c>
      <c r="AQ36">
        <v>1.6</v>
      </c>
      <c r="AR36">
        <v>226.01</v>
      </c>
      <c r="AS36">
        <v>5.79</v>
      </c>
      <c r="AT36" s="10">
        <v>426600400000</v>
      </c>
      <c r="AU36">
        <v>0</v>
      </c>
      <c r="AV36">
        <v>0</v>
      </c>
      <c r="AW36">
        <v>46760976</v>
      </c>
      <c r="AX36">
        <v>14523192</v>
      </c>
      <c r="AY36">
        <v>0</v>
      </c>
      <c r="AZ36" s="10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17427638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8927310</v>
      </c>
      <c r="BM36">
        <v>0</v>
      </c>
      <c r="BN36">
        <v>5882836</v>
      </c>
      <c r="BO36">
        <v>14775476000</v>
      </c>
      <c r="BP36" s="3">
        <v>0.4</v>
      </c>
      <c r="BQ36" s="3">
        <v>3704</v>
      </c>
      <c r="BR36" s="3">
        <v>14818.48</v>
      </c>
      <c r="BS36" s="3">
        <v>1632246000</v>
      </c>
      <c r="BT36" s="3">
        <v>15686000</v>
      </c>
      <c r="BU36" s="3">
        <v>3142392000</v>
      </c>
      <c r="BV36">
        <v>7559371000</v>
      </c>
      <c r="BW36" s="3">
        <v>2425781000</v>
      </c>
      <c r="BX36" s="3">
        <v>12349695000</v>
      </c>
      <c r="BY36">
        <v>6763404000</v>
      </c>
      <c r="BZ36">
        <v>0.4</v>
      </c>
      <c r="CA36">
        <v>3704</v>
      </c>
      <c r="CB36">
        <v>7198.79</v>
      </c>
      <c r="CC36">
        <v>14775476000</v>
      </c>
      <c r="CD36">
        <v>0.4</v>
      </c>
      <c r="CE36">
        <v>500785.46</v>
      </c>
      <c r="CF36">
        <v>250320150.90000001</v>
      </c>
      <c r="CG36">
        <v>23158.36</v>
      </c>
      <c r="CH36">
        <v>31729.5</v>
      </c>
      <c r="CI36">
        <v>40.653455200000003</v>
      </c>
      <c r="CJ36">
        <v>2.75</v>
      </c>
      <c r="CK36">
        <v>-12740</v>
      </c>
      <c r="CL36">
        <v>31866.67</v>
      </c>
      <c r="CM36">
        <v>44606.67</v>
      </c>
      <c r="CN36">
        <v>-603.33000000000004</v>
      </c>
      <c r="CO36">
        <v>5048813.33</v>
      </c>
      <c r="CP36">
        <v>-92103.33</v>
      </c>
      <c r="CQ36">
        <v>-38373.33</v>
      </c>
      <c r="CR36">
        <v>668457.11</v>
      </c>
      <c r="CS36">
        <v>222021210.84</v>
      </c>
      <c r="CT36">
        <v>13326.11</v>
      </c>
      <c r="CU36">
        <v>222702994.06</v>
      </c>
      <c r="CV36" s="34">
        <v>0.52698149999999999</v>
      </c>
      <c r="CW36">
        <v>0</v>
      </c>
      <c r="CX36">
        <v>9746.91</v>
      </c>
      <c r="CY36" s="10">
        <f t="shared" si="1"/>
        <v>0</v>
      </c>
      <c r="CZ36" s="10">
        <f>IFERROR(INDEX(CONFAZ!$A$2:$ES$440,MATCH(DATE(YEAR($A36),MONTH($A36),15),CONFAZ!$A$2:$A$440,0),4),0)</f>
        <v>23158.36</v>
      </c>
      <c r="DA36"/>
      <c r="DB36"/>
      <c r="DC36"/>
      <c r="DD36"/>
      <c r="DJ36"/>
    </row>
    <row r="37" spans="1:114" x14ac:dyDescent="0.25">
      <c r="A37" s="1">
        <v>41259</v>
      </c>
      <c r="B37" s="1" t="str">
        <f t="shared" si="0"/>
        <v>16/12/2012</v>
      </c>
      <c r="C37" t="s">
        <v>61</v>
      </c>
      <c r="D37" t="s">
        <v>62</v>
      </c>
      <c r="E37" s="8">
        <v>2.0777999999999999</v>
      </c>
      <c r="F37">
        <v>182670931.02999997</v>
      </c>
      <c r="G37">
        <v>1041310.39</v>
      </c>
      <c r="H37">
        <v>348307865</v>
      </c>
      <c r="I37">
        <v>51798459.43</v>
      </c>
      <c r="J37">
        <v>86031011.75999999</v>
      </c>
      <c r="K37">
        <v>8041200.0099999998</v>
      </c>
      <c r="L37">
        <v>6289645</v>
      </c>
      <c r="M37" s="10">
        <v>6590947</v>
      </c>
      <c r="N37" s="10">
        <v>34226480</v>
      </c>
      <c r="O37" s="10">
        <v>44332158</v>
      </c>
      <c r="P37" s="10">
        <v>55280829</v>
      </c>
      <c r="Q37" s="10">
        <v>4818049</v>
      </c>
      <c r="R37" s="10">
        <v>61253809</v>
      </c>
      <c r="S37" s="10">
        <v>864858</v>
      </c>
      <c r="T37" s="10">
        <v>17031210</v>
      </c>
      <c r="U37" s="10">
        <v>92399365</v>
      </c>
      <c r="V37" s="10">
        <v>30468850</v>
      </c>
      <c r="W37" s="10">
        <v>864858</v>
      </c>
      <c r="X37" s="10">
        <v>17031210</v>
      </c>
      <c r="Y37" s="10">
        <v>92399365</v>
      </c>
      <c r="Z37" s="10">
        <v>30468850</v>
      </c>
      <c r="AA37" s="10">
        <v>1041310</v>
      </c>
      <c r="AB37" s="10">
        <v>20.425072379700001</v>
      </c>
      <c r="AC37">
        <v>139.52000000000001</v>
      </c>
      <c r="AD37" s="2">
        <v>19684368532</v>
      </c>
      <c r="AE37" s="2">
        <v>17662214372</v>
      </c>
      <c r="AF37" s="10">
        <f>INDEX(CONFAZ!$EN$2:$ES$408,MATCH(DATE(YEAR($A37),MONTH($A37),15),CONFAZ!$EN$2:$EN$408,0),2)</f>
        <v>199258194</v>
      </c>
      <c r="AG37" s="10">
        <f>INDEX(CONFAZ!$EN$2:$ES$408,MATCH(DATE(YEAR($A37),MONTH($A37),15),CONFAZ!$EN$2:$EN$408,0),3)</f>
        <v>296754571</v>
      </c>
      <c r="AH37">
        <v>622</v>
      </c>
      <c r="AI37">
        <v>775324836600</v>
      </c>
      <c r="AJ37">
        <v>7.16</v>
      </c>
      <c r="AK37">
        <v>0.74</v>
      </c>
      <c r="AL37">
        <v>889.25277777777706</v>
      </c>
      <c r="AM37">
        <v>727.89699999999903</v>
      </c>
      <c r="AN37">
        <v>669.18952380952305</v>
      </c>
      <c r="AO37">
        <v>818.274</v>
      </c>
      <c r="AP37">
        <v>6.9151177008518001</v>
      </c>
      <c r="AQ37">
        <v>1.79</v>
      </c>
      <c r="AR37">
        <v>228.68</v>
      </c>
      <c r="AS37">
        <v>5.99</v>
      </c>
      <c r="AT37" s="10">
        <v>413705300000</v>
      </c>
      <c r="AU37">
        <v>0</v>
      </c>
      <c r="AV37">
        <v>0</v>
      </c>
      <c r="AW37">
        <v>120634338</v>
      </c>
      <c r="AX37">
        <v>95458432</v>
      </c>
      <c r="AY37">
        <v>0</v>
      </c>
      <c r="AZ37" s="10">
        <v>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11590637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9981120</v>
      </c>
      <c r="BM37">
        <v>0</v>
      </c>
      <c r="BN37">
        <v>3604048</v>
      </c>
      <c r="BO37">
        <v>14775476000</v>
      </c>
      <c r="BP37" s="3">
        <v>0.4</v>
      </c>
      <c r="BQ37" s="3">
        <v>3704</v>
      </c>
      <c r="BR37" s="3">
        <v>14818.48</v>
      </c>
      <c r="BS37" s="3">
        <v>1632246000</v>
      </c>
      <c r="BT37" s="3">
        <v>15686000</v>
      </c>
      <c r="BU37" s="3">
        <v>3142392000</v>
      </c>
      <c r="BV37" s="3">
        <v>7559371000</v>
      </c>
      <c r="BW37" s="3">
        <v>2425781000</v>
      </c>
      <c r="BX37" s="3">
        <v>12349695000</v>
      </c>
      <c r="BY37">
        <v>5744808000</v>
      </c>
      <c r="BZ37">
        <v>0.4</v>
      </c>
      <c r="CA37">
        <v>3704</v>
      </c>
      <c r="CB37">
        <v>6245.02</v>
      </c>
      <c r="CC37">
        <v>14775476000</v>
      </c>
      <c r="CD37">
        <v>0.4</v>
      </c>
      <c r="CE37">
        <v>407914.81</v>
      </c>
      <c r="CF37">
        <v>234774435.91</v>
      </c>
      <c r="CG37">
        <v>19889.740000000002</v>
      </c>
      <c r="CH37">
        <v>34182.5</v>
      </c>
      <c r="CI37">
        <v>40.653455200000003</v>
      </c>
      <c r="CJ37">
        <v>2.75</v>
      </c>
      <c r="CK37">
        <v>-12740</v>
      </c>
      <c r="CL37">
        <v>31866.67</v>
      </c>
      <c r="CM37">
        <v>44606.67</v>
      </c>
      <c r="CN37">
        <v>-603.33000000000004</v>
      </c>
      <c r="CO37">
        <v>5048813.33</v>
      </c>
      <c r="CP37">
        <v>-92103.33</v>
      </c>
      <c r="CQ37">
        <v>-38373.33</v>
      </c>
      <c r="CR37">
        <v>561459.05000000005</v>
      </c>
      <c r="CS37">
        <v>203926248.24000001</v>
      </c>
      <c r="CT37">
        <v>17023.57</v>
      </c>
      <c r="CU37">
        <v>204514130.86000001</v>
      </c>
      <c r="CV37" s="34">
        <v>0.52698149999999999</v>
      </c>
      <c r="CW37">
        <v>0</v>
      </c>
      <c r="CX37">
        <v>12928.33</v>
      </c>
      <c r="CY37" s="10">
        <f t="shared" si="1"/>
        <v>0</v>
      </c>
      <c r="CZ37" s="10">
        <f>IFERROR(INDEX(CONFAZ!$A$2:$ES$440,MATCH(DATE(YEAR($A37),MONTH($A37),15),CONFAZ!$A$2:$A$440,0),4),0)</f>
        <v>19889.740000000002</v>
      </c>
      <c r="DA37"/>
      <c r="DB37"/>
      <c r="DC37"/>
      <c r="DD37"/>
      <c r="DJ37"/>
    </row>
    <row r="38" spans="1:114" x14ac:dyDescent="0.25">
      <c r="A38" s="1">
        <v>41290</v>
      </c>
      <c r="B38" s="1" t="str">
        <f t="shared" si="0"/>
        <v>16/01/2013</v>
      </c>
      <c r="C38" t="s">
        <v>61</v>
      </c>
      <c r="D38" t="s">
        <v>62</v>
      </c>
      <c r="E38" s="8">
        <v>2.0310999999999999</v>
      </c>
      <c r="F38">
        <v>230450284.26999995</v>
      </c>
      <c r="G38">
        <v>72851.330000000016</v>
      </c>
      <c r="H38">
        <v>383895201</v>
      </c>
      <c r="I38">
        <v>50703478.059999995</v>
      </c>
      <c r="J38">
        <v>74877655.75999999</v>
      </c>
      <c r="K38">
        <v>9186322.790000001</v>
      </c>
      <c r="L38">
        <v>14765777</v>
      </c>
      <c r="M38" s="10">
        <v>8477736</v>
      </c>
      <c r="N38" s="10">
        <v>38006861</v>
      </c>
      <c r="O38" s="10">
        <v>68668976</v>
      </c>
      <c r="P38" s="10">
        <v>53730231</v>
      </c>
      <c r="Q38" s="10">
        <v>5160368</v>
      </c>
      <c r="R38" s="10">
        <v>66604895</v>
      </c>
      <c r="S38" s="10">
        <v>816983</v>
      </c>
      <c r="T38" s="10">
        <v>18816205</v>
      </c>
      <c r="U38" s="10">
        <v>93755253</v>
      </c>
      <c r="V38" s="10">
        <v>29784842</v>
      </c>
      <c r="W38" s="10">
        <v>816983</v>
      </c>
      <c r="X38" s="10">
        <v>18816205</v>
      </c>
      <c r="Y38" s="10">
        <v>93755253</v>
      </c>
      <c r="Z38" s="10">
        <v>29784842</v>
      </c>
      <c r="AA38" s="10">
        <v>72851</v>
      </c>
      <c r="AB38" s="10">
        <v>23.608735510500001</v>
      </c>
      <c r="AC38">
        <v>139.32</v>
      </c>
      <c r="AD38" s="2">
        <v>15757148192</v>
      </c>
      <c r="AE38" s="2">
        <v>20156726433</v>
      </c>
      <c r="AF38" s="10">
        <f>INDEX(CONFAZ!$EN$2:$ES$408,MATCH(DATE(YEAR($A38),MONTH($A38),15),CONFAZ!$EN$2:$EN$408,0),2)</f>
        <v>173325757</v>
      </c>
      <c r="AG38" s="10">
        <f>INDEX(CONFAZ!$EN$2:$ES$408,MATCH(DATE(YEAR($A38),MONTH($A38),15),CONFAZ!$EN$2:$EN$408,0),3)</f>
        <v>1241458349</v>
      </c>
      <c r="AH38">
        <v>678</v>
      </c>
      <c r="AI38">
        <v>758447268700</v>
      </c>
      <c r="AJ38">
        <v>7.11</v>
      </c>
      <c r="AK38">
        <v>0.92</v>
      </c>
      <c r="AL38">
        <v>888.66611111111104</v>
      </c>
      <c r="AM38">
        <v>736.44050000000004</v>
      </c>
      <c r="AN38">
        <v>680.10761904761898</v>
      </c>
      <c r="AO38">
        <v>820.46839999999997</v>
      </c>
      <c r="AP38">
        <v>7.26691933976314</v>
      </c>
      <c r="AQ38">
        <v>1.86</v>
      </c>
      <c r="AR38">
        <v>227.02</v>
      </c>
      <c r="AS38">
        <v>8.64</v>
      </c>
      <c r="AT38" s="10">
        <v>408889700000</v>
      </c>
      <c r="AU38">
        <v>0</v>
      </c>
      <c r="AV38">
        <v>0</v>
      </c>
      <c r="AW38">
        <v>90976723</v>
      </c>
      <c r="AX38">
        <v>80958888</v>
      </c>
      <c r="AY38">
        <v>0</v>
      </c>
      <c r="AZ38" s="10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3847426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6170409</v>
      </c>
      <c r="BO38">
        <v>18211488000</v>
      </c>
      <c r="BP38" s="3">
        <v>0.4</v>
      </c>
      <c r="BQ38" s="3">
        <v>3704</v>
      </c>
      <c r="BR38" s="3">
        <v>17996.55</v>
      </c>
      <c r="BS38" s="3">
        <v>1871630000</v>
      </c>
      <c r="BT38" s="3">
        <v>17679000</v>
      </c>
      <c r="BU38">
        <v>3901623000</v>
      </c>
      <c r="BV38">
        <v>8985524000</v>
      </c>
      <c r="BW38" s="3">
        <v>3435031000</v>
      </c>
      <c r="BX38">
        <v>14776457000</v>
      </c>
      <c r="BY38">
        <v>5744808000</v>
      </c>
      <c r="BZ38">
        <v>0.4</v>
      </c>
      <c r="CA38">
        <v>3704</v>
      </c>
      <c r="CB38">
        <v>6245.02</v>
      </c>
      <c r="CC38">
        <v>14775476000</v>
      </c>
      <c r="CD38">
        <v>0.4</v>
      </c>
      <c r="CE38">
        <v>465374.81</v>
      </c>
      <c r="CF38">
        <v>229098991.44</v>
      </c>
      <c r="CG38">
        <v>19178.439999999999</v>
      </c>
      <c r="CH38">
        <v>33784.910000000003</v>
      </c>
      <c r="CI38">
        <v>38.131496400000003</v>
      </c>
      <c r="CJ38">
        <v>2.76</v>
      </c>
      <c r="CK38">
        <v>91423.33</v>
      </c>
      <c r="CL38">
        <v>116293.33</v>
      </c>
      <c r="CM38">
        <v>24870</v>
      </c>
      <c r="CN38">
        <v>50243.33</v>
      </c>
      <c r="CO38">
        <v>5001793.33</v>
      </c>
      <c r="CP38">
        <v>-88190</v>
      </c>
      <c r="CQ38">
        <v>-7746.67</v>
      </c>
      <c r="CR38">
        <v>42361.599999999999</v>
      </c>
      <c r="CS38">
        <v>227667345.62</v>
      </c>
      <c r="CT38">
        <v>28415.759999999998</v>
      </c>
      <c r="CU38">
        <v>227739922.97999999</v>
      </c>
      <c r="CV38" s="34">
        <v>0.53078559999999997</v>
      </c>
      <c r="CW38">
        <v>0</v>
      </c>
      <c r="CX38">
        <v>12465.99</v>
      </c>
      <c r="CY38" s="10">
        <f t="shared" si="1"/>
        <v>0</v>
      </c>
      <c r="CZ38" s="10">
        <f>IFERROR(INDEX(CONFAZ!$A$2:$ES$440,MATCH(DATE(YEAR($A38),MONTH($A38),15),CONFAZ!$A$2:$A$440,0),4),0)</f>
        <v>19178.439999999999</v>
      </c>
      <c r="DA38" s="10"/>
      <c r="DB38" s="10"/>
      <c r="DC38"/>
      <c r="DD38"/>
      <c r="DJ38"/>
    </row>
    <row r="39" spans="1:114" x14ac:dyDescent="0.25">
      <c r="A39" s="1">
        <v>41321</v>
      </c>
      <c r="B39" s="1" t="str">
        <f t="shared" si="0"/>
        <v>16/02/2013</v>
      </c>
      <c r="C39" t="s">
        <v>61</v>
      </c>
      <c r="D39" t="s">
        <v>62</v>
      </c>
      <c r="E39" s="8">
        <v>1.9732000000000001</v>
      </c>
      <c r="F39">
        <v>192478249.55000001</v>
      </c>
      <c r="G39">
        <v>42820.630000000005</v>
      </c>
      <c r="H39">
        <v>359357830</v>
      </c>
      <c r="I39">
        <v>47736995.320000008</v>
      </c>
      <c r="J39">
        <v>94957518.829999998</v>
      </c>
      <c r="K39">
        <v>6873949.8300000001</v>
      </c>
      <c r="L39">
        <v>38699100</v>
      </c>
      <c r="M39" s="10">
        <v>5250177</v>
      </c>
      <c r="N39" s="10">
        <v>36441134</v>
      </c>
      <c r="O39" s="10">
        <v>44182672</v>
      </c>
      <c r="P39" s="10">
        <v>51104558</v>
      </c>
      <c r="Q39" s="10">
        <v>4091516</v>
      </c>
      <c r="R39" s="10">
        <v>53778155</v>
      </c>
      <c r="S39" s="10">
        <v>758067</v>
      </c>
      <c r="T39" s="10">
        <v>14574522</v>
      </c>
      <c r="U39" s="10">
        <v>119636394</v>
      </c>
      <c r="V39" s="10">
        <v>29497814</v>
      </c>
      <c r="W39" s="10">
        <v>758067</v>
      </c>
      <c r="X39" s="10">
        <v>14574522</v>
      </c>
      <c r="Y39" s="10">
        <v>119636394</v>
      </c>
      <c r="Z39" s="10">
        <v>29497814</v>
      </c>
      <c r="AA39" s="10">
        <v>42821</v>
      </c>
      <c r="AB39" s="10">
        <v>21.835082719999999</v>
      </c>
      <c r="AC39">
        <v>136.13999999999999</v>
      </c>
      <c r="AD39" s="2">
        <v>15478937787</v>
      </c>
      <c r="AE39" s="2">
        <v>16981570962</v>
      </c>
      <c r="AF39" s="10">
        <f>INDEX(CONFAZ!$EN$2:$ES$408,MATCH(DATE(YEAR($A39),MONTH($A39),15),CONFAZ!$EN$2:$EN$408,0),2)</f>
        <v>126611985</v>
      </c>
      <c r="AG39" s="10">
        <f>INDEX(CONFAZ!$EN$2:$ES$408,MATCH(DATE(YEAR($A39),MONTH($A39),15),CONFAZ!$EN$2:$EN$408,0),3)</f>
        <v>597827834</v>
      </c>
      <c r="AH39">
        <v>678</v>
      </c>
      <c r="AI39">
        <v>737467714400</v>
      </c>
      <c r="AJ39">
        <v>7.12</v>
      </c>
      <c r="AK39">
        <v>0.52</v>
      </c>
      <c r="AL39">
        <v>891.79055555555499</v>
      </c>
      <c r="AM39">
        <v>738.86299999999903</v>
      </c>
      <c r="AN39">
        <v>681.30761904761903</v>
      </c>
      <c r="AO39">
        <v>824.51919999999996</v>
      </c>
      <c r="AP39">
        <v>7.7835220745117297</v>
      </c>
      <c r="AQ39">
        <v>1.6</v>
      </c>
      <c r="AR39">
        <v>226.97</v>
      </c>
      <c r="AS39">
        <v>-1.57</v>
      </c>
      <c r="AT39" s="10">
        <v>398093600000</v>
      </c>
      <c r="AU39">
        <v>0</v>
      </c>
      <c r="AV39">
        <v>0</v>
      </c>
      <c r="AW39">
        <v>100876607</v>
      </c>
      <c r="AX39">
        <v>82835952</v>
      </c>
      <c r="AY39">
        <v>0</v>
      </c>
      <c r="AZ39" s="10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14401278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10000</v>
      </c>
      <c r="BN39">
        <v>3629377</v>
      </c>
      <c r="BO39">
        <v>18211488000</v>
      </c>
      <c r="BP39" s="3">
        <v>0.4</v>
      </c>
      <c r="BQ39" s="3">
        <v>3704</v>
      </c>
      <c r="BR39">
        <v>17996.55</v>
      </c>
      <c r="BS39" s="3">
        <v>1871630000</v>
      </c>
      <c r="BT39">
        <v>17679000</v>
      </c>
      <c r="BU39" s="3">
        <v>3901623000</v>
      </c>
      <c r="BV39" s="3">
        <v>8985524000</v>
      </c>
      <c r="BW39" s="3">
        <v>3435031000</v>
      </c>
      <c r="BX39" s="3">
        <v>14776457000</v>
      </c>
      <c r="BY39">
        <v>5744808000</v>
      </c>
      <c r="BZ39">
        <v>0.4</v>
      </c>
      <c r="CA39">
        <v>3704</v>
      </c>
      <c r="CB39">
        <v>6245.02</v>
      </c>
      <c r="CC39">
        <v>14775476000</v>
      </c>
      <c r="CD39">
        <v>0.4</v>
      </c>
      <c r="CE39">
        <v>659966.97</v>
      </c>
      <c r="CF39">
        <v>413542084.13</v>
      </c>
      <c r="CG39">
        <v>16851.490000000002</v>
      </c>
      <c r="CH39">
        <v>32783.910000000003</v>
      </c>
      <c r="CI39">
        <v>38.131496400000003</v>
      </c>
      <c r="CJ39">
        <v>2.89</v>
      </c>
      <c r="CK39">
        <v>91423.33</v>
      </c>
      <c r="CL39">
        <v>116293.33</v>
      </c>
      <c r="CM39">
        <v>24870</v>
      </c>
      <c r="CN39">
        <v>50243.33</v>
      </c>
      <c r="CO39">
        <v>5001793.33</v>
      </c>
      <c r="CP39">
        <v>-88190</v>
      </c>
      <c r="CQ39">
        <v>-7746.67</v>
      </c>
      <c r="CR39">
        <v>26630.81</v>
      </c>
      <c r="CS39">
        <v>228503965.74000001</v>
      </c>
      <c r="CT39">
        <v>64045.34</v>
      </c>
      <c r="CU39">
        <v>228594641.88999999</v>
      </c>
      <c r="CV39" s="34">
        <v>0.53078559999999997</v>
      </c>
      <c r="CW39">
        <v>0</v>
      </c>
      <c r="CX39">
        <v>10953.47</v>
      </c>
      <c r="CY39" s="10">
        <f t="shared" si="1"/>
        <v>0</v>
      </c>
      <c r="CZ39" s="10">
        <f>IFERROR(INDEX(CONFAZ!$A$2:$ES$440,MATCH(DATE(YEAR($A39),MONTH($A39),15),CONFAZ!$A$2:$A$440,0),4),0)</f>
        <v>16851.490000000002</v>
      </c>
      <c r="DA39"/>
      <c r="DB39"/>
      <c r="DC39"/>
      <c r="DD39"/>
      <c r="DJ39"/>
    </row>
    <row r="40" spans="1:114" x14ac:dyDescent="0.25">
      <c r="A40" s="1">
        <v>41349</v>
      </c>
      <c r="B40" s="1" t="str">
        <f t="shared" si="0"/>
        <v>16/03/2013</v>
      </c>
      <c r="C40" t="s">
        <v>61</v>
      </c>
      <c r="D40" t="s">
        <v>62</v>
      </c>
      <c r="E40" s="8">
        <v>1.9827999999999999</v>
      </c>
      <c r="F40">
        <v>175253445.88999999</v>
      </c>
      <c r="G40">
        <v>80980.900000000009</v>
      </c>
      <c r="H40">
        <v>320393730</v>
      </c>
      <c r="I40">
        <v>43943061.229999989</v>
      </c>
      <c r="J40">
        <v>80116369.590000004</v>
      </c>
      <c r="K40">
        <v>6545974.4600000009</v>
      </c>
      <c r="L40">
        <v>66614800</v>
      </c>
      <c r="M40" s="10">
        <v>4320074</v>
      </c>
      <c r="N40" s="10">
        <v>35275698</v>
      </c>
      <c r="O40" s="10">
        <v>40364368</v>
      </c>
      <c r="P40" s="10">
        <v>47302059</v>
      </c>
      <c r="Q40" s="10">
        <v>3926641</v>
      </c>
      <c r="R40" s="10">
        <v>50220221</v>
      </c>
      <c r="S40" s="10">
        <v>615776</v>
      </c>
      <c r="T40" s="10">
        <v>17654758</v>
      </c>
      <c r="U40" s="10">
        <v>96258493</v>
      </c>
      <c r="V40" s="10">
        <v>24374661</v>
      </c>
      <c r="W40" s="10">
        <v>615776</v>
      </c>
      <c r="X40" s="10">
        <v>17654758</v>
      </c>
      <c r="Y40" s="10">
        <v>96258493</v>
      </c>
      <c r="Z40" s="10">
        <v>24374661</v>
      </c>
      <c r="AA40" s="10">
        <v>80981</v>
      </c>
      <c r="AB40" s="10">
        <v>24.628607322099999</v>
      </c>
      <c r="AC40">
        <v>148.01</v>
      </c>
      <c r="AD40" s="2">
        <v>18360470433</v>
      </c>
      <c r="AE40" s="2">
        <v>19281997605</v>
      </c>
      <c r="AF40" s="10">
        <f>INDEX(CONFAZ!$EN$2:$ES$408,MATCH(DATE(YEAR($A40),MONTH($A40),15),CONFAZ!$EN$2:$EN$408,0),2)</f>
        <v>145683324</v>
      </c>
      <c r="AG40" s="10">
        <f>INDEX(CONFAZ!$EN$2:$ES$408,MATCH(DATE(YEAR($A40),MONTH($A40),15),CONFAZ!$EN$2:$EN$408,0),3)</f>
        <v>743903686</v>
      </c>
      <c r="AH40">
        <v>678</v>
      </c>
      <c r="AI40">
        <v>747384735200</v>
      </c>
      <c r="AJ40">
        <v>7.15</v>
      </c>
      <c r="AK40">
        <v>0.6</v>
      </c>
      <c r="AL40">
        <v>891.84222222222195</v>
      </c>
      <c r="AM40">
        <v>735.40549999999996</v>
      </c>
      <c r="AN40">
        <v>680.12857142857104</v>
      </c>
      <c r="AO40">
        <v>824.9384</v>
      </c>
      <c r="AP40">
        <v>8.0632265206962295</v>
      </c>
      <c r="AQ40">
        <v>1.47</v>
      </c>
      <c r="AR40">
        <v>217.33</v>
      </c>
      <c r="AS40">
        <v>-0.01</v>
      </c>
      <c r="AT40" s="10">
        <v>434630100000</v>
      </c>
      <c r="AU40">
        <v>0</v>
      </c>
      <c r="AV40">
        <v>0</v>
      </c>
      <c r="AW40">
        <v>55764801</v>
      </c>
      <c r="AX40">
        <v>42826535</v>
      </c>
      <c r="AY40">
        <v>0</v>
      </c>
      <c r="AZ40" s="1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2950286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6912896</v>
      </c>
      <c r="BM40">
        <v>0</v>
      </c>
      <c r="BN40">
        <v>3075084</v>
      </c>
      <c r="BO40">
        <v>18211488000</v>
      </c>
      <c r="BP40" s="3">
        <v>0.4</v>
      </c>
      <c r="BQ40" s="3">
        <v>3704</v>
      </c>
      <c r="BR40">
        <v>17996.55</v>
      </c>
      <c r="BS40" s="3">
        <v>1871630000</v>
      </c>
      <c r="BT40" s="3">
        <v>17679000</v>
      </c>
      <c r="BU40" s="3">
        <v>3901623000</v>
      </c>
      <c r="BV40">
        <v>8985524000</v>
      </c>
      <c r="BW40" s="3">
        <v>3435031000</v>
      </c>
      <c r="BX40" s="3">
        <v>14776457000</v>
      </c>
      <c r="BY40">
        <v>5744808000</v>
      </c>
      <c r="BZ40">
        <v>0.4</v>
      </c>
      <c r="CA40">
        <v>3704</v>
      </c>
      <c r="CB40">
        <v>6245.02</v>
      </c>
      <c r="CC40">
        <v>14775476000</v>
      </c>
      <c r="CD40">
        <v>0.4</v>
      </c>
      <c r="CE40">
        <v>488742.57</v>
      </c>
      <c r="CF40">
        <v>298984590.13999999</v>
      </c>
      <c r="CG40">
        <v>12166.04</v>
      </c>
      <c r="CH40">
        <v>34380.910000000003</v>
      </c>
      <c r="CI40">
        <v>38.131496400000003</v>
      </c>
      <c r="CJ40">
        <v>2.89</v>
      </c>
      <c r="CK40">
        <v>91423.33</v>
      </c>
      <c r="CL40">
        <v>116293.33</v>
      </c>
      <c r="CM40">
        <v>24870</v>
      </c>
      <c r="CN40">
        <v>50243.33</v>
      </c>
      <c r="CO40">
        <v>5001793.33</v>
      </c>
      <c r="CP40">
        <v>-88190</v>
      </c>
      <c r="CQ40">
        <v>-7746.67</v>
      </c>
      <c r="CR40">
        <v>19528.310000000001</v>
      </c>
      <c r="CS40">
        <v>197075815.94</v>
      </c>
      <c r="CT40">
        <v>116507.94</v>
      </c>
      <c r="CU40">
        <v>197211852.19</v>
      </c>
      <c r="CV40" s="34">
        <v>0.53078559999999997</v>
      </c>
      <c r="CW40">
        <v>0</v>
      </c>
      <c r="CX40">
        <v>8226.3700000000008</v>
      </c>
      <c r="CY40" s="10">
        <f t="shared" si="1"/>
        <v>0</v>
      </c>
      <c r="CZ40" s="10">
        <f>IFERROR(INDEX(CONFAZ!$A$2:$ES$440,MATCH(DATE(YEAR($A40),MONTH($A40),15),CONFAZ!$A$2:$A$440,0),4),0)</f>
        <v>12166.04</v>
      </c>
      <c r="DA40" s="6"/>
      <c r="DB40"/>
      <c r="DC40"/>
      <c r="DD40"/>
      <c r="DJ40"/>
    </row>
    <row r="41" spans="1:114" x14ac:dyDescent="0.25">
      <c r="A41" s="1">
        <v>41380</v>
      </c>
      <c r="B41" s="1" t="str">
        <f t="shared" si="0"/>
        <v>16/04/2013</v>
      </c>
      <c r="C41" t="s">
        <v>61</v>
      </c>
      <c r="D41" t="s">
        <v>62</v>
      </c>
      <c r="E41" s="8">
        <v>2.0022000000000002</v>
      </c>
      <c r="F41">
        <v>183837888.06</v>
      </c>
      <c r="G41">
        <v>55866.66</v>
      </c>
      <c r="H41">
        <v>332909068</v>
      </c>
      <c r="I41">
        <v>50966610.419999994</v>
      </c>
      <c r="J41">
        <v>76083323.670000017</v>
      </c>
      <c r="K41">
        <v>7247766.8100000005</v>
      </c>
      <c r="L41">
        <v>51142080</v>
      </c>
      <c r="M41" s="10">
        <v>6080245</v>
      </c>
      <c r="N41" s="10">
        <v>35747834</v>
      </c>
      <c r="O41" s="10">
        <v>47393780</v>
      </c>
      <c r="P41" s="10">
        <v>54211770</v>
      </c>
      <c r="Q41" s="10">
        <v>5010039</v>
      </c>
      <c r="R41" s="10">
        <v>56073184</v>
      </c>
      <c r="S41" s="10">
        <v>533921</v>
      </c>
      <c r="T41" s="10">
        <v>19676864</v>
      </c>
      <c r="U41" s="10">
        <v>84783054</v>
      </c>
      <c r="V41" s="10">
        <v>23342510</v>
      </c>
      <c r="W41" s="10">
        <v>533921</v>
      </c>
      <c r="X41" s="10">
        <v>19676864</v>
      </c>
      <c r="Y41" s="10">
        <v>84783054</v>
      </c>
      <c r="Z41" s="10">
        <v>23342510</v>
      </c>
      <c r="AA41" s="10">
        <v>55867</v>
      </c>
      <c r="AB41" s="10">
        <v>25.270852797</v>
      </c>
      <c r="AC41">
        <v>149.79</v>
      </c>
      <c r="AD41" s="2">
        <v>20550843458</v>
      </c>
      <c r="AE41" s="2">
        <v>21788737806</v>
      </c>
      <c r="AF41" s="10">
        <f>INDEX(CONFAZ!$EN$2:$ES$408,MATCH(DATE(YEAR($A41),MONTH($A41),15),CONFAZ!$EN$2:$EN$408,0),2)</f>
        <v>284417058</v>
      </c>
      <c r="AG41" s="10">
        <f>INDEX(CONFAZ!$EN$2:$ES$408,MATCH(DATE(YEAR($A41),MONTH($A41),15),CONFAZ!$EN$2:$EN$408,0),3)</f>
        <v>445383627</v>
      </c>
      <c r="AH41">
        <v>678</v>
      </c>
      <c r="AI41">
        <v>758163063000</v>
      </c>
      <c r="AJ41">
        <v>7.26</v>
      </c>
      <c r="AK41">
        <v>0.59</v>
      </c>
      <c r="AL41">
        <v>891.81666666666604</v>
      </c>
      <c r="AM41">
        <v>735.572</v>
      </c>
      <c r="AN41">
        <v>680.37809523809506</v>
      </c>
      <c r="AO41">
        <v>823.60519999999997</v>
      </c>
      <c r="AP41">
        <v>7.93074902654143</v>
      </c>
      <c r="AQ41">
        <v>1.55</v>
      </c>
      <c r="AR41">
        <v>208.19</v>
      </c>
      <c r="AS41">
        <v>5.98</v>
      </c>
      <c r="AT41" s="10">
        <v>446504900000</v>
      </c>
      <c r="AU41">
        <v>0</v>
      </c>
      <c r="AV41">
        <v>0</v>
      </c>
      <c r="AW41">
        <v>111272126</v>
      </c>
      <c r="AX41">
        <v>51816650</v>
      </c>
      <c r="AY41">
        <v>0</v>
      </c>
      <c r="AZ41" s="10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54881830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4573646</v>
      </c>
      <c r="BO41">
        <v>18211488000</v>
      </c>
      <c r="BP41" s="3">
        <v>0.4</v>
      </c>
      <c r="BQ41" s="3">
        <v>3704</v>
      </c>
      <c r="BR41">
        <v>17996.55</v>
      </c>
      <c r="BS41" s="3">
        <v>1871630000</v>
      </c>
      <c r="BT41" s="3">
        <v>17679000</v>
      </c>
      <c r="BU41" s="3">
        <v>3901623000</v>
      </c>
      <c r="BV41" s="3">
        <v>8985524000</v>
      </c>
      <c r="BW41" s="3">
        <v>3435031000</v>
      </c>
      <c r="BX41" s="3">
        <v>14776457000</v>
      </c>
      <c r="BY41">
        <v>5744808000</v>
      </c>
      <c r="BZ41">
        <v>0.4</v>
      </c>
      <c r="CA41">
        <v>3704</v>
      </c>
      <c r="CB41">
        <v>6245.02</v>
      </c>
      <c r="CC41">
        <v>14775476000</v>
      </c>
      <c r="CD41">
        <v>0.4</v>
      </c>
      <c r="CE41">
        <v>232235.11</v>
      </c>
      <c r="CF41">
        <v>123674177.06</v>
      </c>
      <c r="CG41">
        <v>16598.439999999999</v>
      </c>
      <c r="CH41">
        <v>35553.910000000003</v>
      </c>
      <c r="CI41">
        <v>38.131496400000003</v>
      </c>
      <c r="CJ41">
        <v>2.88</v>
      </c>
      <c r="CK41">
        <v>-195580</v>
      </c>
      <c r="CL41">
        <v>-168270</v>
      </c>
      <c r="CM41">
        <v>27306.67</v>
      </c>
      <c r="CN41">
        <v>-4916.67</v>
      </c>
      <c r="CO41">
        <v>4955310</v>
      </c>
      <c r="CP41">
        <v>-103413.33</v>
      </c>
      <c r="CQ41">
        <v>-38406.67</v>
      </c>
      <c r="CR41">
        <v>33148.01</v>
      </c>
      <c r="CS41">
        <v>190209669.61000001</v>
      </c>
      <c r="CT41">
        <v>89934.25</v>
      </c>
      <c r="CU41">
        <v>190332751.87</v>
      </c>
      <c r="CV41" s="34">
        <v>0.53078559999999997</v>
      </c>
      <c r="CW41">
        <v>0</v>
      </c>
      <c r="CX41">
        <v>10493.23</v>
      </c>
      <c r="CY41" s="10">
        <f t="shared" si="1"/>
        <v>0</v>
      </c>
      <c r="CZ41" s="10">
        <f>IFERROR(INDEX(CONFAZ!$A$2:$ES$440,MATCH(DATE(YEAR($A41),MONTH($A41),15),CONFAZ!$A$2:$A$440,0),4),0)</f>
        <v>16598.439999999999</v>
      </c>
      <c r="DB41"/>
      <c r="DC41"/>
      <c r="DD41"/>
      <c r="DJ41"/>
    </row>
    <row r="42" spans="1:114" x14ac:dyDescent="0.25">
      <c r="A42" s="1">
        <v>41410</v>
      </c>
      <c r="B42" s="1" t="str">
        <f t="shared" si="0"/>
        <v>16/05/2013</v>
      </c>
      <c r="C42" t="s">
        <v>61</v>
      </c>
      <c r="D42" t="s">
        <v>62</v>
      </c>
      <c r="E42" s="8">
        <v>2.0348000000000002</v>
      </c>
      <c r="F42">
        <v>179854829.62</v>
      </c>
      <c r="G42">
        <v>240895.37</v>
      </c>
      <c r="H42">
        <v>344472322</v>
      </c>
      <c r="I42">
        <v>51380450.080000006</v>
      </c>
      <c r="J42">
        <v>87697850.510000005</v>
      </c>
      <c r="K42">
        <v>7467310.3100000005</v>
      </c>
      <c r="L42">
        <v>33870360</v>
      </c>
      <c r="M42" s="10">
        <v>4617815</v>
      </c>
      <c r="N42" s="10">
        <v>36561240</v>
      </c>
      <c r="O42" s="10">
        <v>44045474</v>
      </c>
      <c r="P42" s="10">
        <v>55893677</v>
      </c>
      <c r="Q42" s="10">
        <v>4908996</v>
      </c>
      <c r="R42" s="10">
        <v>56260912</v>
      </c>
      <c r="S42" s="10">
        <v>745440</v>
      </c>
      <c r="T42" s="10">
        <v>18961725</v>
      </c>
      <c r="U42" s="10">
        <v>100088420</v>
      </c>
      <c r="V42" s="10">
        <v>22149152</v>
      </c>
      <c r="W42" s="10">
        <v>745440</v>
      </c>
      <c r="X42" s="10">
        <v>18961725</v>
      </c>
      <c r="Y42" s="10">
        <v>100088420</v>
      </c>
      <c r="Z42" s="10">
        <v>22149152</v>
      </c>
      <c r="AA42" s="10">
        <v>239471</v>
      </c>
      <c r="AB42" s="10">
        <v>26.761438720899999</v>
      </c>
      <c r="AC42">
        <v>147.03</v>
      </c>
      <c r="AD42" s="2">
        <v>21654862456</v>
      </c>
      <c r="AE42" s="2">
        <v>21203755901</v>
      </c>
      <c r="AF42" s="10">
        <f>INDEX(CONFAZ!$EN$2:$ES$408,MATCH(DATE(YEAR($A42),MONTH($A42),15),CONFAZ!$EN$2:$EN$408,0),2)</f>
        <v>218218007</v>
      </c>
      <c r="AG42" s="10">
        <f>INDEX(CONFAZ!$EN$2:$ES$408,MATCH(DATE(YEAR($A42),MONTH($A42),15),CONFAZ!$EN$2:$EN$408,0),3)</f>
        <v>720568794</v>
      </c>
      <c r="AH42">
        <v>678</v>
      </c>
      <c r="AI42">
        <v>761863711600</v>
      </c>
      <c r="AJ42">
        <v>7.42</v>
      </c>
      <c r="AK42">
        <v>0.35</v>
      </c>
      <c r="AL42">
        <v>849.82500000000005</v>
      </c>
      <c r="AM42">
        <v>689.72249999999997</v>
      </c>
      <c r="AN42">
        <v>637.78619047618997</v>
      </c>
      <c r="AO42">
        <v>777.33519999999999</v>
      </c>
      <c r="AP42">
        <v>7.6683832152143898</v>
      </c>
      <c r="AQ42">
        <v>1.37</v>
      </c>
      <c r="AR42">
        <v>212.16</v>
      </c>
      <c r="AS42">
        <v>11.88</v>
      </c>
      <c r="AT42" s="10">
        <v>441335200000</v>
      </c>
      <c r="AU42">
        <v>0</v>
      </c>
      <c r="AV42">
        <v>0</v>
      </c>
      <c r="AW42">
        <v>109344195</v>
      </c>
      <c r="AX42">
        <v>87452155</v>
      </c>
      <c r="AY42">
        <v>0</v>
      </c>
      <c r="AZ42" s="10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18960569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2931471</v>
      </c>
      <c r="BO42">
        <v>18211488000</v>
      </c>
      <c r="BP42" s="3">
        <v>0.4</v>
      </c>
      <c r="BQ42" s="3">
        <v>3704</v>
      </c>
      <c r="BR42" s="3">
        <v>17996.55</v>
      </c>
      <c r="BS42">
        <v>1871630000</v>
      </c>
      <c r="BT42" s="3">
        <v>17679000</v>
      </c>
      <c r="BU42" s="3">
        <v>3901623000</v>
      </c>
      <c r="BV42" s="3">
        <v>8985524000</v>
      </c>
      <c r="BW42" s="3">
        <v>3435031000</v>
      </c>
      <c r="BX42" s="3">
        <v>14776457000</v>
      </c>
      <c r="BY42">
        <v>5744808000</v>
      </c>
      <c r="BZ42">
        <v>0.4</v>
      </c>
      <c r="CA42">
        <v>3704</v>
      </c>
      <c r="CB42">
        <v>6245.02</v>
      </c>
      <c r="CC42">
        <v>14775476000</v>
      </c>
      <c r="CD42">
        <v>0.4</v>
      </c>
      <c r="CE42">
        <v>388096.63</v>
      </c>
      <c r="CF42">
        <v>201476740.94</v>
      </c>
      <c r="CG42">
        <v>10578.97</v>
      </c>
      <c r="CH42">
        <v>34883.910000000003</v>
      </c>
      <c r="CI42">
        <v>38.131496400000003</v>
      </c>
      <c r="CJ42">
        <v>2.86</v>
      </c>
      <c r="CK42">
        <v>-195580</v>
      </c>
      <c r="CL42">
        <v>-168270</v>
      </c>
      <c r="CM42">
        <v>27306.67</v>
      </c>
      <c r="CN42">
        <v>-4916.67</v>
      </c>
      <c r="CO42">
        <v>4955310</v>
      </c>
      <c r="CP42">
        <v>-103413.33</v>
      </c>
      <c r="CQ42">
        <v>-38406.67</v>
      </c>
      <c r="CR42">
        <v>157749.15</v>
      </c>
      <c r="CS42">
        <v>201048255.05000001</v>
      </c>
      <c r="CT42">
        <v>60838.62</v>
      </c>
      <c r="CU42">
        <v>201266842.81999999</v>
      </c>
      <c r="CV42" s="34">
        <v>0.53078559999999997</v>
      </c>
      <c r="CW42">
        <v>0</v>
      </c>
      <c r="CX42">
        <v>6876.3200000000006</v>
      </c>
      <c r="CY42" s="10">
        <f t="shared" si="1"/>
        <v>0</v>
      </c>
      <c r="CZ42" s="10">
        <f>IFERROR(INDEX(CONFAZ!$A$2:$ES$440,MATCH(DATE(YEAR($A42),MONTH($A42),15),CONFAZ!$A$2:$A$440,0),4),0)</f>
        <v>10578.97</v>
      </c>
      <c r="DA42"/>
      <c r="DB42"/>
      <c r="DC42"/>
      <c r="DD42"/>
      <c r="DJ42"/>
    </row>
    <row r="43" spans="1:114" x14ac:dyDescent="0.25">
      <c r="A43" s="1">
        <v>41441</v>
      </c>
      <c r="B43" s="1" t="str">
        <f t="shared" si="0"/>
        <v>16/06/2013</v>
      </c>
      <c r="C43" t="s">
        <v>61</v>
      </c>
      <c r="D43" t="s">
        <v>62</v>
      </c>
      <c r="E43" s="8">
        <v>2.173</v>
      </c>
      <c r="F43">
        <v>185583514.49000001</v>
      </c>
      <c r="G43">
        <v>1368360.53</v>
      </c>
      <c r="H43">
        <v>332679440</v>
      </c>
      <c r="I43">
        <v>55079428.710000001</v>
      </c>
      <c r="J43">
        <v>68301674.290000007</v>
      </c>
      <c r="K43">
        <v>7803498.3199999994</v>
      </c>
      <c r="L43">
        <v>19965144</v>
      </c>
      <c r="M43" s="10">
        <v>4949192</v>
      </c>
      <c r="N43" s="10">
        <v>37094494</v>
      </c>
      <c r="O43" s="10">
        <v>46601849</v>
      </c>
      <c r="P43" s="10">
        <v>51430216</v>
      </c>
      <c r="Q43" s="10">
        <v>3916371</v>
      </c>
      <c r="R43" s="10">
        <v>62470166</v>
      </c>
      <c r="S43" s="10">
        <v>496283</v>
      </c>
      <c r="T43" s="10">
        <v>17222197</v>
      </c>
      <c r="U43" s="10">
        <v>83853374</v>
      </c>
      <c r="V43" s="10">
        <v>23278480</v>
      </c>
      <c r="W43" s="10">
        <v>496283</v>
      </c>
      <c r="X43" s="10">
        <v>17222197</v>
      </c>
      <c r="Y43" s="10">
        <v>83853374</v>
      </c>
      <c r="Z43" s="10">
        <v>23278480</v>
      </c>
      <c r="AA43" s="10">
        <v>1366818</v>
      </c>
      <c r="AB43" s="10">
        <v>23.428895827400002</v>
      </c>
      <c r="AC43">
        <v>144.87</v>
      </c>
      <c r="AD43" s="2">
        <v>19331841435</v>
      </c>
      <c r="AE43" s="2">
        <v>18986750021</v>
      </c>
      <c r="AF43" s="10">
        <f>INDEX(CONFAZ!$EN$2:$ES$408,MATCH(DATE(YEAR($A43),MONTH($A43),15),CONFAZ!$EN$2:$EN$408,0),2)</f>
        <v>220113537</v>
      </c>
      <c r="AG43" s="10">
        <f>INDEX(CONFAZ!$EN$2:$ES$408,MATCH(DATE(YEAR($A43),MONTH($A43),15),CONFAZ!$EN$2:$EN$408,0),3)</f>
        <v>459031872</v>
      </c>
      <c r="AH43">
        <v>678</v>
      </c>
      <c r="AI43">
        <v>802710546000</v>
      </c>
      <c r="AJ43">
        <v>7.9</v>
      </c>
      <c r="AK43">
        <v>0.28000000000000003</v>
      </c>
      <c r="AL43">
        <v>900.41</v>
      </c>
      <c r="AM43">
        <v>732.46100000000001</v>
      </c>
      <c r="AN43">
        <v>673.88142857142805</v>
      </c>
      <c r="AO43">
        <v>827.05679999999995</v>
      </c>
      <c r="AP43">
        <v>7.5252946804828804</v>
      </c>
      <c r="AQ43">
        <v>1.26</v>
      </c>
      <c r="AR43">
        <v>224.99</v>
      </c>
      <c r="AS43">
        <v>9.41</v>
      </c>
      <c r="AT43" s="10">
        <v>434739600000</v>
      </c>
      <c r="AU43">
        <v>0</v>
      </c>
      <c r="AV43">
        <v>0</v>
      </c>
      <c r="AW43">
        <v>57608966</v>
      </c>
      <c r="AX43">
        <v>53598458</v>
      </c>
      <c r="AY43">
        <v>0</v>
      </c>
      <c r="AZ43" s="10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1814892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2195616</v>
      </c>
      <c r="BO43">
        <v>18211488000</v>
      </c>
      <c r="BP43" s="3">
        <v>0.4</v>
      </c>
      <c r="BQ43" s="3">
        <v>3704</v>
      </c>
      <c r="BR43" s="3">
        <v>17996.55</v>
      </c>
      <c r="BS43" s="3">
        <v>1871630000</v>
      </c>
      <c r="BT43" s="3">
        <v>17679000</v>
      </c>
      <c r="BU43" s="3">
        <v>3901623000</v>
      </c>
      <c r="BV43">
        <v>8985524000</v>
      </c>
      <c r="BW43" s="3">
        <v>3435031000</v>
      </c>
      <c r="BX43" s="3">
        <v>14776457000</v>
      </c>
      <c r="BY43">
        <v>5744808000</v>
      </c>
      <c r="BZ43">
        <v>0.4</v>
      </c>
      <c r="CA43">
        <v>3704</v>
      </c>
      <c r="CB43">
        <v>6245.02</v>
      </c>
      <c r="CC43">
        <v>14775476000</v>
      </c>
      <c r="CD43">
        <v>0.4</v>
      </c>
      <c r="CE43">
        <v>448624.03</v>
      </c>
      <c r="CF43">
        <v>136860545.66999999</v>
      </c>
      <c r="CG43">
        <v>16067.81</v>
      </c>
      <c r="CH43">
        <v>34397.910000000003</v>
      </c>
      <c r="CI43">
        <v>38.131496400000003</v>
      </c>
      <c r="CJ43">
        <v>2.85</v>
      </c>
      <c r="CK43">
        <v>-195580</v>
      </c>
      <c r="CL43">
        <v>-168270</v>
      </c>
      <c r="CM43">
        <v>27306.67</v>
      </c>
      <c r="CN43">
        <v>-4916.67</v>
      </c>
      <c r="CO43">
        <v>4955310</v>
      </c>
      <c r="CP43">
        <v>-103413.33</v>
      </c>
      <c r="CQ43">
        <v>-38406.67</v>
      </c>
      <c r="CR43">
        <v>1121061.9099999999</v>
      </c>
      <c r="CS43">
        <v>188545659.80000001</v>
      </c>
      <c r="CT43">
        <v>35420.69</v>
      </c>
      <c r="CU43">
        <v>189702142.40000001</v>
      </c>
      <c r="CV43" s="34">
        <v>0.53078559999999997</v>
      </c>
      <c r="CW43">
        <v>0</v>
      </c>
      <c r="CX43">
        <v>10444.01</v>
      </c>
      <c r="CY43" s="10">
        <f t="shared" si="1"/>
        <v>0</v>
      </c>
      <c r="CZ43" s="10">
        <f>IFERROR(INDEX(CONFAZ!$A$2:$ES$440,MATCH(DATE(YEAR($A43),MONTH($A43),15),CONFAZ!$A$2:$A$440,0),4),0)</f>
        <v>16067.81</v>
      </c>
      <c r="DA43"/>
      <c r="DB43"/>
      <c r="DC43"/>
      <c r="DD43"/>
      <c r="DJ43"/>
    </row>
    <row r="44" spans="1:114" x14ac:dyDescent="0.25">
      <c r="A44" s="1">
        <v>41471</v>
      </c>
      <c r="B44" s="1" t="str">
        <f t="shared" si="0"/>
        <v>16/07/2013</v>
      </c>
      <c r="C44" t="s">
        <v>61</v>
      </c>
      <c r="D44" t="s">
        <v>62</v>
      </c>
      <c r="E44" s="8">
        <v>2.2522000000000002</v>
      </c>
      <c r="F44">
        <v>195324928.36000004</v>
      </c>
      <c r="G44">
        <v>9636951.4700000007</v>
      </c>
      <c r="H44">
        <v>366418175</v>
      </c>
      <c r="I44">
        <v>56829002.560000002</v>
      </c>
      <c r="J44">
        <v>80524951.140000015</v>
      </c>
      <c r="K44">
        <v>8049425.8300000001</v>
      </c>
      <c r="L44">
        <v>16478927</v>
      </c>
      <c r="M44" s="10">
        <v>6174392</v>
      </c>
      <c r="N44" s="10">
        <v>37127864</v>
      </c>
      <c r="O44" s="10">
        <v>48996711</v>
      </c>
      <c r="P44" s="10">
        <v>56047492</v>
      </c>
      <c r="Q44" s="10">
        <v>5038151</v>
      </c>
      <c r="R44" s="10">
        <v>62069356</v>
      </c>
      <c r="S44" s="10">
        <v>861727</v>
      </c>
      <c r="T44" s="10">
        <v>18512563</v>
      </c>
      <c r="U44" s="10">
        <v>96468090</v>
      </c>
      <c r="V44" s="10">
        <v>25474738</v>
      </c>
      <c r="W44" s="10">
        <v>861727</v>
      </c>
      <c r="X44" s="10">
        <v>18512563</v>
      </c>
      <c r="Y44" s="10">
        <v>96468090</v>
      </c>
      <c r="Z44" s="10">
        <v>25474738</v>
      </c>
      <c r="AA44" s="10">
        <v>9647091</v>
      </c>
      <c r="AB44" s="10">
        <v>25.075471855899998</v>
      </c>
      <c r="AC44">
        <v>152.13</v>
      </c>
      <c r="AD44" s="2">
        <v>20357391663</v>
      </c>
      <c r="AE44" s="2">
        <v>22867575854</v>
      </c>
      <c r="AF44" s="10">
        <f>INDEX(CONFAZ!$EN$2:$ES$408,MATCH(DATE(YEAR($A44),MONTH($A44),15),CONFAZ!$EN$2:$EN$408,0),2)</f>
        <v>235879249</v>
      </c>
      <c r="AG44" s="10">
        <f>INDEX(CONFAZ!$EN$2:$ES$408,MATCH(DATE(YEAR($A44),MONTH($A44),15),CONFAZ!$EN$2:$EN$408,0),3)</f>
        <v>360227500</v>
      </c>
      <c r="AH44">
        <v>678</v>
      </c>
      <c r="AI44">
        <v>837741825200</v>
      </c>
      <c r="AJ44">
        <v>8.23</v>
      </c>
      <c r="AK44">
        <v>-0.13</v>
      </c>
      <c r="AL44">
        <v>854.72555555555505</v>
      </c>
      <c r="AM44">
        <v>689.40800000000002</v>
      </c>
      <c r="AN44">
        <v>633.46190476190395</v>
      </c>
      <c r="AO44">
        <v>781.43719999999996</v>
      </c>
      <c r="AP44">
        <v>7.3808240903591704</v>
      </c>
      <c r="AQ44">
        <v>1.03</v>
      </c>
      <c r="AR44">
        <v>238.29</v>
      </c>
      <c r="AS44">
        <v>28.84</v>
      </c>
      <c r="AT44" s="10">
        <v>452597500000</v>
      </c>
      <c r="AU44">
        <v>0</v>
      </c>
      <c r="AV44">
        <v>0</v>
      </c>
      <c r="AW44">
        <v>73856404</v>
      </c>
      <c r="AX44">
        <v>58385804</v>
      </c>
      <c r="AY44">
        <v>0</v>
      </c>
      <c r="AZ44" s="10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14107426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1363174</v>
      </c>
      <c r="BO44">
        <v>18211488000</v>
      </c>
      <c r="BP44" s="3">
        <v>0.4</v>
      </c>
      <c r="BQ44" s="3">
        <v>3704</v>
      </c>
      <c r="BR44" s="3">
        <v>17996.55</v>
      </c>
      <c r="BS44" s="3">
        <v>1871630000</v>
      </c>
      <c r="BT44" s="3">
        <v>17679000</v>
      </c>
      <c r="BU44">
        <v>3901623000</v>
      </c>
      <c r="BV44" s="3">
        <v>8985524000</v>
      </c>
      <c r="BW44" s="3">
        <v>3435031000</v>
      </c>
      <c r="BX44" s="3">
        <v>14776457000</v>
      </c>
      <c r="BY44">
        <v>5744808000</v>
      </c>
      <c r="BZ44">
        <v>0.4</v>
      </c>
      <c r="CA44">
        <v>3704</v>
      </c>
      <c r="CB44">
        <v>6245.02</v>
      </c>
      <c r="CC44">
        <v>14775476000</v>
      </c>
      <c r="CD44">
        <v>0.4</v>
      </c>
      <c r="CE44">
        <v>392636.88</v>
      </c>
      <c r="CF44">
        <v>117936590.55</v>
      </c>
      <c r="CG44">
        <v>14906.87</v>
      </c>
      <c r="CH44">
        <v>35183.910000000003</v>
      </c>
      <c r="CI44">
        <v>38.131496400000003</v>
      </c>
      <c r="CJ44">
        <v>2.84</v>
      </c>
      <c r="CK44">
        <v>-13366.67</v>
      </c>
      <c r="CL44">
        <v>7183.33</v>
      </c>
      <c r="CM44">
        <v>20550</v>
      </c>
      <c r="CN44">
        <v>6713.33</v>
      </c>
      <c r="CO44">
        <v>5095290</v>
      </c>
      <c r="CP44">
        <v>-80373.33</v>
      </c>
      <c r="CQ44">
        <v>-27106.67</v>
      </c>
      <c r="CR44">
        <v>5795348.1100000003</v>
      </c>
      <c r="CS44">
        <v>208091123.03</v>
      </c>
      <c r="CT44">
        <v>21261.32</v>
      </c>
      <c r="CU44">
        <v>213915329.31999999</v>
      </c>
      <c r="CV44" s="34">
        <v>0.53078559999999997</v>
      </c>
      <c r="CW44">
        <v>0</v>
      </c>
      <c r="CX44">
        <v>9822.39</v>
      </c>
      <c r="CY44" s="10">
        <f t="shared" si="1"/>
        <v>0</v>
      </c>
      <c r="CZ44" s="10">
        <f>IFERROR(INDEX(CONFAZ!$A$2:$ES$440,MATCH(DATE(YEAR($A44),MONTH($A44),15),CONFAZ!$A$2:$A$440,0),4),0)</f>
        <v>14906.87</v>
      </c>
      <c r="DA44"/>
      <c r="DB44"/>
      <c r="DC44"/>
      <c r="DD44"/>
      <c r="DJ44"/>
    </row>
    <row r="45" spans="1:114" x14ac:dyDescent="0.25">
      <c r="A45" s="1">
        <v>41502</v>
      </c>
      <c r="B45" s="1" t="str">
        <f t="shared" si="0"/>
        <v>16/08/2013</v>
      </c>
      <c r="C45" t="s">
        <v>61</v>
      </c>
      <c r="D45" t="s">
        <v>62</v>
      </c>
      <c r="E45" s="8">
        <v>2.3422000000000001</v>
      </c>
      <c r="F45">
        <v>199280756.95000002</v>
      </c>
      <c r="G45">
        <v>525281.83000000007</v>
      </c>
      <c r="H45">
        <v>383635706</v>
      </c>
      <c r="I45">
        <v>53930832.550000004</v>
      </c>
      <c r="J45">
        <v>104158921.67999999</v>
      </c>
      <c r="K45">
        <v>8079245.3299999991</v>
      </c>
      <c r="L45">
        <v>11351446</v>
      </c>
      <c r="M45" s="10">
        <v>6677943</v>
      </c>
      <c r="N45" s="10">
        <v>38640636</v>
      </c>
      <c r="O45" s="10">
        <v>47564473</v>
      </c>
      <c r="P45" s="10">
        <v>56555794</v>
      </c>
      <c r="Q45" s="10">
        <v>5375210</v>
      </c>
      <c r="R45" s="10">
        <v>66580986</v>
      </c>
      <c r="S45" s="10">
        <v>760521</v>
      </c>
      <c r="T45" s="10">
        <v>19278260</v>
      </c>
      <c r="U45" s="10">
        <v>114700706</v>
      </c>
      <c r="V45" s="10">
        <v>26975895</v>
      </c>
      <c r="W45" s="10">
        <v>760521</v>
      </c>
      <c r="X45" s="10">
        <v>19278260</v>
      </c>
      <c r="Y45" s="10">
        <v>114700706</v>
      </c>
      <c r="Z45" s="10">
        <v>26975895</v>
      </c>
      <c r="AA45" s="10">
        <v>525282</v>
      </c>
      <c r="AB45" s="10">
        <v>25.829981981300001</v>
      </c>
      <c r="AC45">
        <v>151.81</v>
      </c>
      <c r="AD45" s="2">
        <v>21214505830</v>
      </c>
      <c r="AE45" s="2">
        <v>20364218693</v>
      </c>
      <c r="AF45" s="10">
        <f>INDEX(CONFAZ!$EN$2:$ES$408,MATCH(DATE(YEAR($A45),MONTH($A45),15),CONFAZ!$EN$2:$EN$408,0),2)</f>
        <v>194682695</v>
      </c>
      <c r="AG45" s="10">
        <f>INDEX(CONFAZ!$EN$2:$ES$408,MATCH(DATE(YEAR($A45),MONTH($A45),15),CONFAZ!$EN$2:$EN$408,0),3)</f>
        <v>205071958</v>
      </c>
      <c r="AH45">
        <v>678</v>
      </c>
      <c r="AI45">
        <v>859592084400</v>
      </c>
      <c r="AJ45">
        <v>8.4499999999999993</v>
      </c>
      <c r="AK45">
        <v>0.16</v>
      </c>
      <c r="AL45">
        <v>851.32222222222197</v>
      </c>
      <c r="AM45">
        <v>688.46550000000002</v>
      </c>
      <c r="AN45">
        <v>632.50666666666598</v>
      </c>
      <c r="AO45">
        <v>778.04279999999903</v>
      </c>
      <c r="AP45">
        <v>7.2006184455452598</v>
      </c>
      <c r="AQ45">
        <v>1.24</v>
      </c>
      <c r="AR45">
        <v>263.25</v>
      </c>
      <c r="AS45">
        <v>18.420000000000002</v>
      </c>
      <c r="AT45" s="10">
        <v>453781600000</v>
      </c>
      <c r="AU45">
        <v>0</v>
      </c>
      <c r="AV45">
        <v>0</v>
      </c>
      <c r="AW45">
        <v>69275434</v>
      </c>
      <c r="AX45">
        <v>63945407</v>
      </c>
      <c r="AY45">
        <v>0</v>
      </c>
      <c r="AZ45" s="10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1504925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3825102</v>
      </c>
      <c r="BO45">
        <v>18211488000</v>
      </c>
      <c r="BP45" s="3">
        <v>0.4</v>
      </c>
      <c r="BQ45" s="3">
        <v>3704</v>
      </c>
      <c r="BR45" s="3">
        <v>17996.55</v>
      </c>
      <c r="BS45" s="3">
        <v>1871630000</v>
      </c>
      <c r="BT45" s="3">
        <v>17679000</v>
      </c>
      <c r="BU45" s="3">
        <v>3901623000</v>
      </c>
      <c r="BV45">
        <v>8985524000</v>
      </c>
      <c r="BW45" s="3">
        <v>3435031000</v>
      </c>
      <c r="BX45" s="3">
        <v>14776457000</v>
      </c>
      <c r="BY45">
        <v>5744808000</v>
      </c>
      <c r="BZ45">
        <v>0.4</v>
      </c>
      <c r="CA45">
        <v>3704</v>
      </c>
      <c r="CB45">
        <v>6245.02</v>
      </c>
      <c r="CC45">
        <v>18211488000</v>
      </c>
      <c r="CD45">
        <v>0.4</v>
      </c>
      <c r="CE45">
        <v>376176.84</v>
      </c>
      <c r="CF45">
        <v>204687031.03</v>
      </c>
      <c r="CG45">
        <v>11050.93</v>
      </c>
      <c r="CH45">
        <v>35190.910000000003</v>
      </c>
      <c r="CI45">
        <v>38.131496400000003</v>
      </c>
      <c r="CJ45">
        <v>2.84</v>
      </c>
      <c r="CK45">
        <v>-13366.67</v>
      </c>
      <c r="CL45">
        <v>7183.33</v>
      </c>
      <c r="CM45">
        <v>20550</v>
      </c>
      <c r="CN45">
        <v>6713.33</v>
      </c>
      <c r="CO45">
        <v>5095290</v>
      </c>
      <c r="CP45">
        <v>-80373.33</v>
      </c>
      <c r="CQ45">
        <v>-27106.67</v>
      </c>
      <c r="CR45">
        <v>179636.06</v>
      </c>
      <c r="CS45">
        <v>230154963.15000001</v>
      </c>
      <c r="CT45">
        <v>18086.45</v>
      </c>
      <c r="CU45">
        <v>230354285.66</v>
      </c>
      <c r="CV45" s="34">
        <v>0.53078559999999997</v>
      </c>
      <c r="CW45">
        <v>0</v>
      </c>
      <c r="CX45">
        <v>7785.1</v>
      </c>
      <c r="CY45" s="10">
        <f t="shared" si="1"/>
        <v>0</v>
      </c>
      <c r="CZ45" s="10">
        <f>IFERROR(INDEX(CONFAZ!$A$2:$ES$440,MATCH(DATE(YEAR($A45),MONTH($A45),15),CONFAZ!$A$2:$A$440,0),4),0)</f>
        <v>11050.93</v>
      </c>
      <c r="DA45"/>
      <c r="DB45"/>
      <c r="DC45"/>
      <c r="DD45"/>
      <c r="DJ45"/>
    </row>
    <row r="46" spans="1:114" x14ac:dyDescent="0.25">
      <c r="A46" s="1">
        <v>41533</v>
      </c>
      <c r="B46" s="1" t="str">
        <f t="shared" si="0"/>
        <v>16/09/2013</v>
      </c>
      <c r="C46" t="s">
        <v>61</v>
      </c>
      <c r="D46" t="s">
        <v>62</v>
      </c>
      <c r="E46" s="8">
        <v>2.2705000000000002</v>
      </c>
      <c r="F46">
        <v>195954192.37</v>
      </c>
      <c r="G46">
        <v>3550013.3200000003</v>
      </c>
      <c r="H46">
        <v>403898875</v>
      </c>
      <c r="I46">
        <v>61696141.030000001</v>
      </c>
      <c r="J46">
        <v>117409632.21000001</v>
      </c>
      <c r="K46">
        <v>7965059.2999999989</v>
      </c>
      <c r="L46">
        <v>8800958</v>
      </c>
      <c r="M46" s="10">
        <v>6562486</v>
      </c>
      <c r="N46" s="10">
        <v>38987846</v>
      </c>
      <c r="O46" s="10">
        <v>48441796</v>
      </c>
      <c r="P46" s="10">
        <v>58571691</v>
      </c>
      <c r="Q46" s="10">
        <v>7096869</v>
      </c>
      <c r="R46" s="10">
        <v>65807134</v>
      </c>
      <c r="S46" s="10">
        <v>854525</v>
      </c>
      <c r="T46" s="10">
        <v>20284451</v>
      </c>
      <c r="U46" s="10">
        <v>128112171</v>
      </c>
      <c r="V46" s="10">
        <v>25630247</v>
      </c>
      <c r="W46" s="10">
        <v>854525</v>
      </c>
      <c r="X46" s="10">
        <v>20284451</v>
      </c>
      <c r="Y46" s="10">
        <v>128112171</v>
      </c>
      <c r="Z46" s="10">
        <v>25630247</v>
      </c>
      <c r="AA46" s="10">
        <v>3549659</v>
      </c>
      <c r="AB46" s="10">
        <v>28.411340093900002</v>
      </c>
      <c r="AC46">
        <v>147.27000000000001</v>
      </c>
      <c r="AD46" s="2">
        <v>20745602464</v>
      </c>
      <c r="AE46" s="2">
        <v>19035573348</v>
      </c>
      <c r="AF46" s="10">
        <f>INDEX(CONFAZ!$EN$2:$ES$408,MATCH(DATE(YEAR($A46),MONTH($A46),15),CONFAZ!$EN$2:$EN$408,0),2)</f>
        <v>213093215</v>
      </c>
      <c r="AG46" s="10">
        <f>INDEX(CONFAZ!$EN$2:$ES$408,MATCH(DATE(YEAR($A46),MONTH($A46),15),CONFAZ!$EN$2:$EN$408,0),3)</f>
        <v>398962688</v>
      </c>
      <c r="AH46">
        <v>678</v>
      </c>
      <c r="AI46">
        <v>837028907000</v>
      </c>
      <c r="AJ46">
        <v>8.9</v>
      </c>
      <c r="AK46">
        <v>0.27</v>
      </c>
      <c r="AL46">
        <v>863.74111111111097</v>
      </c>
      <c r="AM46">
        <v>697.72149999999999</v>
      </c>
      <c r="AN46">
        <v>640.72095238095199</v>
      </c>
      <c r="AO46">
        <v>789.15120000000002</v>
      </c>
      <c r="AP46">
        <v>7.0317424812412304</v>
      </c>
      <c r="AQ46">
        <v>1.35</v>
      </c>
      <c r="AR46">
        <v>256.42</v>
      </c>
      <c r="AS46">
        <v>27.199200000000001</v>
      </c>
      <c r="AT46" s="10">
        <v>447754900000</v>
      </c>
      <c r="AU46">
        <v>0</v>
      </c>
      <c r="AV46">
        <v>0</v>
      </c>
      <c r="AW46">
        <v>44437822</v>
      </c>
      <c r="AX46">
        <v>38888082</v>
      </c>
      <c r="AY46">
        <v>0</v>
      </c>
      <c r="AZ46" s="10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1801701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3748039</v>
      </c>
      <c r="BO46">
        <v>18211488000</v>
      </c>
      <c r="BP46" s="3">
        <v>0.4</v>
      </c>
      <c r="BQ46" s="3">
        <v>3704</v>
      </c>
      <c r="BR46">
        <v>17996.55</v>
      </c>
      <c r="BS46" s="3">
        <v>1871630000</v>
      </c>
      <c r="BT46" s="3">
        <v>17679000</v>
      </c>
      <c r="BU46" s="3">
        <v>3901623000</v>
      </c>
      <c r="BV46" s="3">
        <v>8985524000</v>
      </c>
      <c r="BW46" s="3">
        <v>3435031000</v>
      </c>
      <c r="BX46" s="3">
        <v>14776457000</v>
      </c>
      <c r="BY46">
        <v>5744808000</v>
      </c>
      <c r="BZ46">
        <v>0.4</v>
      </c>
      <c r="CA46">
        <v>3704</v>
      </c>
      <c r="CB46">
        <v>6245.02</v>
      </c>
      <c r="CC46">
        <v>18211488000</v>
      </c>
      <c r="CD46">
        <v>0.4</v>
      </c>
      <c r="CE46">
        <v>506719.23</v>
      </c>
      <c r="CF46">
        <v>193756208.19</v>
      </c>
      <c r="CG46">
        <v>13989.29</v>
      </c>
      <c r="CH46">
        <v>33462.910000000003</v>
      </c>
      <c r="CI46">
        <v>38.131496400000003</v>
      </c>
      <c r="CJ46">
        <v>2.83</v>
      </c>
      <c r="CK46">
        <v>-13366.67</v>
      </c>
      <c r="CL46">
        <v>7183.33</v>
      </c>
      <c r="CM46">
        <v>20550</v>
      </c>
      <c r="CN46">
        <v>6713.33</v>
      </c>
      <c r="CO46">
        <v>5095290</v>
      </c>
      <c r="CP46">
        <v>-80373.33</v>
      </c>
      <c r="CQ46">
        <v>-27106.67</v>
      </c>
      <c r="CR46">
        <v>2742061.48</v>
      </c>
      <c r="CS46">
        <v>242722899.22999999</v>
      </c>
      <c r="CT46">
        <v>7321.41</v>
      </c>
      <c r="CU46">
        <v>245472282.12</v>
      </c>
      <c r="CV46" s="34">
        <v>0.53078559999999997</v>
      </c>
      <c r="CW46">
        <v>0</v>
      </c>
      <c r="CX46">
        <v>9093.01</v>
      </c>
      <c r="CY46" s="10">
        <f t="shared" si="1"/>
        <v>0</v>
      </c>
      <c r="CZ46" s="10">
        <f>IFERROR(INDEX(CONFAZ!$A$2:$ES$440,MATCH(DATE(YEAR($A46),MONTH($A46),15),CONFAZ!$A$2:$A$440,0),4),0)</f>
        <v>13989.29</v>
      </c>
      <c r="DA46" s="10"/>
      <c r="DB46" s="10"/>
      <c r="DC46"/>
      <c r="DD46"/>
      <c r="DJ46"/>
    </row>
    <row r="47" spans="1:114" x14ac:dyDescent="0.25">
      <c r="A47" s="1">
        <v>41563</v>
      </c>
      <c r="B47" s="1" t="str">
        <f t="shared" si="0"/>
        <v>16/10/2013</v>
      </c>
      <c r="C47" t="s">
        <v>61</v>
      </c>
      <c r="D47" t="s">
        <v>62</v>
      </c>
      <c r="E47" s="8">
        <v>2.1886000000000001</v>
      </c>
      <c r="F47">
        <v>192574301.99999997</v>
      </c>
      <c r="G47">
        <v>431592.70999999996</v>
      </c>
      <c r="H47">
        <v>364972896</v>
      </c>
      <c r="I47">
        <v>56151058.32</v>
      </c>
      <c r="J47">
        <v>89181706.049999997</v>
      </c>
      <c r="K47">
        <v>8367449.0100000007</v>
      </c>
      <c r="L47">
        <v>7633384</v>
      </c>
      <c r="M47" s="10">
        <v>5999909</v>
      </c>
      <c r="N47" s="10">
        <v>39163357</v>
      </c>
      <c r="O47" s="10">
        <v>46223134</v>
      </c>
      <c r="P47" s="10">
        <v>54918314</v>
      </c>
      <c r="Q47" s="10">
        <v>5724496</v>
      </c>
      <c r="R47" s="10">
        <v>59348233</v>
      </c>
      <c r="S47" s="10">
        <v>1077150</v>
      </c>
      <c r="T47" s="10">
        <v>23141302</v>
      </c>
      <c r="U47" s="10">
        <v>103428214</v>
      </c>
      <c r="V47" s="10">
        <v>25517194</v>
      </c>
      <c r="W47" s="10">
        <v>1077150</v>
      </c>
      <c r="X47" s="10">
        <v>23141302</v>
      </c>
      <c r="Y47" s="10">
        <v>103428214</v>
      </c>
      <c r="Z47" s="10">
        <v>25517194</v>
      </c>
      <c r="AA47" s="10">
        <v>431593</v>
      </c>
      <c r="AB47" s="10">
        <v>26.253209445100001</v>
      </c>
      <c r="AC47">
        <v>151.9</v>
      </c>
      <c r="AD47" s="2">
        <v>20636722332</v>
      </c>
      <c r="AE47" s="2">
        <v>23201590344</v>
      </c>
      <c r="AF47" s="10">
        <f>INDEX(CONFAZ!$EN$2:$ES$408,MATCH(DATE(YEAR($A47),MONTH($A47),15),CONFAZ!$EN$2:$EN$408,0),2)</f>
        <v>219579675</v>
      </c>
      <c r="AG47" s="10">
        <f>INDEX(CONFAZ!$EN$2:$ES$408,MATCH(DATE(YEAR($A47),MONTH($A47),15),CONFAZ!$EN$2:$EN$408,0),3)</f>
        <v>620315024</v>
      </c>
      <c r="AH47">
        <v>678</v>
      </c>
      <c r="AI47">
        <v>797755643000</v>
      </c>
      <c r="AJ47">
        <v>9.25</v>
      </c>
      <c r="AK47">
        <v>0.61</v>
      </c>
      <c r="AL47">
        <v>866.33777777777698</v>
      </c>
      <c r="AM47">
        <v>702.44550000000004</v>
      </c>
      <c r="AN47">
        <v>646.33000000000004</v>
      </c>
      <c r="AO47">
        <v>792.87959999999998</v>
      </c>
      <c r="AP47">
        <v>6.7936469175747503</v>
      </c>
      <c r="AQ47">
        <v>1.5699000000000001</v>
      </c>
      <c r="AR47">
        <v>239.44</v>
      </c>
      <c r="AS47">
        <v>0.28999999999999998</v>
      </c>
      <c r="AT47" s="10">
        <v>475713600000</v>
      </c>
      <c r="AU47">
        <v>0</v>
      </c>
      <c r="AV47">
        <v>0</v>
      </c>
      <c r="AW47">
        <v>95305059</v>
      </c>
      <c r="AX47">
        <v>90896637</v>
      </c>
      <c r="AY47">
        <v>0</v>
      </c>
      <c r="AZ47" s="10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1490419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2918003</v>
      </c>
      <c r="BO47">
        <v>18211488000</v>
      </c>
      <c r="BP47" s="3">
        <v>0.4</v>
      </c>
      <c r="BQ47" s="3">
        <v>3704</v>
      </c>
      <c r="BR47">
        <v>17996.55</v>
      </c>
      <c r="BS47" s="3">
        <v>1871630000</v>
      </c>
      <c r="BT47">
        <v>17679000</v>
      </c>
      <c r="BU47" s="3">
        <v>3901623000</v>
      </c>
      <c r="BV47" s="3">
        <v>8985524000</v>
      </c>
      <c r="BW47" s="3">
        <v>3435031000</v>
      </c>
      <c r="BX47" s="3">
        <v>14776457000</v>
      </c>
      <c r="BY47">
        <v>5744808000</v>
      </c>
      <c r="BZ47">
        <v>0.4</v>
      </c>
      <c r="CA47">
        <v>3704</v>
      </c>
      <c r="CB47">
        <v>6245.02</v>
      </c>
      <c r="CC47">
        <v>18211488000</v>
      </c>
      <c r="CD47">
        <v>0.4</v>
      </c>
      <c r="CE47">
        <v>359217.39</v>
      </c>
      <c r="CF47">
        <v>205651388.52000001</v>
      </c>
      <c r="CG47">
        <v>22020.35</v>
      </c>
      <c r="CH47">
        <v>34006.910000000003</v>
      </c>
      <c r="CI47">
        <v>38.131496400000003</v>
      </c>
      <c r="CJ47">
        <v>2.83</v>
      </c>
      <c r="CK47">
        <v>12250</v>
      </c>
      <c r="CL47">
        <v>41443.33</v>
      </c>
      <c r="CM47">
        <v>29196.67</v>
      </c>
      <c r="CN47">
        <v>12620</v>
      </c>
      <c r="CO47">
        <v>5225070</v>
      </c>
      <c r="CP47">
        <v>-59996.67</v>
      </c>
      <c r="CQ47">
        <v>-11466.67</v>
      </c>
      <c r="CR47">
        <v>152348.96</v>
      </c>
      <c r="CS47">
        <v>206136253.11000001</v>
      </c>
      <c r="CT47">
        <v>4238.1400000000003</v>
      </c>
      <c r="CU47">
        <v>206302695.74000001</v>
      </c>
      <c r="CV47" s="34">
        <v>0.53078559999999997</v>
      </c>
      <c r="CW47">
        <v>0</v>
      </c>
      <c r="CX47">
        <v>14313.17</v>
      </c>
      <c r="CY47" s="10">
        <f t="shared" si="1"/>
        <v>0</v>
      </c>
      <c r="CZ47" s="10">
        <f>IFERROR(INDEX(CONFAZ!$A$2:$ES$440,MATCH(DATE(YEAR($A47),MONTH($A47),15),CONFAZ!$A$2:$A$440,0),4),0)</f>
        <v>22020.35</v>
      </c>
      <c r="DA47" s="6"/>
      <c r="DB47"/>
      <c r="DC47"/>
      <c r="DD47"/>
      <c r="DJ47"/>
    </row>
    <row r="48" spans="1:114" x14ac:dyDescent="0.25">
      <c r="A48" s="1">
        <v>41594</v>
      </c>
      <c r="B48" s="1" t="str">
        <f t="shared" si="0"/>
        <v>16/11/2013</v>
      </c>
      <c r="C48" t="s">
        <v>61</v>
      </c>
      <c r="D48" t="s">
        <v>62</v>
      </c>
      <c r="E48" s="8">
        <v>2.2953999999999999</v>
      </c>
      <c r="F48">
        <v>196880741.47999996</v>
      </c>
      <c r="G48">
        <v>465972.51</v>
      </c>
      <c r="H48">
        <v>401678095</v>
      </c>
      <c r="I48">
        <v>65332926.220000006</v>
      </c>
      <c r="J48">
        <v>112580341.85000002</v>
      </c>
      <c r="K48">
        <v>8236175.54</v>
      </c>
      <c r="L48">
        <v>6303664</v>
      </c>
      <c r="M48" s="10">
        <v>6773709</v>
      </c>
      <c r="N48" s="10">
        <v>39281134</v>
      </c>
      <c r="O48" s="10">
        <v>46188819</v>
      </c>
      <c r="P48" s="10">
        <v>63197367</v>
      </c>
      <c r="Q48" s="10">
        <v>6336206</v>
      </c>
      <c r="R48" s="10">
        <v>59985944</v>
      </c>
      <c r="S48" s="10">
        <v>1257373</v>
      </c>
      <c r="T48" s="10">
        <v>21867068</v>
      </c>
      <c r="U48" s="10">
        <v>126374847</v>
      </c>
      <c r="V48" s="10">
        <v>29949670</v>
      </c>
      <c r="W48" s="10">
        <v>1257373</v>
      </c>
      <c r="X48" s="10">
        <v>21867068</v>
      </c>
      <c r="Y48" s="10">
        <v>126374847</v>
      </c>
      <c r="Z48" s="10">
        <v>29949670</v>
      </c>
      <c r="AA48" s="10">
        <v>465958</v>
      </c>
      <c r="AB48" s="10">
        <v>28.8333434388</v>
      </c>
      <c r="AC48">
        <v>147.79</v>
      </c>
      <c r="AD48" s="2">
        <v>18918406070</v>
      </c>
      <c r="AE48" s="2">
        <v>19280001764</v>
      </c>
      <c r="AF48" s="10">
        <f>INDEX(CONFAZ!$EN$2:$ES$408,MATCH(DATE(YEAR($A48),MONTH($A48),15),CONFAZ!$EN$2:$EN$408,0),2)</f>
        <v>151016927</v>
      </c>
      <c r="AG48" s="10">
        <f>INDEX(CONFAZ!$EN$2:$ES$408,MATCH(DATE(YEAR($A48),MONTH($A48),15),CONFAZ!$EN$2:$EN$408,0),3)</f>
        <v>299164243</v>
      </c>
      <c r="AH48">
        <v>678</v>
      </c>
      <c r="AI48">
        <v>831875914000</v>
      </c>
      <c r="AJ48">
        <v>9.4499999999999993</v>
      </c>
      <c r="AK48">
        <v>0.54</v>
      </c>
      <c r="AL48">
        <v>880.44111111111101</v>
      </c>
      <c r="AM48">
        <v>717.18049999999903</v>
      </c>
      <c r="AN48">
        <v>663.09809523809497</v>
      </c>
      <c r="AO48">
        <v>806.56</v>
      </c>
      <c r="AP48">
        <v>6.5657847966282397</v>
      </c>
      <c r="AQ48">
        <v>1.54</v>
      </c>
      <c r="AR48">
        <v>245.97</v>
      </c>
      <c r="AS48">
        <v>-6.63</v>
      </c>
      <c r="AT48" s="10">
        <v>470325000000</v>
      </c>
      <c r="AU48">
        <v>0</v>
      </c>
      <c r="AV48">
        <v>0</v>
      </c>
      <c r="AW48">
        <v>74595231</v>
      </c>
      <c r="AX48">
        <v>71142559</v>
      </c>
      <c r="AY48">
        <v>0</v>
      </c>
      <c r="AZ48" s="10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1307673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2144999</v>
      </c>
      <c r="BO48">
        <v>18211488000</v>
      </c>
      <c r="BP48" s="3">
        <v>0.4</v>
      </c>
      <c r="BQ48" s="3">
        <v>3704</v>
      </c>
      <c r="BR48" s="3">
        <v>17996.55</v>
      </c>
      <c r="BS48" s="3">
        <v>1871630000</v>
      </c>
      <c r="BT48" s="3">
        <v>17679000</v>
      </c>
      <c r="BU48" s="3">
        <v>3901623000</v>
      </c>
      <c r="BV48" s="3">
        <v>8985524000</v>
      </c>
      <c r="BW48">
        <v>3435031000</v>
      </c>
      <c r="BX48" s="3">
        <v>14776457000</v>
      </c>
      <c r="BY48">
        <v>5744808000</v>
      </c>
      <c r="BZ48">
        <v>0.4</v>
      </c>
      <c r="CA48">
        <v>3704</v>
      </c>
      <c r="CB48">
        <v>6245.02</v>
      </c>
      <c r="CC48">
        <v>18211488000</v>
      </c>
      <c r="CD48">
        <v>0.4</v>
      </c>
      <c r="CE48">
        <v>410312.48</v>
      </c>
      <c r="CF48">
        <v>150351101.22</v>
      </c>
      <c r="CG48">
        <v>25117.11</v>
      </c>
      <c r="CH48">
        <v>33155.910000000003</v>
      </c>
      <c r="CI48">
        <v>38.131496400000003</v>
      </c>
      <c r="CJ48">
        <v>2.84</v>
      </c>
      <c r="CK48">
        <v>12250</v>
      </c>
      <c r="CL48">
        <v>41443.33</v>
      </c>
      <c r="CM48">
        <v>29196.67</v>
      </c>
      <c r="CN48">
        <v>12620</v>
      </c>
      <c r="CO48">
        <v>5225070</v>
      </c>
      <c r="CP48">
        <v>-59996.67</v>
      </c>
      <c r="CQ48">
        <v>-11466.67</v>
      </c>
      <c r="CR48">
        <v>165897.25</v>
      </c>
      <c r="CS48">
        <v>234904306.66999999</v>
      </c>
      <c r="CT48">
        <v>9470.07</v>
      </c>
      <c r="CU48">
        <v>235079673.99000001</v>
      </c>
      <c r="CV48" s="34">
        <v>0.53078559999999997</v>
      </c>
      <c r="CW48">
        <v>0</v>
      </c>
      <c r="CX48">
        <v>16326.07</v>
      </c>
      <c r="CY48" s="10">
        <f t="shared" si="1"/>
        <v>0</v>
      </c>
      <c r="CZ48" s="10">
        <f>IFERROR(INDEX(CONFAZ!$A$2:$ES$440,MATCH(DATE(YEAR($A48),MONTH($A48),15),CONFAZ!$A$2:$A$440,0),4),0)</f>
        <v>25117.11</v>
      </c>
      <c r="DB48"/>
      <c r="DC48"/>
      <c r="DD48"/>
      <c r="DJ48"/>
    </row>
    <row r="49" spans="1:114" x14ac:dyDescent="0.25">
      <c r="A49" s="1">
        <v>41624</v>
      </c>
      <c r="B49" s="1" t="str">
        <f t="shared" si="0"/>
        <v>16/12/2013</v>
      </c>
      <c r="C49" t="s">
        <v>61</v>
      </c>
      <c r="D49" t="s">
        <v>62</v>
      </c>
      <c r="E49" s="8">
        <v>2.3454999999999999</v>
      </c>
      <c r="F49">
        <v>212913070.29000002</v>
      </c>
      <c r="G49">
        <v>2170821.77</v>
      </c>
      <c r="H49">
        <v>395999509</v>
      </c>
      <c r="I49">
        <v>60194869.259999998</v>
      </c>
      <c r="J49">
        <v>94332315.789999992</v>
      </c>
      <c r="K49">
        <v>9166968.9299999997</v>
      </c>
      <c r="L49">
        <v>7322648</v>
      </c>
      <c r="M49" s="10">
        <v>12988275</v>
      </c>
      <c r="N49" s="10">
        <v>39191611</v>
      </c>
      <c r="O49" s="10">
        <v>49634503</v>
      </c>
      <c r="P49" s="10">
        <v>60927799</v>
      </c>
      <c r="Q49" s="10">
        <v>4694258</v>
      </c>
      <c r="R49" s="10">
        <v>66006521</v>
      </c>
      <c r="S49" s="10">
        <v>1246125</v>
      </c>
      <c r="T49" s="10">
        <v>21560586</v>
      </c>
      <c r="U49" s="10">
        <v>108530530</v>
      </c>
      <c r="V49" s="10">
        <v>29048479</v>
      </c>
      <c r="W49" s="10">
        <v>1246125</v>
      </c>
      <c r="X49" s="10">
        <v>21560586</v>
      </c>
      <c r="Y49" s="10">
        <v>108530530</v>
      </c>
      <c r="Z49" s="10">
        <v>29048479</v>
      </c>
      <c r="AA49" s="10">
        <v>2170822</v>
      </c>
      <c r="AB49" s="10">
        <v>29.700412500399999</v>
      </c>
      <c r="AC49">
        <v>145.77000000000001</v>
      </c>
      <c r="AD49" s="2">
        <v>19537523486</v>
      </c>
      <c r="AE49" s="2">
        <v>18352387728</v>
      </c>
      <c r="AF49" s="10">
        <f>INDEX(CONFAZ!$EN$2:$ES$408,MATCH(DATE(YEAR($A49),MONTH($A49),15),CONFAZ!$EN$2:$EN$408,0),2)</f>
        <v>159285516</v>
      </c>
      <c r="AG49" s="10">
        <f>INDEX(CONFAZ!$EN$2:$ES$408,MATCH(DATE(YEAR($A49),MONTH($A49),15),CONFAZ!$EN$2:$EN$408,0),3)</f>
        <v>742094282</v>
      </c>
      <c r="AH49">
        <v>678</v>
      </c>
      <c r="AI49">
        <v>841584164000</v>
      </c>
      <c r="AJ49">
        <v>9.9</v>
      </c>
      <c r="AK49">
        <v>0.72</v>
      </c>
      <c r="AL49">
        <v>882.53166666666596</v>
      </c>
      <c r="AM49">
        <v>718.32500000000005</v>
      </c>
      <c r="AN49">
        <v>664.57714285714201</v>
      </c>
      <c r="AO49">
        <v>808.78279999999995</v>
      </c>
      <c r="AP49">
        <v>6.2560388930136996</v>
      </c>
      <c r="AQ49">
        <v>1.92</v>
      </c>
      <c r="AR49">
        <v>259.49</v>
      </c>
      <c r="AS49">
        <v>21.82</v>
      </c>
      <c r="AT49" s="10">
        <v>467253200000</v>
      </c>
      <c r="AU49">
        <v>0</v>
      </c>
      <c r="AV49">
        <v>0</v>
      </c>
      <c r="AW49">
        <v>69701445</v>
      </c>
      <c r="AX49">
        <v>66224057</v>
      </c>
      <c r="AY49">
        <v>0</v>
      </c>
      <c r="AZ49" s="10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1177218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2300170</v>
      </c>
      <c r="BO49">
        <v>18211488000</v>
      </c>
      <c r="BP49" s="3">
        <v>0.4</v>
      </c>
      <c r="BQ49" s="3">
        <v>3704</v>
      </c>
      <c r="BR49">
        <v>17996.55</v>
      </c>
      <c r="BS49" s="3">
        <v>1871630000</v>
      </c>
      <c r="BT49" s="3">
        <v>17679000</v>
      </c>
      <c r="BU49">
        <v>3901623000</v>
      </c>
      <c r="BV49" s="3">
        <v>8985524000</v>
      </c>
      <c r="BW49" s="3">
        <v>3435031000</v>
      </c>
      <c r="BX49" s="3">
        <v>14776457000</v>
      </c>
      <c r="BY49">
        <v>27308046000</v>
      </c>
      <c r="BZ49">
        <v>0.4</v>
      </c>
      <c r="CA49">
        <v>3704</v>
      </c>
      <c r="CB49">
        <v>25660.71</v>
      </c>
      <c r="CC49">
        <v>18211488000</v>
      </c>
      <c r="CD49">
        <v>0.4</v>
      </c>
      <c r="CE49">
        <v>571452.17000000004</v>
      </c>
      <c r="CF49">
        <v>166696743.43000001</v>
      </c>
      <c r="CG49">
        <v>25817.66</v>
      </c>
      <c r="CH49">
        <v>35777.910000000003</v>
      </c>
      <c r="CI49">
        <v>38.131496400000003</v>
      </c>
      <c r="CJ49">
        <v>2.95</v>
      </c>
      <c r="CK49">
        <v>12250</v>
      </c>
      <c r="CL49">
        <v>41443.33</v>
      </c>
      <c r="CM49">
        <v>29196.67</v>
      </c>
      <c r="CN49">
        <v>12620</v>
      </c>
      <c r="CO49">
        <v>5225070</v>
      </c>
      <c r="CP49">
        <v>-59996.67</v>
      </c>
      <c r="CQ49">
        <v>-11466.67</v>
      </c>
      <c r="CR49">
        <v>977442.35</v>
      </c>
      <c r="CS49">
        <v>232715518.52000001</v>
      </c>
      <c r="CT49">
        <v>11761.88</v>
      </c>
      <c r="CU49">
        <v>233705602.75</v>
      </c>
      <c r="CV49" s="34">
        <v>0.53078559999999997</v>
      </c>
      <c r="CW49">
        <v>0</v>
      </c>
      <c r="CX49">
        <v>25443.149999999998</v>
      </c>
      <c r="CY49" s="10">
        <f t="shared" si="1"/>
        <v>0</v>
      </c>
      <c r="CZ49" s="10">
        <f>IFERROR(INDEX(CONFAZ!$A$2:$ES$440,MATCH(DATE(YEAR($A49),MONTH($A49),15),CONFAZ!$A$2:$A$440,0),4),0)</f>
        <v>25817.66</v>
      </c>
      <c r="DA49"/>
      <c r="DB49"/>
      <c r="DC49"/>
      <c r="DD49"/>
      <c r="DJ49"/>
    </row>
    <row r="50" spans="1:114" x14ac:dyDescent="0.25">
      <c r="A50" s="1">
        <v>41655</v>
      </c>
      <c r="B50" s="1" t="str">
        <f t="shared" si="0"/>
        <v>16/01/2014</v>
      </c>
      <c r="C50" t="s">
        <v>61</v>
      </c>
      <c r="D50" t="s">
        <v>62</v>
      </c>
      <c r="E50" s="8">
        <v>2.3822000000000001</v>
      </c>
      <c r="F50">
        <v>209297378.42000002</v>
      </c>
      <c r="G50">
        <v>1078402.21</v>
      </c>
      <c r="H50">
        <v>408968190</v>
      </c>
      <c r="I50">
        <v>59260900.059999995</v>
      </c>
      <c r="J50">
        <v>110233885.31999998</v>
      </c>
      <c r="K50">
        <v>10049869.33</v>
      </c>
      <c r="L50">
        <v>36080528</v>
      </c>
      <c r="M50" s="10">
        <v>6145083</v>
      </c>
      <c r="N50" s="10">
        <v>39492994</v>
      </c>
      <c r="O50" s="10">
        <v>63839353</v>
      </c>
      <c r="P50" s="10">
        <v>57773868</v>
      </c>
      <c r="Q50" s="10">
        <v>5490411</v>
      </c>
      <c r="R50" s="10">
        <v>60687473</v>
      </c>
      <c r="S50" s="10">
        <v>1372349</v>
      </c>
      <c r="T50" s="10">
        <v>17566068</v>
      </c>
      <c r="U50" s="10">
        <v>128203584</v>
      </c>
      <c r="V50" s="10">
        <v>27319023</v>
      </c>
      <c r="W50" s="10">
        <v>1372349</v>
      </c>
      <c r="X50" s="10">
        <v>17566068</v>
      </c>
      <c r="Y50" s="10">
        <v>128203584</v>
      </c>
      <c r="Z50" s="10">
        <v>27319023</v>
      </c>
      <c r="AA50" s="10">
        <v>1077984</v>
      </c>
      <c r="AB50" s="10">
        <v>31.4951749568</v>
      </c>
      <c r="AC50">
        <v>142.72</v>
      </c>
      <c r="AD50" s="2">
        <v>15741666773</v>
      </c>
      <c r="AE50" s="2">
        <v>20238121344</v>
      </c>
      <c r="AF50" s="10">
        <f>INDEX(CONFAZ!$EN$2:$ES$408,MATCH(DATE(YEAR($A50),MONTH($A50),15),CONFAZ!$EN$2:$EN$408,0),2)</f>
        <v>124244864</v>
      </c>
      <c r="AG50" s="10">
        <f>INDEX(CONFAZ!$EN$2:$ES$408,MATCH(DATE(YEAR($A50),MONTH($A50),15),CONFAZ!$EN$2:$EN$408,0),3)</f>
        <v>622440259</v>
      </c>
      <c r="AH50">
        <v>724</v>
      </c>
      <c r="AI50">
        <v>859821739200</v>
      </c>
      <c r="AJ50">
        <v>10.17</v>
      </c>
      <c r="AK50">
        <v>0.63</v>
      </c>
      <c r="AL50">
        <v>887.21444444444398</v>
      </c>
      <c r="AM50">
        <v>720.17049999999995</v>
      </c>
      <c r="AN50">
        <v>663.80904761904696</v>
      </c>
      <c r="AO50">
        <v>812.46680000000003</v>
      </c>
      <c r="AP50">
        <v>6.4774566591674896</v>
      </c>
      <c r="AQ50">
        <v>1.55</v>
      </c>
      <c r="AR50">
        <v>258.98</v>
      </c>
      <c r="AS50">
        <v>9.4499999999999993</v>
      </c>
      <c r="AT50" s="10">
        <v>453279800000</v>
      </c>
      <c r="AU50">
        <v>0</v>
      </c>
      <c r="AV50">
        <v>0</v>
      </c>
      <c r="AW50">
        <v>71073929</v>
      </c>
      <c r="AX50">
        <v>64609275</v>
      </c>
      <c r="AY50">
        <v>0</v>
      </c>
      <c r="AZ50" s="1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825022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5639632</v>
      </c>
      <c r="BO50">
        <v>19952970000</v>
      </c>
      <c r="BP50" s="3">
        <v>0.4</v>
      </c>
      <c r="BQ50" s="3">
        <v>3704</v>
      </c>
      <c r="BR50">
        <v>19420.27</v>
      </c>
      <c r="BS50" s="3">
        <v>1978456000</v>
      </c>
      <c r="BT50" s="3">
        <v>17243000</v>
      </c>
      <c r="BU50">
        <v>4755647000</v>
      </c>
      <c r="BV50" s="3">
        <v>9151223000</v>
      </c>
      <c r="BW50">
        <v>4050400000</v>
      </c>
      <c r="BX50" s="3">
        <v>15902570000</v>
      </c>
      <c r="BY50">
        <v>0</v>
      </c>
      <c r="BZ50">
        <v>0</v>
      </c>
      <c r="CA50">
        <v>0</v>
      </c>
      <c r="CB50">
        <v>0</v>
      </c>
      <c r="CC50">
        <v>18211488000</v>
      </c>
      <c r="CD50">
        <v>0.4</v>
      </c>
      <c r="CE50">
        <v>431628.42</v>
      </c>
      <c r="CF50">
        <v>162552704.72999999</v>
      </c>
      <c r="CG50">
        <v>64985.89</v>
      </c>
      <c r="CH50">
        <v>35489.67</v>
      </c>
      <c r="CI50">
        <v>36.417150700000001</v>
      </c>
      <c r="CJ50">
        <v>2.96</v>
      </c>
      <c r="CK50">
        <v>-98936.67</v>
      </c>
      <c r="CL50">
        <v>-72023.33</v>
      </c>
      <c r="CM50">
        <v>26913.33</v>
      </c>
      <c r="CN50">
        <v>27313.33</v>
      </c>
      <c r="CO50">
        <v>5313706.67</v>
      </c>
      <c r="CP50">
        <v>-72436.67</v>
      </c>
      <c r="CQ50">
        <v>-180</v>
      </c>
      <c r="CR50">
        <v>298368.06</v>
      </c>
      <c r="CS50">
        <v>239848735.65000001</v>
      </c>
      <c r="CT50">
        <v>54392.11</v>
      </c>
      <c r="CU50">
        <v>240206895.81999999</v>
      </c>
      <c r="CV50" s="34">
        <v>0.53101100000000001</v>
      </c>
      <c r="CW50">
        <v>355444.86</v>
      </c>
      <c r="CX50">
        <v>33578.93</v>
      </c>
      <c r="CY50" s="10">
        <f t="shared" si="1"/>
        <v>0</v>
      </c>
      <c r="CZ50" s="10">
        <f>IFERROR(INDEX(CONFAZ!$A$2:$ES$440,MATCH(DATE(YEAR($A50),MONTH($A50),15),CONFAZ!$A$2:$A$440,0),4),0)</f>
        <v>64985.89</v>
      </c>
      <c r="DA50"/>
      <c r="DB50"/>
      <c r="DC50"/>
      <c r="DD50"/>
      <c r="DJ50"/>
    </row>
    <row r="51" spans="1:114" x14ac:dyDescent="0.25">
      <c r="A51" s="1">
        <v>41686</v>
      </c>
      <c r="B51" s="1" t="str">
        <f t="shared" si="0"/>
        <v>16/02/2014</v>
      </c>
      <c r="C51" t="s">
        <v>61</v>
      </c>
      <c r="D51" t="s">
        <v>62</v>
      </c>
      <c r="E51" s="8">
        <v>2.3837000000000002</v>
      </c>
      <c r="F51">
        <v>180095103.95000002</v>
      </c>
      <c r="G51">
        <v>341233.74</v>
      </c>
      <c r="H51">
        <v>368326939</v>
      </c>
      <c r="I51">
        <v>49508847.280000009</v>
      </c>
      <c r="J51">
        <v>112045399.51000002</v>
      </c>
      <c r="K51">
        <v>7826411.3799999999</v>
      </c>
      <c r="L51">
        <v>36338235</v>
      </c>
      <c r="M51" s="10">
        <v>4588752</v>
      </c>
      <c r="N51" s="10">
        <v>37981875</v>
      </c>
      <c r="O51" s="10">
        <v>41559318</v>
      </c>
      <c r="P51" s="10">
        <v>51699312</v>
      </c>
      <c r="Q51" s="10">
        <v>5905476</v>
      </c>
      <c r="R51" s="10">
        <v>50725107</v>
      </c>
      <c r="S51" s="10">
        <v>1308159</v>
      </c>
      <c r="T51" s="10">
        <v>16351514</v>
      </c>
      <c r="U51" s="10">
        <v>129787464</v>
      </c>
      <c r="V51" s="10">
        <v>28078728</v>
      </c>
      <c r="W51" s="10">
        <v>1308159</v>
      </c>
      <c r="X51" s="10">
        <v>16351514</v>
      </c>
      <c r="Y51" s="10">
        <v>129787464</v>
      </c>
      <c r="Z51" s="10">
        <v>28078728</v>
      </c>
      <c r="AA51" s="10">
        <v>341234</v>
      </c>
      <c r="AB51" s="10">
        <v>31.251538226299999</v>
      </c>
      <c r="AC51">
        <v>143.53</v>
      </c>
      <c r="AD51" s="2">
        <v>15825850012</v>
      </c>
      <c r="AE51" s="2">
        <v>18190582391</v>
      </c>
      <c r="AF51" s="10">
        <f>INDEX(CONFAZ!$EN$2:$ES$408,MATCH(DATE(YEAR($A51),MONTH($A51),15),CONFAZ!$EN$2:$EN$408,0),2)</f>
        <v>124927193</v>
      </c>
      <c r="AG51" s="10">
        <f>INDEX(CONFAZ!$EN$2:$ES$408,MATCH(DATE(YEAR($A51),MONTH($A51),15),CONFAZ!$EN$2:$EN$408,0),3)</f>
        <v>632266880</v>
      </c>
      <c r="AH51">
        <v>724</v>
      </c>
      <c r="AI51">
        <v>864546536700</v>
      </c>
      <c r="AJ51">
        <v>10.43</v>
      </c>
      <c r="AK51">
        <v>0.64</v>
      </c>
      <c r="AL51">
        <v>891.49277777777695</v>
      </c>
      <c r="AM51">
        <v>721.95699999999999</v>
      </c>
      <c r="AN51">
        <v>665.92190476190399</v>
      </c>
      <c r="AO51">
        <v>815.89480000000003</v>
      </c>
      <c r="AP51">
        <v>6.8251097382539401</v>
      </c>
      <c r="AQ51">
        <v>1.69</v>
      </c>
      <c r="AR51">
        <v>257.24</v>
      </c>
      <c r="AS51">
        <v>41.82</v>
      </c>
      <c r="AT51" s="10">
        <v>455502300000</v>
      </c>
      <c r="AU51">
        <v>0</v>
      </c>
      <c r="AV51">
        <v>0</v>
      </c>
      <c r="AW51">
        <v>66181943</v>
      </c>
      <c r="AX51">
        <v>62219776</v>
      </c>
      <c r="AY51">
        <v>0</v>
      </c>
      <c r="AZ51" s="10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55080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3907087</v>
      </c>
      <c r="BO51">
        <v>19952970000</v>
      </c>
      <c r="BP51" s="3">
        <v>0.4</v>
      </c>
      <c r="BQ51" s="3">
        <v>3704</v>
      </c>
      <c r="BR51" s="3">
        <v>19420.27</v>
      </c>
      <c r="BS51" s="3">
        <v>1978456000</v>
      </c>
      <c r="BT51" s="3">
        <v>17243000</v>
      </c>
      <c r="BU51" s="3">
        <v>4755647000</v>
      </c>
      <c r="BV51" s="3">
        <v>9151223000</v>
      </c>
      <c r="BW51" s="3">
        <v>4050400000</v>
      </c>
      <c r="BX51" s="3">
        <v>15902570000</v>
      </c>
      <c r="BY51">
        <v>0</v>
      </c>
      <c r="BZ51">
        <v>0</v>
      </c>
      <c r="CA51">
        <v>0</v>
      </c>
      <c r="CB51">
        <v>0</v>
      </c>
      <c r="CC51">
        <v>18211488000</v>
      </c>
      <c r="CD51">
        <v>0.4</v>
      </c>
      <c r="CE51">
        <v>425729.18</v>
      </c>
      <c r="CF51">
        <v>160815502.22</v>
      </c>
      <c r="CG51">
        <v>35712.050000000003</v>
      </c>
      <c r="CH51">
        <v>34704.67</v>
      </c>
      <c r="CI51">
        <v>36.417150700000001</v>
      </c>
      <c r="CJ51">
        <v>2.96</v>
      </c>
      <c r="CK51">
        <v>-98936.67</v>
      </c>
      <c r="CL51">
        <v>-72023.33</v>
      </c>
      <c r="CM51">
        <v>26913.33</v>
      </c>
      <c r="CN51">
        <v>27313.33</v>
      </c>
      <c r="CO51">
        <v>5313706.67</v>
      </c>
      <c r="CP51">
        <v>-72436.67</v>
      </c>
      <c r="CQ51">
        <v>-180</v>
      </c>
      <c r="CR51">
        <v>107972.39</v>
      </c>
      <c r="CS51">
        <v>226970337.65000001</v>
      </c>
      <c r="CT51">
        <v>46179.22</v>
      </c>
      <c r="CU51">
        <v>227127489.25999999</v>
      </c>
      <c r="CV51" s="34">
        <v>0.53101100000000001</v>
      </c>
      <c r="CW51">
        <v>312318.13</v>
      </c>
      <c r="CX51" s="4">
        <v>23212.75</v>
      </c>
      <c r="CY51" s="10">
        <f t="shared" si="1"/>
        <v>0</v>
      </c>
      <c r="CZ51" s="10">
        <f>IFERROR(INDEX(CONFAZ!$A$2:$ES$440,MATCH(DATE(YEAR($A51),MONTH($A51),15),CONFAZ!$A$2:$A$440,0),4),0)</f>
        <v>35712.050000000003</v>
      </c>
      <c r="DA51"/>
      <c r="DB51"/>
      <c r="DC51"/>
      <c r="DD51"/>
      <c r="DJ51"/>
    </row>
    <row r="52" spans="1:114" x14ac:dyDescent="0.25">
      <c r="A52" s="1">
        <v>41714</v>
      </c>
      <c r="B52" s="1" t="str">
        <f t="shared" si="0"/>
        <v>16/03/2014</v>
      </c>
      <c r="C52" t="s">
        <v>61</v>
      </c>
      <c r="D52" t="s">
        <v>62</v>
      </c>
      <c r="E52" s="8">
        <v>2.3260999999999998</v>
      </c>
      <c r="F52">
        <v>181725438.09</v>
      </c>
      <c r="G52">
        <v>539250.41999999993</v>
      </c>
      <c r="H52">
        <v>370486561</v>
      </c>
      <c r="I52">
        <v>48880619.609999999</v>
      </c>
      <c r="J52">
        <v>114442002.04000002</v>
      </c>
      <c r="K52">
        <v>7770627.9099999992</v>
      </c>
      <c r="L52">
        <v>67309111</v>
      </c>
      <c r="M52" s="10">
        <v>4782023</v>
      </c>
      <c r="N52" s="10">
        <v>40925888</v>
      </c>
      <c r="O52" s="10">
        <v>40558006</v>
      </c>
      <c r="P52" s="10">
        <v>51153625</v>
      </c>
      <c r="Q52" s="10">
        <v>4685342</v>
      </c>
      <c r="R52" s="10">
        <v>50249691</v>
      </c>
      <c r="S52" s="10">
        <v>1142904</v>
      </c>
      <c r="T52" s="10">
        <v>16597360</v>
      </c>
      <c r="U52" s="10">
        <v>134456589</v>
      </c>
      <c r="V52" s="10">
        <v>25395883</v>
      </c>
      <c r="W52" s="10">
        <v>1142904</v>
      </c>
      <c r="X52" s="10">
        <v>16597360</v>
      </c>
      <c r="Y52" s="10">
        <v>134456589</v>
      </c>
      <c r="Z52" s="10">
        <v>25395883</v>
      </c>
      <c r="AA52" s="10">
        <v>539250</v>
      </c>
      <c r="AB52" s="10">
        <v>31.785482936099999</v>
      </c>
      <c r="AC52">
        <v>149.03</v>
      </c>
      <c r="AD52" s="2">
        <v>17467727891</v>
      </c>
      <c r="AE52" s="2">
        <v>17640547408</v>
      </c>
      <c r="AF52" s="10">
        <f>INDEX(CONFAZ!$EN$2:$ES$408,MATCH(DATE(YEAR($A52),MONTH($A52),15),CONFAZ!$EN$2:$EN$408,0),2)</f>
        <v>124649529</v>
      </c>
      <c r="AG52" s="10">
        <f>INDEX(CONFAZ!$EN$2:$ES$408,MATCH(DATE(YEAR($A52),MONTH($A52),15),CONFAZ!$EN$2:$EN$408,0),3)</f>
        <v>565141622</v>
      </c>
      <c r="AH52">
        <v>724</v>
      </c>
      <c r="AI52">
        <v>846500355400</v>
      </c>
      <c r="AJ52">
        <v>10.65</v>
      </c>
      <c r="AK52">
        <v>0.82</v>
      </c>
      <c r="AL52">
        <v>905.89222222222202</v>
      </c>
      <c r="AM52">
        <v>724.84849999999994</v>
      </c>
      <c r="AN52">
        <v>668.05095238095203</v>
      </c>
      <c r="AO52">
        <v>823.71400000000006</v>
      </c>
      <c r="AP52">
        <v>7.24261387263304</v>
      </c>
      <c r="AQ52">
        <v>1.92</v>
      </c>
      <c r="AR52">
        <v>251.79</v>
      </c>
      <c r="AS52">
        <v>7.3998999999999997</v>
      </c>
      <c r="AT52" s="10">
        <v>477200000000</v>
      </c>
      <c r="AU52">
        <v>0</v>
      </c>
      <c r="AV52">
        <v>0</v>
      </c>
      <c r="AW52">
        <v>57313454</v>
      </c>
      <c r="AX52">
        <v>51134659</v>
      </c>
      <c r="AY52">
        <v>0</v>
      </c>
      <c r="AZ52" s="10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56561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6122234</v>
      </c>
      <c r="BO52">
        <v>19952970000</v>
      </c>
      <c r="BP52" s="3">
        <v>0.4</v>
      </c>
      <c r="BQ52" s="3">
        <v>3704</v>
      </c>
      <c r="BR52" s="3">
        <v>19420.27</v>
      </c>
      <c r="BS52" s="3">
        <v>1978456000</v>
      </c>
      <c r="BT52">
        <v>17243000</v>
      </c>
      <c r="BU52" s="3">
        <v>4755647000</v>
      </c>
      <c r="BV52">
        <v>9151223000</v>
      </c>
      <c r="BW52">
        <v>4050400000</v>
      </c>
      <c r="BX52" s="3">
        <v>15902570000</v>
      </c>
      <c r="BY52">
        <v>0</v>
      </c>
      <c r="BZ52">
        <v>0</v>
      </c>
      <c r="CA52">
        <v>0</v>
      </c>
      <c r="CB52">
        <v>0</v>
      </c>
      <c r="CC52">
        <v>18211488000</v>
      </c>
      <c r="CD52">
        <v>0.4</v>
      </c>
      <c r="CE52">
        <v>534518.97</v>
      </c>
      <c r="CF52">
        <v>172407518.66999999</v>
      </c>
      <c r="CG52">
        <v>38614.769999999997</v>
      </c>
      <c r="CH52">
        <v>34821.67</v>
      </c>
      <c r="CI52">
        <v>36.417150700000001</v>
      </c>
      <c r="CJ52">
        <v>2.98</v>
      </c>
      <c r="CK52">
        <v>-98936.67</v>
      </c>
      <c r="CL52">
        <v>-72023.33</v>
      </c>
      <c r="CM52">
        <v>26913.33</v>
      </c>
      <c r="CN52">
        <v>27313.33</v>
      </c>
      <c r="CO52">
        <v>5313706.67</v>
      </c>
      <c r="CP52">
        <v>-72436.67</v>
      </c>
      <c r="CQ52">
        <v>-180</v>
      </c>
      <c r="CR52">
        <v>205097.11</v>
      </c>
      <c r="CS52">
        <v>236390809.81</v>
      </c>
      <c r="CT52">
        <v>94067.83</v>
      </c>
      <c r="CU52">
        <v>236689974.75</v>
      </c>
      <c r="CV52" s="34">
        <v>0.53101100000000001</v>
      </c>
      <c r="CW52">
        <v>234559.87</v>
      </c>
      <c r="CX52" s="4">
        <v>25099.51</v>
      </c>
      <c r="CY52" s="10">
        <f t="shared" si="1"/>
        <v>0</v>
      </c>
      <c r="CZ52" s="10">
        <f>IFERROR(INDEX(CONFAZ!$A$2:$ES$440,MATCH(DATE(YEAR($A52),MONTH($A52),15),CONFAZ!$A$2:$A$440,0),4),0)</f>
        <v>38614.769999999997</v>
      </c>
      <c r="DA52"/>
      <c r="DB52"/>
      <c r="DC52"/>
      <c r="DD52"/>
      <c r="DJ52"/>
    </row>
    <row r="53" spans="1:114" x14ac:dyDescent="0.25">
      <c r="A53" s="1">
        <v>41745</v>
      </c>
      <c r="B53" s="1" t="str">
        <f t="shared" si="0"/>
        <v>16/04/2014</v>
      </c>
      <c r="C53" t="s">
        <v>61</v>
      </c>
      <c r="D53" t="s">
        <v>62</v>
      </c>
      <c r="E53" s="8">
        <v>2.2328000000000001</v>
      </c>
      <c r="F53">
        <v>181083609.44</v>
      </c>
      <c r="G53">
        <v>411627.1</v>
      </c>
      <c r="H53">
        <v>332790209</v>
      </c>
      <c r="I53">
        <v>50248534.63000001</v>
      </c>
      <c r="J53">
        <v>77864497.640000001</v>
      </c>
      <c r="K53">
        <v>7793150.3399999989</v>
      </c>
      <c r="L53">
        <v>48268482</v>
      </c>
      <c r="M53" s="10">
        <v>4951240</v>
      </c>
      <c r="N53" s="10">
        <v>37252926</v>
      </c>
      <c r="O53" s="10">
        <v>41915173</v>
      </c>
      <c r="P53" s="10">
        <v>53145562</v>
      </c>
      <c r="Q53" s="10">
        <v>5216593</v>
      </c>
      <c r="R53" s="10">
        <v>47935426</v>
      </c>
      <c r="S53" s="10">
        <v>1103084</v>
      </c>
      <c r="T53" s="10">
        <v>15809374</v>
      </c>
      <c r="U53" s="10">
        <v>100131212</v>
      </c>
      <c r="V53" s="10">
        <v>24917992</v>
      </c>
      <c r="W53" s="10">
        <v>1103084</v>
      </c>
      <c r="X53" s="10">
        <v>15809374</v>
      </c>
      <c r="Y53" s="10">
        <v>100131212</v>
      </c>
      <c r="Z53" s="10">
        <v>24917992</v>
      </c>
      <c r="AA53" s="10">
        <v>411627</v>
      </c>
      <c r="AB53" s="10">
        <v>35.2818164571</v>
      </c>
      <c r="AC53">
        <v>147.69</v>
      </c>
      <c r="AD53" s="2">
        <v>19577249934</v>
      </c>
      <c r="AE53" s="2">
        <v>19352300589</v>
      </c>
      <c r="AF53" s="10">
        <f>INDEX(CONFAZ!$EN$2:$ES$408,MATCH(DATE(YEAR($A53),MONTH($A53),15),CONFAZ!$EN$2:$EN$408,0),2)</f>
        <v>268769815</v>
      </c>
      <c r="AG53" s="10">
        <f>INDEX(CONFAZ!$EN$2:$ES$408,MATCH(DATE(YEAR($A53),MONTH($A53),15),CONFAZ!$EN$2:$EN$408,0),3)</f>
        <v>534436147</v>
      </c>
      <c r="AH53">
        <v>724</v>
      </c>
      <c r="AI53">
        <v>818805717600</v>
      </c>
      <c r="AJ53">
        <v>10.87</v>
      </c>
      <c r="AK53">
        <v>0.78</v>
      </c>
      <c r="AL53">
        <v>902.56999999999903</v>
      </c>
      <c r="AM53">
        <v>724.34249999999997</v>
      </c>
      <c r="AN53">
        <v>667.76</v>
      </c>
      <c r="AO53">
        <v>821.39239999999995</v>
      </c>
      <c r="AP53">
        <v>7.21830985915493</v>
      </c>
      <c r="AQ53">
        <v>1.67</v>
      </c>
      <c r="AR53">
        <v>239.83</v>
      </c>
      <c r="AS53">
        <v>-8.1690000000000005</v>
      </c>
      <c r="AT53" s="10">
        <v>479719200000</v>
      </c>
      <c r="AU53">
        <v>0</v>
      </c>
      <c r="AV53">
        <v>0</v>
      </c>
      <c r="AW53">
        <v>99335185</v>
      </c>
      <c r="AX53">
        <v>95901750</v>
      </c>
      <c r="AY53">
        <v>0</v>
      </c>
      <c r="AZ53" s="10">
        <v>0</v>
      </c>
      <c r="BA53">
        <v>0</v>
      </c>
      <c r="BB53">
        <v>0</v>
      </c>
      <c r="BC53">
        <v>0</v>
      </c>
      <c r="BD53">
        <v>37000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3396435</v>
      </c>
      <c r="BO53">
        <v>19952970000</v>
      </c>
      <c r="BP53" s="3">
        <v>0.4</v>
      </c>
      <c r="BQ53" s="3">
        <v>3704</v>
      </c>
      <c r="BR53" s="3">
        <v>19420.27</v>
      </c>
      <c r="BS53" s="3">
        <v>1978456000</v>
      </c>
      <c r="BT53" s="3">
        <v>17243000</v>
      </c>
      <c r="BU53" s="3">
        <v>4755647000</v>
      </c>
      <c r="BV53" s="3">
        <v>9151223000</v>
      </c>
      <c r="BW53" s="3">
        <v>4050400000</v>
      </c>
      <c r="BX53">
        <v>15902570000</v>
      </c>
      <c r="BY53">
        <v>0</v>
      </c>
      <c r="BZ53">
        <v>0</v>
      </c>
      <c r="CA53">
        <v>0</v>
      </c>
      <c r="CB53">
        <v>0</v>
      </c>
      <c r="CC53">
        <v>18211488000</v>
      </c>
      <c r="CD53">
        <v>0.4</v>
      </c>
      <c r="CE53">
        <v>437529.67</v>
      </c>
      <c r="CF53">
        <v>153880411.28999999</v>
      </c>
      <c r="CG53">
        <v>28895.89</v>
      </c>
      <c r="CH53">
        <v>35732.67</v>
      </c>
      <c r="CI53">
        <v>36.417150700000001</v>
      </c>
      <c r="CJ53">
        <v>2.99</v>
      </c>
      <c r="CK53">
        <v>-165786.67000000001</v>
      </c>
      <c r="CL53">
        <v>-199903.33</v>
      </c>
      <c r="CM53">
        <v>-34116.67</v>
      </c>
      <c r="CN53">
        <v>-21836.67</v>
      </c>
      <c r="CO53">
        <v>5286606.67</v>
      </c>
      <c r="CP53">
        <v>-85496.67</v>
      </c>
      <c r="CQ53">
        <v>-8013.33</v>
      </c>
      <c r="CR53">
        <v>206402.21</v>
      </c>
      <c r="CS53">
        <v>199754573.97999999</v>
      </c>
      <c r="CT53">
        <v>70259.72</v>
      </c>
      <c r="CU53">
        <v>200048798.50999999</v>
      </c>
      <c r="CV53" s="34">
        <v>0.53101100000000001</v>
      </c>
      <c r="CW53">
        <v>299195.23</v>
      </c>
      <c r="CX53" s="7">
        <v>18782.259999999998</v>
      </c>
      <c r="CY53" s="10">
        <f t="shared" si="1"/>
        <v>0</v>
      </c>
      <c r="CZ53" s="10">
        <f>IFERROR(INDEX(CONFAZ!$A$2:$ES$440,MATCH(DATE(YEAR($A53),MONTH($A53),15),CONFAZ!$A$2:$A$440,0),4),0)</f>
        <v>28895.89</v>
      </c>
      <c r="DA53" s="10"/>
      <c r="DB53" s="10"/>
      <c r="DC53"/>
      <c r="DD53"/>
      <c r="DJ53"/>
    </row>
    <row r="54" spans="1:114" x14ac:dyDescent="0.25">
      <c r="A54" s="1">
        <v>41775</v>
      </c>
      <c r="B54" s="1" t="str">
        <f t="shared" si="0"/>
        <v>16/05/2014</v>
      </c>
      <c r="C54" t="s">
        <v>61</v>
      </c>
      <c r="D54" t="s">
        <v>62</v>
      </c>
      <c r="E54" s="8">
        <v>2.2208999999999999</v>
      </c>
      <c r="F54">
        <v>184903368.41</v>
      </c>
      <c r="G54">
        <v>1324708.56</v>
      </c>
      <c r="H54">
        <v>379816299</v>
      </c>
      <c r="I54">
        <v>49155025.229999989</v>
      </c>
      <c r="J54">
        <v>119431583.81</v>
      </c>
      <c r="K54">
        <v>8260396.8599999994</v>
      </c>
      <c r="L54">
        <v>36208970</v>
      </c>
      <c r="M54" s="10">
        <v>5913382</v>
      </c>
      <c r="N54" s="10">
        <v>36139783</v>
      </c>
      <c r="O54" s="10">
        <v>48272401</v>
      </c>
      <c r="P54" s="10">
        <v>53059221</v>
      </c>
      <c r="Q54" s="10">
        <v>4998989</v>
      </c>
      <c r="R54" s="10">
        <v>45662235</v>
      </c>
      <c r="S54" s="10">
        <v>1043744</v>
      </c>
      <c r="T54" s="10">
        <v>16198398</v>
      </c>
      <c r="U54" s="10">
        <v>142293993</v>
      </c>
      <c r="V54" s="10">
        <v>24909444</v>
      </c>
      <c r="W54" s="10">
        <v>1043744</v>
      </c>
      <c r="X54" s="10">
        <v>16198398</v>
      </c>
      <c r="Y54" s="10">
        <v>142293993</v>
      </c>
      <c r="Z54" s="10">
        <v>24909444</v>
      </c>
      <c r="AA54" s="10">
        <v>1324709</v>
      </c>
      <c r="AB54" s="10">
        <v>35.037019802300001</v>
      </c>
      <c r="AC54">
        <v>147.13999999999999</v>
      </c>
      <c r="AD54" s="2">
        <v>20540376531</v>
      </c>
      <c r="AE54" s="2">
        <v>20229371571</v>
      </c>
      <c r="AF54" s="10">
        <f>INDEX(CONFAZ!$EN$2:$ES$408,MATCH(DATE(YEAR($A54),MONTH($A54),15),CONFAZ!$EN$2:$EN$408,0),2)</f>
        <v>194445167</v>
      </c>
      <c r="AG54" s="10">
        <f>INDEX(CONFAZ!$EN$2:$ES$408,MATCH(DATE(YEAR($A54),MONTH($A54),15),CONFAZ!$EN$2:$EN$408,0),3)</f>
        <v>429533398</v>
      </c>
      <c r="AH54">
        <v>724</v>
      </c>
      <c r="AI54">
        <v>818961316800</v>
      </c>
      <c r="AJ54">
        <v>10.9</v>
      </c>
      <c r="AK54">
        <v>0.6</v>
      </c>
      <c r="AL54">
        <v>902.69555555555496</v>
      </c>
      <c r="AM54">
        <v>721.90099999999995</v>
      </c>
      <c r="AN54">
        <v>666.70952380952303</v>
      </c>
      <c r="AO54">
        <v>820.41759999999999</v>
      </c>
      <c r="AP54">
        <v>7.0521119922317501</v>
      </c>
      <c r="AQ54">
        <v>1.46</v>
      </c>
      <c r="AR54">
        <v>242.34</v>
      </c>
      <c r="AS54">
        <v>-22.47</v>
      </c>
      <c r="AT54" s="10">
        <v>481273000000</v>
      </c>
      <c r="AU54">
        <v>0</v>
      </c>
      <c r="AV54">
        <v>0</v>
      </c>
      <c r="AW54">
        <v>76277076</v>
      </c>
      <c r="AX54">
        <v>68418261</v>
      </c>
      <c r="AY54">
        <v>0</v>
      </c>
      <c r="AZ54" s="10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7858815</v>
      </c>
      <c r="BO54">
        <v>19952970000</v>
      </c>
      <c r="BP54" s="3">
        <v>0.4</v>
      </c>
      <c r="BQ54" s="3">
        <v>3704</v>
      </c>
      <c r="BR54">
        <v>19420.27</v>
      </c>
      <c r="BS54">
        <v>1978456000</v>
      </c>
      <c r="BT54" s="3">
        <v>17243000</v>
      </c>
      <c r="BU54">
        <v>4755647000</v>
      </c>
      <c r="BV54" s="3">
        <v>9151223000</v>
      </c>
      <c r="BW54">
        <v>4050400000</v>
      </c>
      <c r="BX54" s="3">
        <v>15902570000</v>
      </c>
      <c r="BY54">
        <v>0</v>
      </c>
      <c r="BZ54">
        <v>0</v>
      </c>
      <c r="CA54">
        <v>0</v>
      </c>
      <c r="CB54">
        <v>0</v>
      </c>
      <c r="CC54">
        <v>18211488000</v>
      </c>
      <c r="CD54">
        <v>0.4</v>
      </c>
      <c r="CE54">
        <v>200078.98</v>
      </c>
      <c r="CF54">
        <v>138920788.28</v>
      </c>
      <c r="CG54">
        <v>30775.61</v>
      </c>
      <c r="CH54">
        <v>36283.67</v>
      </c>
      <c r="CI54">
        <v>36.417150700000001</v>
      </c>
      <c r="CJ54">
        <v>2.98</v>
      </c>
      <c r="CK54">
        <v>-165786.67000000001</v>
      </c>
      <c r="CL54">
        <v>-199903.33</v>
      </c>
      <c r="CM54">
        <v>-34116.67</v>
      </c>
      <c r="CN54">
        <v>-21836.67</v>
      </c>
      <c r="CO54">
        <v>5286606.67</v>
      </c>
      <c r="CP54">
        <v>-85496.67</v>
      </c>
      <c r="CQ54">
        <v>-8013.33</v>
      </c>
      <c r="CR54">
        <v>533428</v>
      </c>
      <c r="CS54">
        <v>240909930.34</v>
      </c>
      <c r="CT54">
        <v>54626.51</v>
      </c>
      <c r="CU54">
        <v>241497984.84999999</v>
      </c>
      <c r="CV54" s="34">
        <v>0.53101100000000001</v>
      </c>
      <c r="CW54">
        <v>196065.67</v>
      </c>
      <c r="CX54">
        <v>20004.07</v>
      </c>
      <c r="CY54" s="10">
        <f t="shared" si="1"/>
        <v>0</v>
      </c>
      <c r="CZ54" s="10">
        <f>IFERROR(INDEX(CONFAZ!$A$2:$ES$440,MATCH(DATE(YEAR($A54),MONTH($A54),15),CONFAZ!$A$2:$A$440,0),4),0)</f>
        <v>30775.61</v>
      </c>
      <c r="DA54" s="6"/>
      <c r="DB54"/>
      <c r="DC54"/>
      <c r="DD54"/>
      <c r="DJ54"/>
    </row>
    <row r="55" spans="1:114" x14ac:dyDescent="0.25">
      <c r="A55" s="1">
        <v>41806</v>
      </c>
      <c r="B55" s="1" t="str">
        <f t="shared" si="0"/>
        <v>16/06/2014</v>
      </c>
      <c r="C55" t="s">
        <v>61</v>
      </c>
      <c r="D55" t="s">
        <v>62</v>
      </c>
      <c r="E55" s="8">
        <v>2.2355</v>
      </c>
      <c r="F55">
        <v>183547572.01999998</v>
      </c>
      <c r="G55">
        <v>913324.10000000009</v>
      </c>
      <c r="H55">
        <v>368954997</v>
      </c>
      <c r="I55">
        <v>55170304.649999991</v>
      </c>
      <c r="J55">
        <v>104588762.72999999</v>
      </c>
      <c r="K55">
        <v>8310100.2000000002</v>
      </c>
      <c r="L55">
        <v>22111417</v>
      </c>
      <c r="M55" s="10">
        <v>5907109</v>
      </c>
      <c r="N55" s="10">
        <v>39424136</v>
      </c>
      <c r="O55" s="10">
        <v>48939994</v>
      </c>
      <c r="P55" s="10">
        <v>54358989</v>
      </c>
      <c r="Q55" s="10">
        <v>4925841</v>
      </c>
      <c r="R55" s="10">
        <v>47445861</v>
      </c>
      <c r="S55" s="10">
        <v>986618</v>
      </c>
      <c r="T55" s="10">
        <v>15305536</v>
      </c>
      <c r="U55" s="10">
        <v>124874399</v>
      </c>
      <c r="V55" s="10">
        <v>25873190</v>
      </c>
      <c r="W55" s="10">
        <v>986618</v>
      </c>
      <c r="X55" s="10">
        <v>15305536</v>
      </c>
      <c r="Y55" s="10">
        <v>124874399</v>
      </c>
      <c r="Z55" s="10">
        <v>25873190</v>
      </c>
      <c r="AA55" s="10">
        <v>913324</v>
      </c>
      <c r="AB55" s="10">
        <v>36.153228851999998</v>
      </c>
      <c r="AC55">
        <v>140.88</v>
      </c>
      <c r="AD55" s="2">
        <v>20288075461</v>
      </c>
      <c r="AE55" s="2">
        <v>18260985106</v>
      </c>
      <c r="AF55" s="10">
        <f>INDEX(CONFAZ!$EN$2:$ES$408,MATCH(DATE(YEAR($A55),MONTH($A55),15),CONFAZ!$EN$2:$EN$408,0),2)</f>
        <v>279182455</v>
      </c>
      <c r="AG55" s="10">
        <f>INDEX(CONFAZ!$EN$2:$ES$408,MATCH(DATE(YEAR($A55),MONTH($A55),15),CONFAZ!$EN$2:$EN$408,0),3)</f>
        <v>651956473</v>
      </c>
      <c r="AH55">
        <v>724</v>
      </c>
      <c r="AI55">
        <v>834995018000</v>
      </c>
      <c r="AJ55">
        <v>10.9</v>
      </c>
      <c r="AK55">
        <v>0.26</v>
      </c>
      <c r="AL55">
        <v>902.19222222222197</v>
      </c>
      <c r="AM55">
        <v>720.45899999999995</v>
      </c>
      <c r="AN55">
        <v>665.14761904761895</v>
      </c>
      <c r="AO55">
        <v>818.71360000000004</v>
      </c>
      <c r="AP55">
        <v>6.9317734064801604</v>
      </c>
      <c r="AQ55">
        <v>1.4</v>
      </c>
      <c r="AR55">
        <v>250.22</v>
      </c>
      <c r="AS55">
        <v>2.56</v>
      </c>
      <c r="AT55" s="10">
        <v>461330600000</v>
      </c>
      <c r="AU55">
        <v>0</v>
      </c>
      <c r="AV55">
        <v>0</v>
      </c>
      <c r="AW55">
        <v>76655579</v>
      </c>
      <c r="AX55">
        <v>72382049</v>
      </c>
      <c r="AY55">
        <v>0</v>
      </c>
      <c r="AZ55" s="10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4273530</v>
      </c>
      <c r="BO55">
        <v>19952970000</v>
      </c>
      <c r="BP55" s="3">
        <v>0.4</v>
      </c>
      <c r="BQ55" s="3">
        <v>3704</v>
      </c>
      <c r="BR55">
        <v>19420.27</v>
      </c>
      <c r="BS55" s="3">
        <v>1978456000</v>
      </c>
      <c r="BT55" s="3">
        <v>17243000</v>
      </c>
      <c r="BU55" s="3">
        <v>4755647000</v>
      </c>
      <c r="BV55">
        <v>9151223000</v>
      </c>
      <c r="BW55" s="3">
        <v>4050400000</v>
      </c>
      <c r="BX55" s="3">
        <v>15902570000</v>
      </c>
      <c r="BY55">
        <v>0</v>
      </c>
      <c r="BZ55">
        <v>0</v>
      </c>
      <c r="CA55">
        <v>0</v>
      </c>
      <c r="CB55">
        <v>0</v>
      </c>
      <c r="CC55">
        <v>18211488000</v>
      </c>
      <c r="CD55">
        <v>0.4</v>
      </c>
      <c r="CE55">
        <v>680176.43</v>
      </c>
      <c r="CF55">
        <v>167164285.18000001</v>
      </c>
      <c r="CG55">
        <v>31778.85</v>
      </c>
      <c r="CH55">
        <v>34258.67</v>
      </c>
      <c r="CI55">
        <v>36.417150700000001</v>
      </c>
      <c r="CJ55">
        <v>2.97</v>
      </c>
      <c r="CK55">
        <v>-165786.67000000001</v>
      </c>
      <c r="CL55">
        <v>-199903.33</v>
      </c>
      <c r="CM55">
        <v>-34116.67</v>
      </c>
      <c r="CN55">
        <v>-21836.67</v>
      </c>
      <c r="CO55">
        <v>5286606.67</v>
      </c>
      <c r="CP55">
        <v>-85496.67</v>
      </c>
      <c r="CQ55">
        <v>-8013.33</v>
      </c>
      <c r="CR55">
        <v>378753.64</v>
      </c>
      <c r="CS55">
        <v>222512541.75999999</v>
      </c>
      <c r="CT55">
        <v>21714.639999999999</v>
      </c>
      <c r="CU55">
        <v>222913010.03999999</v>
      </c>
      <c r="CV55" s="34">
        <v>0.53101100000000001</v>
      </c>
      <c r="CW55">
        <v>297791.81</v>
      </c>
      <c r="CX55">
        <v>20656.18</v>
      </c>
      <c r="CY55" s="10">
        <f t="shared" si="1"/>
        <v>0</v>
      </c>
      <c r="CZ55" s="10">
        <f>IFERROR(INDEX(CONFAZ!$A$2:$ES$440,MATCH(DATE(YEAR($A55),MONTH($A55),15),CONFAZ!$A$2:$A$440,0),4),0)</f>
        <v>31778.85</v>
      </c>
      <c r="DB55"/>
      <c r="DC55"/>
      <c r="DD55"/>
      <c r="DJ55"/>
    </row>
    <row r="56" spans="1:114" x14ac:dyDescent="0.25">
      <c r="A56" s="1">
        <v>41836</v>
      </c>
      <c r="B56" s="1" t="str">
        <f t="shared" si="0"/>
        <v>16/07/2014</v>
      </c>
      <c r="C56" t="s">
        <v>61</v>
      </c>
      <c r="D56" t="s">
        <v>62</v>
      </c>
      <c r="E56" s="8">
        <v>2.2246000000000001</v>
      </c>
      <c r="F56">
        <v>187296588.71000004</v>
      </c>
      <c r="G56">
        <v>1572939.3600000003</v>
      </c>
      <c r="H56">
        <v>371819620</v>
      </c>
      <c r="I56">
        <v>51986018.729999989</v>
      </c>
      <c r="J56">
        <v>105785154.76000001</v>
      </c>
      <c r="K56">
        <v>8351777.0500000007</v>
      </c>
      <c r="L56">
        <v>21415264</v>
      </c>
      <c r="M56" s="10">
        <v>7092525</v>
      </c>
      <c r="N56" s="10">
        <v>36569844</v>
      </c>
      <c r="O56" s="10">
        <v>45187121</v>
      </c>
      <c r="P56" s="10">
        <v>54370055</v>
      </c>
      <c r="Q56" s="10">
        <v>5171804</v>
      </c>
      <c r="R56" s="10">
        <v>49572232</v>
      </c>
      <c r="S56" s="10">
        <v>1226806</v>
      </c>
      <c r="T56" s="10">
        <v>17006870</v>
      </c>
      <c r="U56" s="10">
        <v>127584752</v>
      </c>
      <c r="V56" s="10">
        <v>26465674</v>
      </c>
      <c r="W56" s="10">
        <v>1226806</v>
      </c>
      <c r="X56" s="10">
        <v>17006870</v>
      </c>
      <c r="Y56" s="10">
        <v>127584752</v>
      </c>
      <c r="Z56" s="10">
        <v>26465674</v>
      </c>
      <c r="AA56" s="10">
        <v>1571937</v>
      </c>
      <c r="AB56" s="10">
        <v>38.323561941100003</v>
      </c>
      <c r="AC56">
        <v>149.85</v>
      </c>
      <c r="AD56" s="2">
        <v>21921458082</v>
      </c>
      <c r="AE56" s="2">
        <v>21610393823</v>
      </c>
      <c r="AF56" s="10">
        <f>INDEX(CONFAZ!$EN$2:$ES$408,MATCH(DATE(YEAR($A56),MONTH($A56),15),CONFAZ!$EN$2:$EN$408,0),2)</f>
        <v>326379196</v>
      </c>
      <c r="AG56" s="10">
        <f>INDEX(CONFAZ!$EN$2:$ES$408,MATCH(DATE(YEAR($A56),MONTH($A56),15),CONFAZ!$EN$2:$EN$408,0),3)</f>
        <v>570414792</v>
      </c>
      <c r="AH56">
        <v>724</v>
      </c>
      <c r="AI56">
        <v>838211483200</v>
      </c>
      <c r="AJ56">
        <v>10.9</v>
      </c>
      <c r="AK56">
        <v>0.13</v>
      </c>
      <c r="AL56">
        <v>903.02111111111105</v>
      </c>
      <c r="AM56">
        <v>721.51049999999998</v>
      </c>
      <c r="AN56">
        <v>667.54047619047606</v>
      </c>
      <c r="AO56">
        <v>820.33879999999999</v>
      </c>
      <c r="AP56">
        <v>6.98595534000202</v>
      </c>
      <c r="AQ56">
        <v>1.01</v>
      </c>
      <c r="AR56">
        <v>242.95</v>
      </c>
      <c r="AS56">
        <v>-5.34</v>
      </c>
      <c r="AT56" s="10">
        <v>486915700000</v>
      </c>
      <c r="AU56">
        <v>0</v>
      </c>
      <c r="AV56">
        <v>0</v>
      </c>
      <c r="AW56">
        <v>113908512</v>
      </c>
      <c r="AX56">
        <v>108294016</v>
      </c>
      <c r="AY56">
        <v>0</v>
      </c>
      <c r="AZ56" s="10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5614496</v>
      </c>
      <c r="BO56">
        <v>19952970000</v>
      </c>
      <c r="BP56" s="3">
        <v>0.4</v>
      </c>
      <c r="BQ56" s="3">
        <v>3704</v>
      </c>
      <c r="BR56" s="3">
        <v>19420.27</v>
      </c>
      <c r="BS56" s="3">
        <v>1978456000</v>
      </c>
      <c r="BT56" s="3">
        <v>17243000</v>
      </c>
      <c r="BU56">
        <v>4755647000</v>
      </c>
      <c r="BV56" s="3">
        <v>9151223000</v>
      </c>
      <c r="BW56">
        <v>4050400000</v>
      </c>
      <c r="BX56">
        <v>15902570000</v>
      </c>
      <c r="BY56">
        <v>0</v>
      </c>
      <c r="BZ56">
        <v>0</v>
      </c>
      <c r="CA56">
        <v>0</v>
      </c>
      <c r="CB56">
        <v>0</v>
      </c>
      <c r="CC56">
        <v>18211488000</v>
      </c>
      <c r="CD56">
        <v>0.4</v>
      </c>
      <c r="CE56">
        <v>355247.15</v>
      </c>
      <c r="CF56">
        <v>119365728.94</v>
      </c>
      <c r="CG56">
        <v>22545.32</v>
      </c>
      <c r="CH56">
        <v>36691.67</v>
      </c>
      <c r="CI56">
        <v>36.417150700000001</v>
      </c>
      <c r="CJ56">
        <v>2.96</v>
      </c>
      <c r="CK56">
        <v>90346.67</v>
      </c>
      <c r="CL56">
        <v>170813.33</v>
      </c>
      <c r="CM56">
        <v>80466.67</v>
      </c>
      <c r="CN56">
        <v>-15230</v>
      </c>
      <c r="CO56">
        <v>5487293.3300000001</v>
      </c>
      <c r="CP56">
        <v>-104603.33</v>
      </c>
      <c r="CQ56">
        <v>-11020</v>
      </c>
      <c r="CR56">
        <v>334705.34000000003</v>
      </c>
      <c r="CS56">
        <v>226095193.88999999</v>
      </c>
      <c r="CT56">
        <v>31633.52</v>
      </c>
      <c r="CU56">
        <v>226462132.75</v>
      </c>
      <c r="CV56" s="34">
        <v>0.53101100000000001</v>
      </c>
      <c r="CW56">
        <v>280067.45</v>
      </c>
      <c r="CX56">
        <v>14654.39</v>
      </c>
      <c r="CY56" s="10">
        <f t="shared" si="1"/>
        <v>0</v>
      </c>
      <c r="CZ56" s="10">
        <f>IFERROR(INDEX(CONFAZ!$A$2:$ES$440,MATCH(DATE(YEAR($A56),MONTH($A56),15),CONFAZ!$A$2:$A$440,0),4),0)</f>
        <v>22545.32</v>
      </c>
      <c r="DA56"/>
      <c r="DB56"/>
      <c r="DC56"/>
      <c r="DD56"/>
      <c r="DJ56"/>
    </row>
    <row r="57" spans="1:114" x14ac:dyDescent="0.25">
      <c r="A57" s="1">
        <v>41867</v>
      </c>
      <c r="B57" s="1" t="str">
        <f t="shared" si="0"/>
        <v>16/08/2014</v>
      </c>
      <c r="C57" t="s">
        <v>61</v>
      </c>
      <c r="D57" t="s">
        <v>62</v>
      </c>
      <c r="E57" s="8">
        <v>2.2679999999999998</v>
      </c>
      <c r="F57">
        <v>195283644.34999999</v>
      </c>
      <c r="G57">
        <v>1905145.96</v>
      </c>
      <c r="H57">
        <v>404306209</v>
      </c>
      <c r="I57">
        <v>54994039.370000005</v>
      </c>
      <c r="J57">
        <v>123360833.8</v>
      </c>
      <c r="K57">
        <v>8647628.0099999998</v>
      </c>
      <c r="L57">
        <v>16214552</v>
      </c>
      <c r="M57" s="10">
        <v>6201537</v>
      </c>
      <c r="N57" s="10">
        <v>36183990</v>
      </c>
      <c r="O57" s="10">
        <v>49216650</v>
      </c>
      <c r="P57" s="10">
        <v>58613807</v>
      </c>
      <c r="Q57" s="10">
        <v>6350384</v>
      </c>
      <c r="R57" s="10">
        <v>51116543</v>
      </c>
      <c r="S57" s="10">
        <v>1681085</v>
      </c>
      <c r="T57" s="10">
        <v>16182605</v>
      </c>
      <c r="U57" s="10">
        <v>148931144</v>
      </c>
      <c r="V57" s="10">
        <v>27943409</v>
      </c>
      <c r="W57" s="10">
        <v>1681085</v>
      </c>
      <c r="X57" s="10">
        <v>16182605</v>
      </c>
      <c r="Y57" s="10">
        <v>148931144</v>
      </c>
      <c r="Z57" s="10">
        <v>27943409</v>
      </c>
      <c r="AA57" s="10">
        <v>1885055</v>
      </c>
      <c r="AB57" s="10">
        <v>39.070714666199997</v>
      </c>
      <c r="AC57">
        <v>148.27000000000001</v>
      </c>
      <c r="AD57" s="2">
        <v>19224653901</v>
      </c>
      <c r="AE57" s="2">
        <v>19437036957</v>
      </c>
      <c r="AF57" s="10">
        <f>INDEX(CONFAZ!$EN$2:$ES$408,MATCH(DATE(YEAR($A57),MONTH($A57),15),CONFAZ!$EN$2:$EN$408,0),2)</f>
        <v>272558694</v>
      </c>
      <c r="AG57" s="10">
        <f>INDEX(CONFAZ!$EN$2:$ES$408,MATCH(DATE(YEAR($A57),MONTH($A57),15),CONFAZ!$EN$2:$EN$408,0),3)</f>
        <v>415612559</v>
      </c>
      <c r="AH57">
        <v>724</v>
      </c>
      <c r="AI57">
        <v>859928075999.99902</v>
      </c>
      <c r="AJ57">
        <v>10.9</v>
      </c>
      <c r="AK57">
        <v>0.18</v>
      </c>
      <c r="AL57">
        <v>901.97333333333302</v>
      </c>
      <c r="AM57">
        <v>720.16849999999999</v>
      </c>
      <c r="AN57">
        <v>666.19571428571396</v>
      </c>
      <c r="AO57">
        <v>817.89080000000001</v>
      </c>
      <c r="AP57">
        <v>6.9821959056645699</v>
      </c>
      <c r="AQ57">
        <v>1.25</v>
      </c>
      <c r="AR57">
        <v>236.02</v>
      </c>
      <c r="AS57">
        <v>-14.769</v>
      </c>
      <c r="AT57" s="10">
        <v>483783100000</v>
      </c>
      <c r="AU57">
        <v>0</v>
      </c>
      <c r="AV57">
        <v>0</v>
      </c>
      <c r="AW57">
        <v>62610707</v>
      </c>
      <c r="AX57">
        <v>61197556</v>
      </c>
      <c r="AY57">
        <v>0</v>
      </c>
      <c r="AZ57" s="10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1413151</v>
      </c>
      <c r="BO57">
        <v>19952970000</v>
      </c>
      <c r="BP57" s="3">
        <v>0.4</v>
      </c>
      <c r="BQ57" s="3">
        <v>3704</v>
      </c>
      <c r="BR57" s="3">
        <v>19420.27</v>
      </c>
      <c r="BS57" s="3">
        <v>1978456000</v>
      </c>
      <c r="BT57" s="3">
        <v>17243000</v>
      </c>
      <c r="BU57" s="3">
        <v>4755647000</v>
      </c>
      <c r="BV57">
        <v>9151223000</v>
      </c>
      <c r="BW57" s="3">
        <v>4050400000</v>
      </c>
      <c r="BX57" s="3">
        <v>15902570000</v>
      </c>
      <c r="BY57">
        <v>0</v>
      </c>
      <c r="BZ57">
        <v>0</v>
      </c>
      <c r="CA57">
        <v>0</v>
      </c>
      <c r="CB57">
        <v>0</v>
      </c>
      <c r="CC57">
        <v>19952970000</v>
      </c>
      <c r="CD57">
        <v>0.4</v>
      </c>
      <c r="CE57">
        <v>359741.02</v>
      </c>
      <c r="CF57">
        <v>149889699.80000001</v>
      </c>
      <c r="CG57">
        <v>35316.35</v>
      </c>
      <c r="CH57">
        <v>35577.67</v>
      </c>
      <c r="CI57">
        <v>36.417150700000001</v>
      </c>
      <c r="CJ57">
        <v>2.96</v>
      </c>
      <c r="CK57">
        <v>90346.67</v>
      </c>
      <c r="CL57">
        <v>170813.33</v>
      </c>
      <c r="CM57">
        <v>80466.67</v>
      </c>
      <c r="CN57">
        <v>-15230</v>
      </c>
      <c r="CO57">
        <v>5487293.3300000001</v>
      </c>
      <c r="CP57">
        <v>-104603.33</v>
      </c>
      <c r="CQ57">
        <v>-11020</v>
      </c>
      <c r="CR57">
        <v>310605.14</v>
      </c>
      <c r="CS57">
        <v>249013187.18000001</v>
      </c>
      <c r="CT57">
        <v>193509.02</v>
      </c>
      <c r="CU57">
        <v>249528101.34</v>
      </c>
      <c r="CV57" s="34">
        <v>0.53101100000000001</v>
      </c>
      <c r="CW57">
        <v>221977.86</v>
      </c>
      <c r="CX57">
        <v>22955.54</v>
      </c>
      <c r="CY57" s="10">
        <f t="shared" si="1"/>
        <v>0</v>
      </c>
      <c r="CZ57" s="10">
        <f>IFERROR(INDEX(CONFAZ!$A$2:$ES$440,MATCH(DATE(YEAR($A57),MONTH($A57),15),CONFAZ!$A$2:$A$440,0),4),0)</f>
        <v>35316.35</v>
      </c>
      <c r="DA57"/>
      <c r="DB57"/>
      <c r="DC57"/>
      <c r="DD57"/>
      <c r="DJ57"/>
    </row>
    <row r="58" spans="1:114" x14ac:dyDescent="0.25">
      <c r="A58" s="1">
        <v>41898</v>
      </c>
      <c r="B58" s="1" t="str">
        <f t="shared" si="0"/>
        <v>16/09/2014</v>
      </c>
      <c r="C58" t="s">
        <v>61</v>
      </c>
      <c r="D58" t="s">
        <v>62</v>
      </c>
      <c r="E58" s="8">
        <v>2.3329</v>
      </c>
      <c r="F58">
        <v>208882834.09999999</v>
      </c>
      <c r="G58">
        <v>3414248.4899999993</v>
      </c>
      <c r="H58">
        <v>398901506</v>
      </c>
      <c r="I58">
        <v>58379521.089999989</v>
      </c>
      <c r="J58">
        <v>101034484.97999999</v>
      </c>
      <c r="K58">
        <v>9262166.4300000016</v>
      </c>
      <c r="L58">
        <v>12599932</v>
      </c>
      <c r="M58" s="10">
        <v>7177787</v>
      </c>
      <c r="N58" s="10">
        <v>36894524</v>
      </c>
      <c r="O58" s="10">
        <v>50760227</v>
      </c>
      <c r="P58" s="10">
        <v>60820194</v>
      </c>
      <c r="Q58" s="10">
        <v>5160085</v>
      </c>
      <c r="R58" s="10">
        <v>57598091</v>
      </c>
      <c r="S58" s="10">
        <v>1663067</v>
      </c>
      <c r="T58" s="10">
        <v>17858997</v>
      </c>
      <c r="U58" s="10">
        <v>130576152</v>
      </c>
      <c r="V58" s="10">
        <v>26978134</v>
      </c>
      <c r="W58" s="10">
        <v>1663067</v>
      </c>
      <c r="X58" s="10">
        <v>17858997</v>
      </c>
      <c r="Y58" s="10">
        <v>130576152</v>
      </c>
      <c r="Z58" s="10">
        <v>26978134</v>
      </c>
      <c r="AA58" s="10">
        <v>3414248</v>
      </c>
      <c r="AB58" s="10">
        <v>40.778422608299998</v>
      </c>
      <c r="AC58">
        <v>148.12</v>
      </c>
      <c r="AD58" s="2">
        <v>19370174258</v>
      </c>
      <c r="AE58" s="2">
        <v>20722266356</v>
      </c>
      <c r="AF58" s="10">
        <f>INDEX(CONFAZ!$EN$2:$ES$408,MATCH(DATE(YEAR($A58),MONTH($A58),15),CONFAZ!$EN$2:$EN$408,0),2)</f>
        <v>315724988</v>
      </c>
      <c r="AG58" s="10">
        <f>INDEX(CONFAZ!$EN$2:$ES$408,MATCH(DATE(YEAR($A58),MONTH($A58),15),CONFAZ!$EN$2:$EN$408,0),3)</f>
        <v>656651583</v>
      </c>
      <c r="AH58">
        <v>724</v>
      </c>
      <c r="AI58">
        <v>876034277700</v>
      </c>
      <c r="AJ58">
        <v>10.9</v>
      </c>
      <c r="AK58">
        <v>0.49</v>
      </c>
      <c r="AL58">
        <v>912.44722222222197</v>
      </c>
      <c r="AM58">
        <v>723.55449999999996</v>
      </c>
      <c r="AN58">
        <v>669.275714285714</v>
      </c>
      <c r="AO58">
        <v>824.67039999999997</v>
      </c>
      <c r="AP58">
        <v>6.8656204960743397</v>
      </c>
      <c r="AQ58">
        <v>1.56999</v>
      </c>
      <c r="AR58">
        <v>232.3</v>
      </c>
      <c r="AS58">
        <v>12.09</v>
      </c>
      <c r="AT58" s="10">
        <v>491426800000</v>
      </c>
      <c r="AU58">
        <v>0</v>
      </c>
      <c r="AV58">
        <v>0</v>
      </c>
      <c r="AW58">
        <v>103048443</v>
      </c>
      <c r="AX58">
        <v>95164683</v>
      </c>
      <c r="AY58">
        <v>0</v>
      </c>
      <c r="AZ58" s="10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7883760</v>
      </c>
      <c r="BO58">
        <v>19952970000</v>
      </c>
      <c r="BP58" s="3">
        <v>0.4</v>
      </c>
      <c r="BQ58" s="3">
        <v>3704</v>
      </c>
      <c r="BR58" s="3">
        <v>19420.27</v>
      </c>
      <c r="BS58" s="3">
        <v>1978456000</v>
      </c>
      <c r="BT58">
        <v>17243000</v>
      </c>
      <c r="BU58" s="3">
        <v>4755647000</v>
      </c>
      <c r="BV58">
        <v>9151223000</v>
      </c>
      <c r="BW58">
        <v>4050400000</v>
      </c>
      <c r="BX58" s="3">
        <v>15902570000</v>
      </c>
      <c r="BY58">
        <v>0</v>
      </c>
      <c r="BZ58">
        <v>0</v>
      </c>
      <c r="CA58">
        <v>0</v>
      </c>
      <c r="CB58">
        <v>0</v>
      </c>
      <c r="CC58">
        <v>19952970000</v>
      </c>
      <c r="CD58">
        <v>0.4</v>
      </c>
      <c r="CE58">
        <v>314441.59999999998</v>
      </c>
      <c r="CF58">
        <v>150346780.34999999</v>
      </c>
      <c r="CG58">
        <v>31848.16</v>
      </c>
      <c r="CH58">
        <v>35651.67</v>
      </c>
      <c r="CI58">
        <v>36.417150700000001</v>
      </c>
      <c r="CJ58">
        <v>2.96</v>
      </c>
      <c r="CK58">
        <v>90346.67</v>
      </c>
      <c r="CL58">
        <v>170813.33</v>
      </c>
      <c r="CM58">
        <v>80466.67</v>
      </c>
      <c r="CN58">
        <v>-15230</v>
      </c>
      <c r="CO58">
        <v>5487293.3300000001</v>
      </c>
      <c r="CP58">
        <v>-104603.33</v>
      </c>
      <c r="CQ58">
        <v>-11020</v>
      </c>
      <c r="CR58">
        <v>2429385.16</v>
      </c>
      <c r="CS58">
        <v>235521707.25999999</v>
      </c>
      <c r="CT58">
        <v>42885.31</v>
      </c>
      <c r="CU58">
        <v>237997977.72999999</v>
      </c>
      <c r="CV58" s="34">
        <v>0.53101100000000001</v>
      </c>
      <c r="CW58">
        <v>259270.52</v>
      </c>
      <c r="CX58">
        <v>20701.23</v>
      </c>
      <c r="CY58" s="10">
        <f t="shared" si="1"/>
        <v>0</v>
      </c>
      <c r="CZ58" s="10">
        <f>IFERROR(INDEX(CONFAZ!$A$2:$ES$440,MATCH(DATE(YEAR($A58),MONTH($A58),15),CONFAZ!$A$2:$A$440,0),4),0)</f>
        <v>31848.16</v>
      </c>
      <c r="DA58"/>
      <c r="DB58"/>
      <c r="DC58"/>
      <c r="DD58"/>
      <c r="DJ58"/>
    </row>
    <row r="59" spans="1:114" x14ac:dyDescent="0.25">
      <c r="A59" s="1">
        <v>41928</v>
      </c>
      <c r="B59" s="1" t="str">
        <f t="shared" si="0"/>
        <v>16/10/2014</v>
      </c>
      <c r="C59" t="s">
        <v>61</v>
      </c>
      <c r="D59" t="s">
        <v>62</v>
      </c>
      <c r="E59" s="8">
        <v>2.4483000000000001</v>
      </c>
      <c r="F59">
        <v>215607354.77000004</v>
      </c>
      <c r="G59">
        <v>1970591.4000000001</v>
      </c>
      <c r="H59">
        <v>450620284</v>
      </c>
      <c r="I59">
        <v>62725765.420000032</v>
      </c>
      <c r="J59">
        <v>139837554.49000001</v>
      </c>
      <c r="K59">
        <v>9249164.3300000001</v>
      </c>
      <c r="L59">
        <v>9888773</v>
      </c>
      <c r="M59" s="10">
        <v>7242264</v>
      </c>
      <c r="N59" s="10">
        <v>36895502</v>
      </c>
      <c r="O59" s="10">
        <v>49558076</v>
      </c>
      <c r="P59" s="10">
        <v>63139838</v>
      </c>
      <c r="Q59" s="10">
        <v>5437267</v>
      </c>
      <c r="R59" s="10">
        <v>61120398</v>
      </c>
      <c r="S59" s="10">
        <v>1910935</v>
      </c>
      <c r="T59" s="10">
        <v>18721629</v>
      </c>
      <c r="U59" s="10">
        <v>170890498</v>
      </c>
      <c r="V59" s="10">
        <v>33733286</v>
      </c>
      <c r="W59" s="10">
        <v>1910935</v>
      </c>
      <c r="X59" s="10">
        <v>18721629</v>
      </c>
      <c r="Y59" s="10">
        <v>170890498</v>
      </c>
      <c r="Z59" s="10">
        <v>33733286</v>
      </c>
      <c r="AA59" s="10">
        <v>1970591</v>
      </c>
      <c r="AB59" s="10">
        <v>45.710829028500001</v>
      </c>
      <c r="AC59">
        <v>149.69999999999999</v>
      </c>
      <c r="AD59" s="2">
        <v>18169787901</v>
      </c>
      <c r="AE59" s="2">
        <v>19635310320</v>
      </c>
      <c r="AF59" s="10">
        <f>INDEX(CONFAZ!$EN$2:$ES$408,MATCH(DATE(YEAR($A59),MONTH($A59),15),CONFAZ!$EN$2:$EN$408,0),2)</f>
        <v>332050826</v>
      </c>
      <c r="AG59" s="10">
        <f>INDEX(CONFAZ!$EN$2:$ES$408,MATCH(DATE(YEAR($A59),MONTH($A59),15),CONFAZ!$EN$2:$EN$408,0),3)</f>
        <v>615990886</v>
      </c>
      <c r="AH59">
        <v>724</v>
      </c>
      <c r="AI59">
        <v>920151933900</v>
      </c>
      <c r="AJ59">
        <v>10.92</v>
      </c>
      <c r="AK59">
        <v>0.38</v>
      </c>
      <c r="AL59">
        <v>914.46055555555495</v>
      </c>
      <c r="AM59">
        <v>723.55150000000003</v>
      </c>
      <c r="AN59">
        <v>669.38047619047597</v>
      </c>
      <c r="AO59">
        <v>825.35559999999998</v>
      </c>
      <c r="AP59">
        <v>6.7062553469880699</v>
      </c>
      <c r="AQ59">
        <v>1.42</v>
      </c>
      <c r="AR59">
        <v>219.8</v>
      </c>
      <c r="AS59">
        <v>24.6</v>
      </c>
      <c r="AT59" s="10">
        <v>508920800000</v>
      </c>
      <c r="AU59">
        <v>0</v>
      </c>
      <c r="AV59">
        <v>0</v>
      </c>
      <c r="AW59">
        <v>99813533</v>
      </c>
      <c r="AX59">
        <v>95463517</v>
      </c>
      <c r="AY59">
        <v>0</v>
      </c>
      <c r="AZ59" s="10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14720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4335296</v>
      </c>
      <c r="BO59">
        <v>19952970000</v>
      </c>
      <c r="BP59" s="3">
        <v>0.4</v>
      </c>
      <c r="BQ59" s="3">
        <v>3704</v>
      </c>
      <c r="BR59" s="3">
        <v>19420.27</v>
      </c>
      <c r="BS59" s="3">
        <v>1978456000</v>
      </c>
      <c r="BT59" s="3">
        <v>17243000</v>
      </c>
      <c r="BU59" s="3">
        <v>4755647000</v>
      </c>
      <c r="BV59" s="3">
        <v>9151223000</v>
      </c>
      <c r="BW59" s="3">
        <v>4050400000</v>
      </c>
      <c r="BX59" s="3">
        <v>15902570000</v>
      </c>
      <c r="BY59">
        <v>0</v>
      </c>
      <c r="BZ59">
        <v>0</v>
      </c>
      <c r="CA59">
        <v>0</v>
      </c>
      <c r="CB59">
        <v>0</v>
      </c>
      <c r="CC59">
        <v>19952970000</v>
      </c>
      <c r="CD59">
        <v>0.4</v>
      </c>
      <c r="CE59">
        <v>541844.73</v>
      </c>
      <c r="CF59">
        <v>117176604.98999999</v>
      </c>
      <c r="CG59">
        <v>33959.480000000003</v>
      </c>
      <c r="CH59">
        <v>35825.67</v>
      </c>
      <c r="CI59">
        <v>36.417150700000001</v>
      </c>
      <c r="CJ59">
        <v>2.96</v>
      </c>
      <c r="CK59">
        <v>186006.67</v>
      </c>
      <c r="CL59">
        <v>199016.67</v>
      </c>
      <c r="CM59">
        <v>13010</v>
      </c>
      <c r="CN59">
        <v>333.33</v>
      </c>
      <c r="CO59">
        <v>5543293.3300000001</v>
      </c>
      <c r="CP59">
        <v>-114503.33</v>
      </c>
      <c r="CQ59">
        <v>-29976.67</v>
      </c>
      <c r="CR59">
        <v>533188.84</v>
      </c>
      <c r="CS59">
        <v>277914367.31</v>
      </c>
      <c r="CT59">
        <v>18262.21</v>
      </c>
      <c r="CU59">
        <v>278469519.36000001</v>
      </c>
      <c r="CV59" s="34">
        <v>0.53101100000000001</v>
      </c>
      <c r="CW59">
        <v>408113.82</v>
      </c>
      <c r="CX59">
        <v>22073.58</v>
      </c>
      <c r="CY59" s="10">
        <f t="shared" si="1"/>
        <v>0</v>
      </c>
      <c r="CZ59" s="10">
        <f>IFERROR(INDEX(CONFAZ!$A$2:$ES$440,MATCH(DATE(YEAR($A59),MONTH($A59),15),CONFAZ!$A$2:$A$440,0),4),0)</f>
        <v>33959.480000000003</v>
      </c>
      <c r="DA59" s="10"/>
      <c r="DB59" s="10"/>
      <c r="DC59"/>
      <c r="DD59"/>
      <c r="DJ59"/>
    </row>
    <row r="60" spans="1:114" x14ac:dyDescent="0.25">
      <c r="A60" s="1">
        <v>41959</v>
      </c>
      <c r="B60" s="1" t="str">
        <f t="shared" si="0"/>
        <v>16/11/2014</v>
      </c>
      <c r="C60" t="s">
        <v>61</v>
      </c>
      <c r="D60" t="s">
        <v>62</v>
      </c>
      <c r="E60" s="8">
        <v>2.5484</v>
      </c>
      <c r="F60">
        <v>215619445.06</v>
      </c>
      <c r="G60">
        <v>1290485.95</v>
      </c>
      <c r="H60">
        <v>421482728</v>
      </c>
      <c r="I60">
        <v>60555963.460000001</v>
      </c>
      <c r="J60">
        <v>112546680.82999998</v>
      </c>
      <c r="K60">
        <v>9666442.0899999999</v>
      </c>
      <c r="L60">
        <v>7983555</v>
      </c>
      <c r="M60" s="10">
        <v>8418998</v>
      </c>
      <c r="N60" s="10">
        <v>37433047</v>
      </c>
      <c r="O60" s="10">
        <v>53657647</v>
      </c>
      <c r="P60" s="10">
        <v>61903491</v>
      </c>
      <c r="Q60" s="10">
        <v>5381193</v>
      </c>
      <c r="R60" s="10">
        <v>56819026</v>
      </c>
      <c r="S60" s="10">
        <v>1208286</v>
      </c>
      <c r="T60" s="10">
        <v>17466928</v>
      </c>
      <c r="U60" s="10">
        <v>140058199</v>
      </c>
      <c r="V60" s="10">
        <v>37845427</v>
      </c>
      <c r="W60" s="10">
        <v>1208286</v>
      </c>
      <c r="X60" s="10">
        <v>17466928</v>
      </c>
      <c r="Y60" s="10">
        <v>140058199</v>
      </c>
      <c r="Z60" s="10">
        <v>37845427</v>
      </c>
      <c r="AA60" s="10">
        <v>1290486</v>
      </c>
      <c r="AB60" s="10">
        <v>40.9092905969</v>
      </c>
      <c r="AC60">
        <v>144.91999999999999</v>
      </c>
      <c r="AD60" s="2">
        <v>15506384370</v>
      </c>
      <c r="AE60" s="2">
        <v>18191864947</v>
      </c>
      <c r="AF60" s="10">
        <f>INDEX(CONFAZ!$EN$2:$ES$408,MATCH(DATE(YEAR($A60),MONTH($A60),15),CONFAZ!$EN$2:$EN$408,0),2)</f>
        <v>226443009</v>
      </c>
      <c r="AG60" s="10">
        <f>INDEX(CONFAZ!$EN$2:$ES$408,MATCH(DATE(YEAR($A60),MONTH($A60),15),CONFAZ!$EN$2:$EN$408,0),3)</f>
        <v>689658702</v>
      </c>
      <c r="AH60">
        <v>724</v>
      </c>
      <c r="AI60">
        <v>956735618400</v>
      </c>
      <c r="AJ60">
        <v>11.15</v>
      </c>
      <c r="AK60">
        <v>0.53</v>
      </c>
      <c r="AL60">
        <v>908.11444444444396</v>
      </c>
      <c r="AM60">
        <v>719.74950000000001</v>
      </c>
      <c r="AN60">
        <v>665.36095238095197</v>
      </c>
      <c r="AO60">
        <v>819.48919999999998</v>
      </c>
      <c r="AP60">
        <v>6.5933181809039096</v>
      </c>
      <c r="AQ60">
        <v>1.51</v>
      </c>
      <c r="AR60">
        <v>198.47</v>
      </c>
      <c r="AS60">
        <v>14.65</v>
      </c>
      <c r="AT60" s="10">
        <v>498489100000</v>
      </c>
      <c r="AU60">
        <v>0</v>
      </c>
      <c r="AV60">
        <v>0</v>
      </c>
      <c r="AW60">
        <v>104955980</v>
      </c>
      <c r="AX60">
        <v>101528013</v>
      </c>
      <c r="AY60">
        <v>0</v>
      </c>
      <c r="AZ60" s="1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3427967</v>
      </c>
      <c r="BO60">
        <v>19952970000</v>
      </c>
      <c r="BP60" s="3">
        <v>0.4</v>
      </c>
      <c r="BQ60" s="3">
        <v>3704</v>
      </c>
      <c r="BR60">
        <v>19420.27</v>
      </c>
      <c r="BS60" s="3">
        <v>1978456000</v>
      </c>
      <c r="BT60">
        <v>17243000</v>
      </c>
      <c r="BU60" s="3">
        <v>4755647000</v>
      </c>
      <c r="BV60">
        <v>9151223000</v>
      </c>
      <c r="BW60" s="3">
        <v>4050400000</v>
      </c>
      <c r="BX60">
        <v>15902570000</v>
      </c>
      <c r="BY60">
        <v>0</v>
      </c>
      <c r="BZ60">
        <v>0</v>
      </c>
      <c r="CA60">
        <v>0</v>
      </c>
      <c r="CB60">
        <v>0</v>
      </c>
      <c r="CC60">
        <v>19952970000</v>
      </c>
      <c r="CD60">
        <v>0.4</v>
      </c>
      <c r="CE60">
        <v>369443.28</v>
      </c>
      <c r="CF60">
        <v>130335239.15000001</v>
      </c>
      <c r="CG60">
        <v>39540.339999999997</v>
      </c>
      <c r="CH60">
        <v>31797.67</v>
      </c>
      <c r="CI60">
        <v>36.417150700000001</v>
      </c>
      <c r="CJ60">
        <v>3.01</v>
      </c>
      <c r="CK60">
        <v>186006.67</v>
      </c>
      <c r="CL60">
        <v>199016.67</v>
      </c>
      <c r="CM60">
        <v>13010</v>
      </c>
      <c r="CN60">
        <v>333.33</v>
      </c>
      <c r="CO60">
        <v>5543293.3300000001</v>
      </c>
      <c r="CP60">
        <v>-114503.33</v>
      </c>
      <c r="CQ60">
        <v>-29976.67</v>
      </c>
      <c r="CR60">
        <v>355862.47</v>
      </c>
      <c r="CS60">
        <v>256231379.27000001</v>
      </c>
      <c r="CT60">
        <v>11058.9</v>
      </c>
      <c r="CU60">
        <v>256599600.63999999</v>
      </c>
      <c r="CV60" s="34">
        <v>0.53101100000000001</v>
      </c>
      <c r="CW60">
        <v>465507.97</v>
      </c>
      <c r="CX60">
        <v>25701.13</v>
      </c>
      <c r="CY60" s="10">
        <f t="shared" si="1"/>
        <v>0</v>
      </c>
      <c r="CZ60" s="10">
        <f>IFERROR(INDEX(CONFAZ!$A$2:$ES$440,MATCH(DATE(YEAR($A60),MONTH($A60),15),CONFAZ!$A$2:$A$440,0),4),0)</f>
        <v>39540.339999999997</v>
      </c>
      <c r="DA60"/>
      <c r="DB60"/>
      <c r="DC60"/>
      <c r="DD60"/>
      <c r="DJ60"/>
    </row>
    <row r="61" spans="1:114" x14ac:dyDescent="0.25">
      <c r="A61" s="1">
        <v>41989</v>
      </c>
      <c r="B61" s="1" t="str">
        <f t="shared" si="0"/>
        <v>16/12/2014</v>
      </c>
      <c r="C61" t="s">
        <v>61</v>
      </c>
      <c r="D61" t="s">
        <v>62</v>
      </c>
      <c r="E61" s="8">
        <v>2.6394000000000002</v>
      </c>
      <c r="F61">
        <v>220479532.93000001</v>
      </c>
      <c r="G61">
        <v>2545523.7400000002</v>
      </c>
      <c r="H61">
        <v>439152449</v>
      </c>
      <c r="I61">
        <v>61824875.460000001</v>
      </c>
      <c r="J61">
        <v>122533614.06999999</v>
      </c>
      <c r="K61">
        <v>10173551.409999998</v>
      </c>
      <c r="L61">
        <v>9459285</v>
      </c>
      <c r="M61" s="10">
        <v>11439375</v>
      </c>
      <c r="N61" s="10">
        <v>35180163</v>
      </c>
      <c r="O61" s="10">
        <v>56429168</v>
      </c>
      <c r="P61" s="10">
        <v>59261255</v>
      </c>
      <c r="Q61" s="10">
        <v>6242466</v>
      </c>
      <c r="R61" s="10">
        <v>56009451</v>
      </c>
      <c r="S61" s="10">
        <v>1657646</v>
      </c>
      <c r="T61" s="10">
        <v>17393321</v>
      </c>
      <c r="U61" s="10">
        <v>149491094</v>
      </c>
      <c r="V61" s="10">
        <v>43503302</v>
      </c>
      <c r="W61" s="10">
        <v>1657646</v>
      </c>
      <c r="X61" s="10">
        <v>17393321</v>
      </c>
      <c r="Y61" s="10">
        <v>149491094</v>
      </c>
      <c r="Z61" s="10">
        <v>43503302</v>
      </c>
      <c r="AA61" s="10">
        <v>2545208</v>
      </c>
      <c r="AB61" s="10">
        <v>42.577529470100004</v>
      </c>
      <c r="AC61">
        <v>145.47999999999999</v>
      </c>
      <c r="AD61" s="2">
        <v>17289831724</v>
      </c>
      <c r="AE61" s="2">
        <v>17314237984</v>
      </c>
      <c r="AF61" s="10">
        <f>INDEX(CONFAZ!$EN$2:$ES$408,MATCH(DATE(YEAR($A61),MONTH($A61),15),CONFAZ!$EN$2:$EN$408,0),2)</f>
        <v>206112902</v>
      </c>
      <c r="AG61" s="10">
        <f>INDEX(CONFAZ!$EN$2:$ES$408,MATCH(DATE(YEAR($A61),MONTH($A61),15),CONFAZ!$EN$2:$EN$408,0),3)</f>
        <v>685883312</v>
      </c>
      <c r="AH61">
        <v>724</v>
      </c>
      <c r="AI61">
        <v>959556509400</v>
      </c>
      <c r="AJ61">
        <v>11.58</v>
      </c>
      <c r="AK61">
        <v>0.62</v>
      </c>
      <c r="AL61">
        <v>909.81999999999903</v>
      </c>
      <c r="AM61">
        <v>722.59050000000002</v>
      </c>
      <c r="AN61">
        <v>668.44714285714201</v>
      </c>
      <c r="AO61">
        <v>823.28639999999996</v>
      </c>
      <c r="AP61">
        <v>6.5868143131324297</v>
      </c>
      <c r="AQ61">
        <v>1.78</v>
      </c>
      <c r="AR61">
        <v>170.85</v>
      </c>
      <c r="AS61">
        <v>22.09</v>
      </c>
      <c r="AT61" s="10">
        <v>501112600000</v>
      </c>
      <c r="AU61">
        <v>0</v>
      </c>
      <c r="AV61">
        <v>0</v>
      </c>
      <c r="AW61">
        <v>75328096</v>
      </c>
      <c r="AX61">
        <v>73963134</v>
      </c>
      <c r="AY61">
        <v>0</v>
      </c>
      <c r="AZ61" s="10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1364962</v>
      </c>
      <c r="BO61">
        <v>19952970000</v>
      </c>
      <c r="BP61" s="3">
        <v>0.4</v>
      </c>
      <c r="BQ61" s="3">
        <v>3704</v>
      </c>
      <c r="BR61" s="3">
        <v>19420.27</v>
      </c>
      <c r="BS61" s="3">
        <v>1978456000</v>
      </c>
      <c r="BT61">
        <v>17243000</v>
      </c>
      <c r="BU61">
        <v>4755647000</v>
      </c>
      <c r="BV61" s="3">
        <v>9151223000</v>
      </c>
      <c r="BW61">
        <v>4050400000</v>
      </c>
      <c r="BX61">
        <v>15902570000</v>
      </c>
      <c r="BY61">
        <v>0</v>
      </c>
      <c r="BZ61">
        <v>0</v>
      </c>
      <c r="CA61">
        <v>0</v>
      </c>
      <c r="CB61">
        <v>0</v>
      </c>
      <c r="CC61">
        <v>19952970000</v>
      </c>
      <c r="CD61">
        <v>0.4</v>
      </c>
      <c r="CE61">
        <v>449888.14</v>
      </c>
      <c r="CF61">
        <v>120722490.63</v>
      </c>
      <c r="CG61">
        <v>38422.31</v>
      </c>
      <c r="CH61">
        <v>30079.67</v>
      </c>
      <c r="CI61">
        <v>36.417150700000001</v>
      </c>
      <c r="CJ61">
        <v>3.03</v>
      </c>
      <c r="CK61">
        <v>186006.67</v>
      </c>
      <c r="CL61">
        <v>199016.67</v>
      </c>
      <c r="CM61">
        <v>13010</v>
      </c>
      <c r="CN61">
        <v>333.33</v>
      </c>
      <c r="CO61">
        <v>5543293.3300000001</v>
      </c>
      <c r="CP61">
        <v>-114503.33</v>
      </c>
      <c r="CQ61">
        <v>-29976.67</v>
      </c>
      <c r="CR61">
        <v>1128602.78</v>
      </c>
      <c r="CS61">
        <v>260787076.75</v>
      </c>
      <c r="CT61">
        <v>12455.65</v>
      </c>
      <c r="CU61">
        <v>261928135.18000001</v>
      </c>
      <c r="CV61" s="34">
        <v>0.53101100000000001</v>
      </c>
      <c r="CW61">
        <v>725464.81</v>
      </c>
      <c r="CX61">
        <v>26641.61</v>
      </c>
      <c r="CY61" s="10">
        <f t="shared" si="1"/>
        <v>0</v>
      </c>
      <c r="CZ61" s="10">
        <f>IFERROR(INDEX(CONFAZ!$A$2:$ES$440,MATCH(DATE(YEAR($A61),MONTH($A61),15),CONFAZ!$A$2:$A$440,0),4),0)</f>
        <v>38422.31</v>
      </c>
      <c r="DA61" s="6"/>
      <c r="DB61"/>
      <c r="DC61"/>
      <c r="DD61"/>
      <c r="DJ61"/>
    </row>
    <row r="62" spans="1:114" x14ac:dyDescent="0.25">
      <c r="A62" s="1">
        <v>42020</v>
      </c>
      <c r="B62" s="1" t="str">
        <f t="shared" si="0"/>
        <v>16/01/2015</v>
      </c>
      <c r="C62" t="s">
        <v>61</v>
      </c>
      <c r="D62" t="s">
        <v>62</v>
      </c>
      <c r="E62" s="8">
        <v>2.6341999999999999</v>
      </c>
      <c r="F62">
        <v>226614407.24999997</v>
      </c>
      <c r="G62">
        <v>1429841.9200000002</v>
      </c>
      <c r="H62">
        <v>394196775</v>
      </c>
      <c r="I62">
        <v>61400448.63000001</v>
      </c>
      <c r="J62">
        <v>73426144.51000002</v>
      </c>
      <c r="K62">
        <v>11621989.75</v>
      </c>
      <c r="L62">
        <v>50434917</v>
      </c>
      <c r="M62" s="10">
        <v>9271269</v>
      </c>
      <c r="N62" s="10">
        <v>39622925</v>
      </c>
      <c r="O62" s="10">
        <v>71410687</v>
      </c>
      <c r="P62" s="10">
        <v>61820943</v>
      </c>
      <c r="Q62" s="10">
        <v>6771622</v>
      </c>
      <c r="R62" s="10">
        <v>62912188</v>
      </c>
      <c r="S62" s="10">
        <v>1426988</v>
      </c>
      <c r="T62" s="10">
        <v>15545701</v>
      </c>
      <c r="U62" s="10">
        <v>87566298</v>
      </c>
      <c r="V62" s="10">
        <v>36418312</v>
      </c>
      <c r="W62" s="10">
        <v>1426988</v>
      </c>
      <c r="X62" s="10">
        <v>15545701</v>
      </c>
      <c r="Y62" s="10">
        <v>87566298</v>
      </c>
      <c r="Z62" s="10">
        <v>36418312</v>
      </c>
      <c r="AA62" s="10">
        <v>1429842</v>
      </c>
      <c r="AB62" s="10">
        <v>45.212938099699997</v>
      </c>
      <c r="AC62">
        <v>138.72999999999999</v>
      </c>
      <c r="AD62" s="2">
        <v>13481501333</v>
      </c>
      <c r="AE62" s="2">
        <v>17000888866</v>
      </c>
      <c r="AF62" s="10">
        <f>INDEX(CONFAZ!$EN$2:$ES$408,MATCH(DATE(YEAR($A62),MONTH($A62),15),CONFAZ!$EN$2:$EN$408,0),2)</f>
        <v>242306269</v>
      </c>
      <c r="AG62" s="10">
        <f>INDEX(CONFAZ!$EN$2:$ES$408,MATCH(DATE(YEAR($A62),MONTH($A62),15),CONFAZ!$EN$2:$EN$408,0),3)</f>
        <v>752928998</v>
      </c>
      <c r="AH62">
        <v>788</v>
      </c>
      <c r="AI62">
        <v>952966631400</v>
      </c>
      <c r="AJ62">
        <v>11.82</v>
      </c>
      <c r="AK62">
        <v>1.48</v>
      </c>
      <c r="AL62">
        <v>908.09833333333302</v>
      </c>
      <c r="AM62">
        <v>724.54750000000001</v>
      </c>
      <c r="AN62">
        <v>668.79857142857099</v>
      </c>
      <c r="AO62">
        <v>823.202</v>
      </c>
      <c r="AP62">
        <v>6.8994940571795702</v>
      </c>
      <c r="AQ62">
        <v>2.2400000000000002</v>
      </c>
      <c r="AR62">
        <v>136.93</v>
      </c>
      <c r="AS62">
        <v>8.82</v>
      </c>
      <c r="AT62" s="10">
        <v>474246000000</v>
      </c>
      <c r="AU62">
        <v>0</v>
      </c>
      <c r="AV62">
        <v>0</v>
      </c>
      <c r="AW62">
        <v>122441905</v>
      </c>
      <c r="AX62">
        <v>119789752</v>
      </c>
      <c r="AY62">
        <v>0</v>
      </c>
      <c r="AZ62" s="10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3234</v>
      </c>
      <c r="BL62">
        <v>0</v>
      </c>
      <c r="BM62">
        <v>3081</v>
      </c>
      <c r="BN62">
        <v>2645838</v>
      </c>
      <c r="BO62">
        <v>22677841000</v>
      </c>
      <c r="BP62" s="3">
        <v>0.4</v>
      </c>
      <c r="BQ62" s="3">
        <v>3704</v>
      </c>
      <c r="BR62">
        <v>21813.8</v>
      </c>
      <c r="BS62" s="3">
        <v>2192496000</v>
      </c>
      <c r="BT62">
        <v>18229000</v>
      </c>
      <c r="BU62" s="3">
        <v>5389738000</v>
      </c>
      <c r="BV62" s="3">
        <v>10405398000</v>
      </c>
      <c r="BW62" s="3">
        <v>4671980000</v>
      </c>
      <c r="BX62">
        <v>18005861000</v>
      </c>
      <c r="BY62">
        <v>0</v>
      </c>
      <c r="BZ62">
        <v>0</v>
      </c>
      <c r="CA62">
        <v>0</v>
      </c>
      <c r="CB62">
        <v>0</v>
      </c>
      <c r="CC62">
        <v>19952970000</v>
      </c>
      <c r="CD62">
        <v>0.4</v>
      </c>
      <c r="CE62">
        <v>800749.09</v>
      </c>
      <c r="CF62">
        <v>130249497.68000001</v>
      </c>
      <c r="CG62">
        <v>58014.8</v>
      </c>
      <c r="CH62">
        <v>26902.75</v>
      </c>
      <c r="CI62">
        <v>33.148744999999998</v>
      </c>
      <c r="CJ62">
        <v>3.03</v>
      </c>
      <c r="CK62">
        <v>-18890</v>
      </c>
      <c r="CL62">
        <v>10526.67</v>
      </c>
      <c r="CM62">
        <v>29416.67</v>
      </c>
      <c r="CN62">
        <v>51800</v>
      </c>
      <c r="CO62">
        <v>5491053.3300000001</v>
      </c>
      <c r="CP62">
        <v>-84816.67</v>
      </c>
      <c r="CQ62">
        <v>-35513.33</v>
      </c>
      <c r="CR62">
        <v>434238.29</v>
      </c>
      <c r="CS62">
        <v>221871740.38999999</v>
      </c>
      <c r="CT62">
        <v>109948.47</v>
      </c>
      <c r="CU62">
        <v>222415927.15000001</v>
      </c>
      <c r="CV62" s="34">
        <v>0.5278716</v>
      </c>
      <c r="CW62">
        <v>845866.76</v>
      </c>
      <c r="CX62">
        <v>36042.339999999997</v>
      </c>
      <c r="CY62" s="10">
        <f t="shared" si="1"/>
        <v>0</v>
      </c>
      <c r="CZ62" s="10">
        <f>IFERROR(INDEX(CONFAZ!$A$2:$ES$440,MATCH(DATE(YEAR($A62),MONTH($A62),15),CONFAZ!$A$2:$A$440,0),4),0)</f>
        <v>58014.8</v>
      </c>
      <c r="DB62"/>
      <c r="DC62"/>
      <c r="DD62"/>
      <c r="DJ62"/>
    </row>
    <row r="63" spans="1:114" x14ac:dyDescent="0.25">
      <c r="A63" s="1">
        <v>42051</v>
      </c>
      <c r="B63" s="1" t="str">
        <f t="shared" si="0"/>
        <v>16/02/2015</v>
      </c>
      <c r="C63" t="s">
        <v>61</v>
      </c>
      <c r="D63" t="s">
        <v>62</v>
      </c>
      <c r="E63" s="8">
        <v>2.8163999999999998</v>
      </c>
      <c r="F63">
        <v>186462795.20999998</v>
      </c>
      <c r="G63">
        <v>1777840.27</v>
      </c>
      <c r="H63">
        <v>418874217</v>
      </c>
      <c r="I63">
        <v>49860966.510000013</v>
      </c>
      <c r="J63">
        <v>150233722.02000001</v>
      </c>
      <c r="K63">
        <v>8466216.7999999989</v>
      </c>
      <c r="L63">
        <v>58505803</v>
      </c>
      <c r="M63" s="10">
        <v>9124248</v>
      </c>
      <c r="N63" s="10">
        <v>38878159</v>
      </c>
      <c r="O63" s="10">
        <v>46684958</v>
      </c>
      <c r="P63" s="10">
        <v>53093135</v>
      </c>
      <c r="Q63" s="10">
        <v>3874991</v>
      </c>
      <c r="R63" s="10">
        <v>50801196</v>
      </c>
      <c r="S63" s="10">
        <v>1635248</v>
      </c>
      <c r="T63" s="10">
        <v>13824579</v>
      </c>
      <c r="U63" s="10">
        <v>164953101</v>
      </c>
      <c r="V63" s="10">
        <v>34226762</v>
      </c>
      <c r="W63" s="10">
        <v>1635248</v>
      </c>
      <c r="X63" s="10">
        <v>13824579</v>
      </c>
      <c r="Y63" s="10">
        <v>164953101</v>
      </c>
      <c r="Z63" s="10">
        <v>34226762</v>
      </c>
      <c r="AA63" s="10">
        <v>1777840</v>
      </c>
      <c r="AB63" s="10">
        <v>4.33</v>
      </c>
      <c r="AC63">
        <v>136.56</v>
      </c>
      <c r="AD63" s="2">
        <v>12010576962</v>
      </c>
      <c r="AE63" s="2">
        <v>15063076630</v>
      </c>
      <c r="AF63" s="10">
        <f>INDEX(CONFAZ!$EN$2:$ES$408,MATCH(DATE(YEAR($A63),MONTH($A63),15),CONFAZ!$EN$2:$EN$408,0),2)</f>
        <v>153366084</v>
      </c>
      <c r="AG63" s="10">
        <f>INDEX(CONFAZ!$EN$2:$ES$408,MATCH(DATE(YEAR($A63),MONTH($A63),15),CONFAZ!$EN$2:$EN$408,0),3)</f>
        <v>474831301</v>
      </c>
      <c r="AH63">
        <v>788</v>
      </c>
      <c r="AI63">
        <v>1021077370799.99</v>
      </c>
      <c r="AJ63">
        <v>12.15</v>
      </c>
      <c r="AK63">
        <v>1.1599999999999999</v>
      </c>
      <c r="AL63">
        <v>909.32222222222197</v>
      </c>
      <c r="AM63">
        <v>724.53199999999902</v>
      </c>
      <c r="AN63">
        <v>668.25904761904701</v>
      </c>
      <c r="AO63">
        <v>822.9212</v>
      </c>
      <c r="AP63">
        <v>7.5236931214810898</v>
      </c>
      <c r="AQ63">
        <v>2.2200000000000002</v>
      </c>
      <c r="AR63">
        <v>159.79</v>
      </c>
      <c r="AS63">
        <v>-3.53</v>
      </c>
      <c r="AT63" s="10">
        <v>466790500000</v>
      </c>
      <c r="AU63">
        <v>0</v>
      </c>
      <c r="AV63">
        <v>0</v>
      </c>
      <c r="AW63">
        <v>63454998</v>
      </c>
      <c r="AX63">
        <v>59900359</v>
      </c>
      <c r="AY63">
        <v>0</v>
      </c>
      <c r="AZ63" s="10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3624</v>
      </c>
      <c r="BL63">
        <v>0</v>
      </c>
      <c r="BM63">
        <v>2404</v>
      </c>
      <c r="BN63">
        <v>3548611</v>
      </c>
      <c r="BO63">
        <v>22677841000</v>
      </c>
      <c r="BP63" s="3">
        <v>0.4</v>
      </c>
      <c r="BQ63" s="3">
        <v>3704</v>
      </c>
      <c r="BR63" s="3">
        <v>21813.8</v>
      </c>
      <c r="BS63" s="3">
        <v>2192496000</v>
      </c>
      <c r="BT63" s="3">
        <v>18229000</v>
      </c>
      <c r="BU63" s="3">
        <v>5389738000</v>
      </c>
      <c r="BV63" s="3">
        <v>10405398000</v>
      </c>
      <c r="BW63" s="3">
        <v>4671980000</v>
      </c>
      <c r="BX63">
        <v>18005861000</v>
      </c>
      <c r="BY63">
        <v>0</v>
      </c>
      <c r="BZ63">
        <v>0</v>
      </c>
      <c r="CA63">
        <v>0</v>
      </c>
      <c r="CB63">
        <v>0</v>
      </c>
      <c r="CC63">
        <v>19952970000</v>
      </c>
      <c r="CD63">
        <v>0.4</v>
      </c>
      <c r="CE63">
        <v>1020945.96</v>
      </c>
      <c r="CF63">
        <v>121531260.25</v>
      </c>
      <c r="CG63">
        <v>634944.46</v>
      </c>
      <c r="CH63">
        <v>25256.75</v>
      </c>
      <c r="CI63">
        <v>33.148744999999998</v>
      </c>
      <c r="CJ63">
        <v>3.3</v>
      </c>
      <c r="CK63">
        <v>-18890</v>
      </c>
      <c r="CL63">
        <v>10526.67</v>
      </c>
      <c r="CM63">
        <v>29416.67</v>
      </c>
      <c r="CN63">
        <v>51800</v>
      </c>
      <c r="CO63">
        <v>5491053.3300000001</v>
      </c>
      <c r="CP63">
        <v>-84816.67</v>
      </c>
      <c r="CQ63">
        <v>-35513.33</v>
      </c>
      <c r="CR63">
        <v>421127.8</v>
      </c>
      <c r="CS63">
        <v>274019820.73000002</v>
      </c>
      <c r="CT63">
        <v>100064.96000000001</v>
      </c>
      <c r="CU63">
        <v>274541287.35000002</v>
      </c>
      <c r="CV63" s="34">
        <v>0.5278716</v>
      </c>
      <c r="CW63">
        <v>9685837.9800000004</v>
      </c>
      <c r="CX63" s="7">
        <v>412713.99</v>
      </c>
      <c r="CY63" s="10">
        <f t="shared" si="1"/>
        <v>0</v>
      </c>
      <c r="CZ63" s="10">
        <f>IFERROR(INDEX(CONFAZ!$A$2:$ES$440,MATCH(DATE(YEAR($A63),MONTH($A63),15),CONFAZ!$A$2:$A$440,0),4),0)</f>
        <v>634944.46</v>
      </c>
      <c r="DA63"/>
      <c r="DB63"/>
      <c r="DC63"/>
      <c r="DD63"/>
      <c r="DJ63"/>
    </row>
    <row r="64" spans="1:114" x14ac:dyDescent="0.25">
      <c r="A64" s="1">
        <v>42079</v>
      </c>
      <c r="B64" s="1" t="str">
        <f t="shared" si="0"/>
        <v>16/03/2015</v>
      </c>
      <c r="C64" t="s">
        <v>61</v>
      </c>
      <c r="D64" t="s">
        <v>62</v>
      </c>
      <c r="E64" s="8">
        <v>3.1395</v>
      </c>
      <c r="F64">
        <v>189877914.28</v>
      </c>
      <c r="G64">
        <v>3386533.6900000004</v>
      </c>
      <c r="H64">
        <v>381999281</v>
      </c>
      <c r="I64">
        <v>46350895.099999994</v>
      </c>
      <c r="J64">
        <v>113451190.37</v>
      </c>
      <c r="K64">
        <v>8365090.2799999993</v>
      </c>
      <c r="L64">
        <v>65500076</v>
      </c>
      <c r="M64" s="10">
        <v>8094178</v>
      </c>
      <c r="N64" s="10">
        <v>34619621</v>
      </c>
      <c r="O64" s="10">
        <v>46229174</v>
      </c>
      <c r="P64" s="10">
        <v>53779588</v>
      </c>
      <c r="Q64" s="10">
        <v>3605164</v>
      </c>
      <c r="R64" s="10">
        <v>44424788</v>
      </c>
      <c r="S64" s="10">
        <v>1575335</v>
      </c>
      <c r="T64" s="10">
        <v>19412914</v>
      </c>
      <c r="U64" s="10">
        <v>127877257</v>
      </c>
      <c r="V64" s="10">
        <v>38994803</v>
      </c>
      <c r="W64" s="10">
        <v>1575335</v>
      </c>
      <c r="X64" s="10">
        <v>19412914</v>
      </c>
      <c r="Y64" s="10">
        <v>127877257</v>
      </c>
      <c r="Z64" s="10">
        <v>38994803</v>
      </c>
      <c r="AA64" s="10">
        <v>3386459</v>
      </c>
      <c r="AB64" s="10">
        <v>3.94</v>
      </c>
      <c r="AC64">
        <v>149.5</v>
      </c>
      <c r="AD64" s="2">
        <v>16748831110</v>
      </c>
      <c r="AE64" s="2">
        <v>16660194460</v>
      </c>
      <c r="AF64" s="10">
        <f>INDEX(CONFAZ!$EN$2:$ES$408,MATCH(DATE(YEAR($A64),MONTH($A64),15),CONFAZ!$EN$2:$EN$408,0),2)</f>
        <v>221346930</v>
      </c>
      <c r="AG64" s="10">
        <f>INDEX(CONFAZ!$EN$2:$ES$408,MATCH(DATE(YEAR($A64),MONTH($A64),15),CONFAZ!$EN$2:$EN$408,0),3)</f>
        <v>370016706</v>
      </c>
      <c r="AH64">
        <v>788</v>
      </c>
      <c r="AI64">
        <v>1138834788000</v>
      </c>
      <c r="AJ64">
        <v>12.58</v>
      </c>
      <c r="AK64">
        <v>1.51</v>
      </c>
      <c r="AL64">
        <v>928.04</v>
      </c>
      <c r="AM64">
        <v>744.34849999999994</v>
      </c>
      <c r="AN64">
        <v>687.00666666666598</v>
      </c>
      <c r="AO64">
        <v>842.55840000000001</v>
      </c>
      <c r="AP64">
        <v>8.0444368894177405</v>
      </c>
      <c r="AQ64">
        <v>2.3199999999999998</v>
      </c>
      <c r="AR64">
        <v>176.96</v>
      </c>
      <c r="AS64">
        <v>42.33</v>
      </c>
      <c r="AT64" s="10">
        <v>515617200000</v>
      </c>
      <c r="AU64">
        <v>0</v>
      </c>
      <c r="AV64">
        <v>0</v>
      </c>
      <c r="AW64">
        <v>103213470</v>
      </c>
      <c r="AX64">
        <v>101365165</v>
      </c>
      <c r="AY64">
        <v>0</v>
      </c>
      <c r="AZ64" s="10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1848305</v>
      </c>
      <c r="BO64">
        <v>22677841000</v>
      </c>
      <c r="BP64" s="3">
        <v>0.4</v>
      </c>
      <c r="BQ64" s="3">
        <v>3704</v>
      </c>
      <c r="BR64" s="3">
        <v>21813.8</v>
      </c>
      <c r="BS64">
        <v>2192496000</v>
      </c>
      <c r="BT64" s="3">
        <v>18229000</v>
      </c>
      <c r="BU64" s="3">
        <v>5389738000</v>
      </c>
      <c r="BV64" s="3">
        <v>10405398000</v>
      </c>
      <c r="BW64" s="3">
        <v>4671980000</v>
      </c>
      <c r="BX64" s="3">
        <v>18005861000</v>
      </c>
      <c r="BY64">
        <v>0</v>
      </c>
      <c r="BZ64">
        <v>0</v>
      </c>
      <c r="CA64">
        <v>0</v>
      </c>
      <c r="CB64">
        <v>0</v>
      </c>
      <c r="CC64">
        <v>19952970000</v>
      </c>
      <c r="CD64">
        <v>0.4</v>
      </c>
      <c r="CE64">
        <v>680583.1</v>
      </c>
      <c r="CF64">
        <v>127623705.09999999</v>
      </c>
      <c r="CG64">
        <v>30317.29</v>
      </c>
      <c r="CH64">
        <v>26771.75</v>
      </c>
      <c r="CI64">
        <v>33.148744999999998</v>
      </c>
      <c r="CJ64">
        <v>3.32</v>
      </c>
      <c r="CK64">
        <v>-18890</v>
      </c>
      <c r="CL64">
        <v>10526.67</v>
      </c>
      <c r="CM64">
        <v>29416.67</v>
      </c>
      <c r="CN64">
        <v>51800</v>
      </c>
      <c r="CO64">
        <v>5491053.3300000001</v>
      </c>
      <c r="CP64">
        <v>-84816.67</v>
      </c>
      <c r="CQ64">
        <v>-35513.33</v>
      </c>
      <c r="CR64">
        <v>724313.46</v>
      </c>
      <c r="CS64">
        <v>234650243.22</v>
      </c>
      <c r="CT64">
        <v>128229.23</v>
      </c>
      <c r="CU64">
        <v>235507985.91</v>
      </c>
      <c r="CV64" s="34">
        <v>0.5278716</v>
      </c>
      <c r="CW64">
        <v>462477.87</v>
      </c>
      <c r="CX64" s="7">
        <v>19706.16</v>
      </c>
      <c r="CY64" s="10">
        <f t="shared" si="1"/>
        <v>0</v>
      </c>
      <c r="CZ64" s="10">
        <f>IFERROR(INDEX(CONFAZ!$A$2:$ES$440,MATCH(DATE(YEAR($A64),MONTH($A64),15),CONFAZ!$A$2:$A$440,0),4),0)</f>
        <v>30317.29</v>
      </c>
      <c r="DA64"/>
      <c r="DB64"/>
      <c r="DC64"/>
      <c r="DD64"/>
      <c r="DJ64"/>
    </row>
    <row r="65" spans="1:114" x14ac:dyDescent="0.25">
      <c r="A65" s="1">
        <v>42110</v>
      </c>
      <c r="B65" s="1" t="str">
        <f t="shared" si="0"/>
        <v>16/04/2015</v>
      </c>
      <c r="C65" t="s">
        <v>61</v>
      </c>
      <c r="D65" t="s">
        <v>62</v>
      </c>
      <c r="E65" s="8">
        <v>3.0432000000000001</v>
      </c>
      <c r="F65">
        <v>199249654.64000005</v>
      </c>
      <c r="G65">
        <v>1858267.7000000002</v>
      </c>
      <c r="H65">
        <v>385289171</v>
      </c>
      <c r="I65">
        <v>59674178.689999983</v>
      </c>
      <c r="J65">
        <v>98714114.349999994</v>
      </c>
      <c r="K65">
        <v>8844352.8399999999</v>
      </c>
      <c r="L65">
        <v>48411965</v>
      </c>
      <c r="M65" s="10">
        <v>7745469</v>
      </c>
      <c r="N65" s="10">
        <v>42279606</v>
      </c>
      <c r="O65" s="10">
        <v>50094442</v>
      </c>
      <c r="P65" s="10">
        <v>64764003</v>
      </c>
      <c r="Q65" s="10">
        <v>3989438</v>
      </c>
      <c r="R65" s="10">
        <v>48490605</v>
      </c>
      <c r="S65" s="10">
        <v>1461398</v>
      </c>
      <c r="T65" s="10">
        <v>16071413</v>
      </c>
      <c r="U65" s="10">
        <v>108325082</v>
      </c>
      <c r="V65" s="10">
        <v>40212068</v>
      </c>
      <c r="W65" s="10">
        <v>1461398</v>
      </c>
      <c r="X65" s="10">
        <v>16071413</v>
      </c>
      <c r="Y65" s="10">
        <v>108325082</v>
      </c>
      <c r="Z65" s="10">
        <v>40212068</v>
      </c>
      <c r="AA65" s="10">
        <v>1855647</v>
      </c>
      <c r="AB65" s="10">
        <v>1.7509999999999999</v>
      </c>
      <c r="AC65">
        <v>142.41999999999999</v>
      </c>
      <c r="AD65" s="2">
        <v>14986768884</v>
      </c>
      <c r="AE65" s="2">
        <v>14799978318</v>
      </c>
      <c r="AF65" s="10">
        <f>INDEX(CONFAZ!$EN$2:$ES$408,MATCH(DATE(YEAR($A65),MONTH($A65),15),CONFAZ!$EN$2:$EN$408,0),2)</f>
        <v>279562647</v>
      </c>
      <c r="AG65" s="10">
        <f>INDEX(CONFAZ!$EN$2:$ES$408,MATCH(DATE(YEAR($A65),MONTH($A65),15),CONFAZ!$EN$2:$EN$408,0),3)</f>
        <v>389964319</v>
      </c>
      <c r="AH65">
        <v>788</v>
      </c>
      <c r="AI65">
        <v>1109164233600</v>
      </c>
      <c r="AJ65">
        <v>12.68</v>
      </c>
      <c r="AK65">
        <v>0.71</v>
      </c>
      <c r="AL65">
        <v>934.66055555555499</v>
      </c>
      <c r="AM65">
        <v>747.46600000000001</v>
      </c>
      <c r="AN65">
        <v>688.58666666666602</v>
      </c>
      <c r="AO65">
        <v>847.03240000000005</v>
      </c>
      <c r="AP65">
        <v>8.1264265850668291</v>
      </c>
      <c r="AQ65">
        <v>1.71</v>
      </c>
      <c r="AR65">
        <v>183.71</v>
      </c>
      <c r="AS65">
        <v>56.04</v>
      </c>
      <c r="AT65" s="10">
        <v>497123300000</v>
      </c>
      <c r="AU65">
        <v>0</v>
      </c>
      <c r="AV65">
        <v>0</v>
      </c>
      <c r="AW65">
        <v>89219450</v>
      </c>
      <c r="AX65">
        <v>88142328</v>
      </c>
      <c r="AY65">
        <v>0</v>
      </c>
      <c r="AZ65" s="10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1077122</v>
      </c>
      <c r="BO65">
        <v>22677841000</v>
      </c>
      <c r="BP65" s="3">
        <v>0.4</v>
      </c>
      <c r="BQ65" s="3">
        <v>3704</v>
      </c>
      <c r="BR65" s="3">
        <v>21813.8</v>
      </c>
      <c r="BS65" s="3">
        <v>2192496000</v>
      </c>
      <c r="BT65" s="3">
        <v>18229000</v>
      </c>
      <c r="BU65" s="3">
        <v>5389738000</v>
      </c>
      <c r="BV65" s="3">
        <v>10405398000</v>
      </c>
      <c r="BW65" s="3">
        <v>4671980000</v>
      </c>
      <c r="BX65" s="3">
        <v>18005861000</v>
      </c>
      <c r="BY65">
        <v>0</v>
      </c>
      <c r="BZ65">
        <v>0</v>
      </c>
      <c r="CA65">
        <v>0</v>
      </c>
      <c r="CB65">
        <v>0</v>
      </c>
      <c r="CC65">
        <v>19952970000</v>
      </c>
      <c r="CD65">
        <v>0.4</v>
      </c>
      <c r="CE65">
        <v>551301.27</v>
      </c>
      <c r="CF65">
        <v>104092481.70999999</v>
      </c>
      <c r="CG65">
        <v>53343.21</v>
      </c>
      <c r="CH65">
        <v>23144.75</v>
      </c>
      <c r="CI65">
        <v>33.148744999999998</v>
      </c>
      <c r="CJ65">
        <v>3.31</v>
      </c>
      <c r="CK65">
        <v>-318116.67</v>
      </c>
      <c r="CL65">
        <v>-287250</v>
      </c>
      <c r="CM65">
        <v>30866.67</v>
      </c>
      <c r="CN65">
        <v>135963.32999999999</v>
      </c>
      <c r="CO65">
        <v>5559233.3300000001</v>
      </c>
      <c r="CP65">
        <v>-70326.67</v>
      </c>
      <c r="CQ65">
        <v>-160553.32999999999</v>
      </c>
      <c r="CR65">
        <v>900453.72</v>
      </c>
      <c r="CS65">
        <v>227681841.96000001</v>
      </c>
      <c r="CT65">
        <v>88757.57</v>
      </c>
      <c r="CU65">
        <v>228671053.25</v>
      </c>
      <c r="CV65" s="34">
        <v>0.5278716</v>
      </c>
      <c r="CW65">
        <v>813729.24</v>
      </c>
      <c r="CX65" s="7">
        <v>34672.949999999997</v>
      </c>
      <c r="CY65" s="10">
        <f t="shared" si="1"/>
        <v>0</v>
      </c>
      <c r="CZ65" s="10">
        <f>IFERROR(INDEX(CONFAZ!$A$2:$ES$440,MATCH(DATE(YEAR($A65),MONTH($A65),15),CONFAZ!$A$2:$A$440,0),4),0)</f>
        <v>53343.21</v>
      </c>
      <c r="DA65"/>
      <c r="DB65"/>
      <c r="DC65"/>
      <c r="DD65"/>
      <c r="DJ65"/>
    </row>
    <row r="66" spans="1:114" x14ac:dyDescent="0.25">
      <c r="A66" s="1">
        <v>42140</v>
      </c>
      <c r="B66" s="1" t="str">
        <f t="shared" ref="B66:B129" si="2">TEXT(A66,"dd/MM/aaaa")</f>
        <v>16/05/2015</v>
      </c>
      <c r="C66" t="s">
        <v>61</v>
      </c>
      <c r="D66" t="s">
        <v>62</v>
      </c>
      <c r="E66" s="8">
        <v>3.0617000000000001</v>
      </c>
      <c r="F66">
        <v>204178327.54000002</v>
      </c>
      <c r="G66">
        <v>2935744.71</v>
      </c>
      <c r="H66">
        <v>387236434</v>
      </c>
      <c r="I66">
        <v>49349850.579999998</v>
      </c>
      <c r="J66">
        <v>101515404.3</v>
      </c>
      <c r="K66">
        <v>9039053.7599999998</v>
      </c>
      <c r="L66">
        <v>40753304</v>
      </c>
      <c r="M66" s="10">
        <v>8234119</v>
      </c>
      <c r="N66" s="10">
        <v>39522622</v>
      </c>
      <c r="O66" s="10">
        <v>54990051</v>
      </c>
      <c r="P66" s="10">
        <v>55386372</v>
      </c>
      <c r="Q66" s="10">
        <v>3891187</v>
      </c>
      <c r="R66" s="10">
        <v>49614446</v>
      </c>
      <c r="S66" s="10">
        <v>1176912</v>
      </c>
      <c r="T66" s="10">
        <v>15985497</v>
      </c>
      <c r="U66" s="10">
        <v>117014989</v>
      </c>
      <c r="V66" s="10">
        <v>38563136</v>
      </c>
      <c r="W66" s="10">
        <v>1176912</v>
      </c>
      <c r="X66" s="10">
        <v>15985497</v>
      </c>
      <c r="Y66" s="10">
        <v>117014989</v>
      </c>
      <c r="Z66" s="10">
        <v>38563136</v>
      </c>
      <c r="AA66" s="10">
        <v>2857103</v>
      </c>
      <c r="AB66" s="10">
        <v>1.8191467405999999</v>
      </c>
      <c r="AC66">
        <v>139.81</v>
      </c>
      <c r="AD66" s="2">
        <v>16625676410</v>
      </c>
      <c r="AE66" s="2">
        <v>14153162462</v>
      </c>
      <c r="AF66" s="10">
        <f>INDEX(CONFAZ!$EN$2:$ES$408,MATCH(DATE(YEAR($A66),MONTH($A66),15),CONFAZ!$EN$2:$EN$408,0),2)</f>
        <v>284874691</v>
      </c>
      <c r="AG66" s="10">
        <f>INDEX(CONFAZ!$EN$2:$ES$408,MATCH(DATE(YEAR($A66),MONTH($A66),15),CONFAZ!$EN$2:$EN$408,0),3)</f>
        <v>315653151</v>
      </c>
      <c r="AH66">
        <v>788</v>
      </c>
      <c r="AI66">
        <v>1122563119900</v>
      </c>
      <c r="AJ66">
        <v>13.15</v>
      </c>
      <c r="AK66">
        <v>0.99</v>
      </c>
      <c r="AL66">
        <v>942.20166666666603</v>
      </c>
      <c r="AM66">
        <v>749.47749999999996</v>
      </c>
      <c r="AN66">
        <v>689.86857142857104</v>
      </c>
      <c r="AO66">
        <v>850.99360000000001</v>
      </c>
      <c r="AP66">
        <v>8.2539303244820097</v>
      </c>
      <c r="AQ66">
        <v>1.74</v>
      </c>
      <c r="AR66">
        <v>201.76</v>
      </c>
      <c r="AS66">
        <v>3.0299</v>
      </c>
      <c r="AT66" s="10">
        <v>492283400000</v>
      </c>
      <c r="AU66">
        <v>0</v>
      </c>
      <c r="AV66">
        <v>0</v>
      </c>
      <c r="AW66">
        <v>77468492</v>
      </c>
      <c r="AX66">
        <v>75263113</v>
      </c>
      <c r="AY66">
        <v>0</v>
      </c>
      <c r="AZ66" s="10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2205379</v>
      </c>
      <c r="BO66">
        <v>22677841000</v>
      </c>
      <c r="BP66" s="3">
        <v>0.4</v>
      </c>
      <c r="BQ66" s="3">
        <v>3704</v>
      </c>
      <c r="BR66" s="3">
        <v>21813.8</v>
      </c>
      <c r="BS66">
        <v>2192496000</v>
      </c>
      <c r="BT66">
        <v>18229000</v>
      </c>
      <c r="BU66" s="3">
        <v>5389738000</v>
      </c>
      <c r="BV66">
        <v>10405398000</v>
      </c>
      <c r="BW66" s="3">
        <v>4671980000</v>
      </c>
      <c r="BX66" s="3">
        <v>18005861000</v>
      </c>
      <c r="BY66">
        <v>0</v>
      </c>
      <c r="BZ66">
        <v>0</v>
      </c>
      <c r="CA66">
        <v>0</v>
      </c>
      <c r="CB66">
        <v>0</v>
      </c>
      <c r="CC66">
        <v>19952970000</v>
      </c>
      <c r="CD66">
        <v>0.4</v>
      </c>
      <c r="CE66">
        <v>445371.2</v>
      </c>
      <c r="CF66">
        <v>110212123.59999999</v>
      </c>
      <c r="CG66">
        <v>31898.18</v>
      </c>
      <c r="CH66">
        <v>24121.75</v>
      </c>
      <c r="CI66">
        <v>33.148744999999998</v>
      </c>
      <c r="CJ66">
        <v>3.3</v>
      </c>
      <c r="CK66">
        <v>-318116.67</v>
      </c>
      <c r="CL66">
        <v>-287250</v>
      </c>
      <c r="CM66">
        <v>30866.67</v>
      </c>
      <c r="CN66">
        <v>135963.32999999999</v>
      </c>
      <c r="CO66">
        <v>5559233.3300000001</v>
      </c>
      <c r="CP66">
        <v>-70326.67</v>
      </c>
      <c r="CQ66">
        <v>-160553.32999999999</v>
      </c>
      <c r="CR66">
        <v>1086516.78</v>
      </c>
      <c r="CS66">
        <v>233132633.94999999</v>
      </c>
      <c r="CT66">
        <v>75040.37</v>
      </c>
      <c r="CU66">
        <v>234297791.09999999</v>
      </c>
      <c r="CV66" s="34">
        <v>0.5278716</v>
      </c>
      <c r="CW66">
        <v>486594.54</v>
      </c>
      <c r="CX66" s="7">
        <v>20733.759999999998</v>
      </c>
      <c r="CY66" s="10">
        <f t="shared" si="1"/>
        <v>0</v>
      </c>
      <c r="CZ66" s="10">
        <f>IFERROR(INDEX(CONFAZ!$A$2:$ES$440,MATCH(DATE(YEAR($A66),MONTH($A66),15),CONFAZ!$A$2:$A$440,0),4),0)</f>
        <v>31898.18</v>
      </c>
      <c r="DA66" s="10"/>
      <c r="DB66" s="10"/>
      <c r="DC66"/>
      <c r="DD66"/>
      <c r="DJ66"/>
    </row>
    <row r="67" spans="1:114" x14ac:dyDescent="0.25">
      <c r="A67" s="1">
        <v>42171</v>
      </c>
      <c r="B67" s="1" t="str">
        <f t="shared" si="2"/>
        <v>16/06/2015</v>
      </c>
      <c r="C67" t="s">
        <v>61</v>
      </c>
      <c r="D67" t="s">
        <v>62</v>
      </c>
      <c r="E67" s="8">
        <v>3.1116999999999999</v>
      </c>
      <c r="F67">
        <v>202961383.36999997</v>
      </c>
      <c r="G67">
        <v>2501135.94</v>
      </c>
      <c r="H67">
        <v>442114020</v>
      </c>
      <c r="I67">
        <v>56066094.149999999</v>
      </c>
      <c r="J67">
        <v>146094187.69</v>
      </c>
      <c r="K67">
        <v>9425402.4699999988</v>
      </c>
      <c r="L67">
        <v>27371280</v>
      </c>
      <c r="M67" s="10">
        <v>8744092</v>
      </c>
      <c r="N67" s="10">
        <v>36240566</v>
      </c>
      <c r="O67" s="10">
        <v>55962659</v>
      </c>
      <c r="P67" s="10">
        <v>64008213</v>
      </c>
      <c r="Q67" s="10">
        <v>3444727</v>
      </c>
      <c r="R67" s="10">
        <v>55249531</v>
      </c>
      <c r="S67" s="10">
        <v>1170005</v>
      </c>
      <c r="T67" s="10">
        <v>14415448</v>
      </c>
      <c r="U67" s="10">
        <v>161407664</v>
      </c>
      <c r="V67" s="10">
        <v>38969979</v>
      </c>
      <c r="W67" s="10">
        <v>1170005</v>
      </c>
      <c r="X67" s="10">
        <v>14415448</v>
      </c>
      <c r="Y67" s="10">
        <v>161407664</v>
      </c>
      <c r="Z67" s="10">
        <v>38969979</v>
      </c>
      <c r="AA67" s="10">
        <v>2501136</v>
      </c>
      <c r="AB67" s="10">
        <v>2.8484006100000001</v>
      </c>
      <c r="AC67">
        <v>138.53</v>
      </c>
      <c r="AD67" s="2">
        <v>18746127441</v>
      </c>
      <c r="AE67" s="2">
        <v>15239765263</v>
      </c>
      <c r="AF67" s="10">
        <f>INDEX(CONFAZ!$EN$2:$ES$408,MATCH(DATE(YEAR($A67),MONTH($A67),15),CONFAZ!$EN$2:$EN$408,0),2)</f>
        <v>338112742</v>
      </c>
      <c r="AG67" s="10">
        <f>INDEX(CONFAZ!$EN$2:$ES$408,MATCH(DATE(YEAR($A67),MONTH($A67),15),CONFAZ!$EN$2:$EN$408,0),3)</f>
        <v>323681148</v>
      </c>
      <c r="AH67">
        <v>788</v>
      </c>
      <c r="AI67">
        <v>1147184215600</v>
      </c>
      <c r="AJ67">
        <v>13.58</v>
      </c>
      <c r="AK67">
        <v>0.77</v>
      </c>
      <c r="AL67">
        <v>945.21500000000003</v>
      </c>
      <c r="AM67">
        <v>753.34649999999999</v>
      </c>
      <c r="AN67">
        <v>693.66047619047595</v>
      </c>
      <c r="AO67">
        <v>854.57640000000004</v>
      </c>
      <c r="AP67">
        <v>8.4349906200680902</v>
      </c>
      <c r="AQ67">
        <v>1.79</v>
      </c>
      <c r="AR67">
        <v>198.71</v>
      </c>
      <c r="AS67">
        <v>6.43</v>
      </c>
      <c r="AT67" s="10">
        <v>490558400000</v>
      </c>
      <c r="AU67">
        <v>0</v>
      </c>
      <c r="AV67">
        <v>0</v>
      </c>
      <c r="AW67">
        <v>99060288</v>
      </c>
      <c r="AX67">
        <v>97469035</v>
      </c>
      <c r="AY67">
        <v>0</v>
      </c>
      <c r="AZ67" s="10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1591253</v>
      </c>
      <c r="BO67">
        <v>22677841000</v>
      </c>
      <c r="BP67" s="3">
        <v>0.4</v>
      </c>
      <c r="BQ67" s="3">
        <v>3704</v>
      </c>
      <c r="BR67" s="3">
        <v>21813.8</v>
      </c>
      <c r="BS67" s="3">
        <v>2192496000</v>
      </c>
      <c r="BT67" s="3">
        <v>18229000</v>
      </c>
      <c r="BU67">
        <v>5389738000</v>
      </c>
      <c r="BV67" s="3">
        <v>10405398000</v>
      </c>
      <c r="BW67" s="3">
        <v>4671980000</v>
      </c>
      <c r="BX67" s="3">
        <v>18005861000</v>
      </c>
      <c r="BY67">
        <v>0</v>
      </c>
      <c r="BZ67">
        <v>0</v>
      </c>
      <c r="CA67">
        <v>0</v>
      </c>
      <c r="CB67">
        <v>0</v>
      </c>
      <c r="CC67">
        <v>19952970000</v>
      </c>
      <c r="CD67">
        <v>0.4</v>
      </c>
      <c r="CE67">
        <v>388574.17</v>
      </c>
      <c r="CF67">
        <v>120440594.06</v>
      </c>
      <c r="CG67">
        <v>27308.9</v>
      </c>
      <c r="CH67">
        <v>26602.75</v>
      </c>
      <c r="CI67">
        <v>33.148744999999998</v>
      </c>
      <c r="CJ67">
        <v>3.3</v>
      </c>
      <c r="CK67">
        <v>-318116.67</v>
      </c>
      <c r="CL67">
        <v>-287250</v>
      </c>
      <c r="CM67">
        <v>30866.67</v>
      </c>
      <c r="CN67">
        <v>135963.32999999999</v>
      </c>
      <c r="CO67">
        <v>5559233.3300000001</v>
      </c>
      <c r="CP67">
        <v>-70326.67</v>
      </c>
      <c r="CQ67">
        <v>-160553.32999999999</v>
      </c>
      <c r="CR67">
        <v>554191.16</v>
      </c>
      <c r="CS67">
        <v>277505335.18000001</v>
      </c>
      <c r="CT67">
        <v>42526.61</v>
      </c>
      <c r="CU67">
        <v>278104852.94999999</v>
      </c>
      <c r="CV67" s="34">
        <v>0.5278716</v>
      </c>
      <c r="CW67">
        <v>416586.51</v>
      </c>
      <c r="CX67" s="7">
        <v>17750.73</v>
      </c>
      <c r="CY67" s="10">
        <f t="shared" ref="CY67:CY130" si="3">CG67-CZ67</f>
        <v>0</v>
      </c>
      <c r="CZ67" s="10">
        <f>IFERROR(INDEX(CONFAZ!$A$2:$ES$440,MATCH(DATE(YEAR($A67),MONTH($A67),15),CONFAZ!$A$2:$A$440,0),4),0)</f>
        <v>27308.9</v>
      </c>
      <c r="DA67"/>
      <c r="DB67"/>
      <c r="DC67"/>
      <c r="DD67"/>
      <c r="DJ67"/>
    </row>
    <row r="68" spans="1:114" x14ac:dyDescent="0.25">
      <c r="A68" s="1">
        <v>42201</v>
      </c>
      <c r="B68" s="1" t="str">
        <f t="shared" si="2"/>
        <v>16/07/2015</v>
      </c>
      <c r="C68" t="s">
        <v>61</v>
      </c>
      <c r="D68" t="s">
        <v>62</v>
      </c>
      <c r="E68" s="8">
        <v>3.2231000000000001</v>
      </c>
      <c r="F68">
        <v>212889277.59999999</v>
      </c>
      <c r="G68">
        <v>1907261.55</v>
      </c>
      <c r="H68">
        <v>390345304</v>
      </c>
      <c r="I68">
        <v>54266511.859999999</v>
      </c>
      <c r="J68">
        <v>92353330.00999999</v>
      </c>
      <c r="K68">
        <v>9865569.2399999984</v>
      </c>
      <c r="L68">
        <v>21941951</v>
      </c>
      <c r="M68" s="10">
        <v>10387717</v>
      </c>
      <c r="N68" s="10">
        <v>37225155</v>
      </c>
      <c r="O68" s="10">
        <v>58531341</v>
      </c>
      <c r="P68" s="10">
        <v>61855950</v>
      </c>
      <c r="Q68" s="10">
        <v>4210315</v>
      </c>
      <c r="R68" s="10">
        <v>54078868</v>
      </c>
      <c r="S68" s="10">
        <v>1546766</v>
      </c>
      <c r="T68" s="10">
        <v>14742160</v>
      </c>
      <c r="U68" s="10">
        <v>104142933</v>
      </c>
      <c r="V68" s="10">
        <v>41716837</v>
      </c>
      <c r="W68" s="10">
        <v>1546766</v>
      </c>
      <c r="X68" s="10">
        <v>14742160</v>
      </c>
      <c r="Y68" s="10">
        <v>104142933</v>
      </c>
      <c r="Z68" s="10">
        <v>41716837</v>
      </c>
      <c r="AA68" s="10">
        <v>1907262</v>
      </c>
      <c r="AB68" s="10">
        <v>0.84183458</v>
      </c>
      <c r="AC68">
        <v>143.13</v>
      </c>
      <c r="AD68" s="2">
        <v>18334876601</v>
      </c>
      <c r="AE68" s="2">
        <v>16286388117</v>
      </c>
      <c r="AF68" s="10">
        <f>INDEX(CONFAZ!$EN$2:$ES$408,MATCH(DATE(YEAR($A68),MONTH($A68),15),CONFAZ!$EN$2:$EN$408,0),2)</f>
        <v>362947045</v>
      </c>
      <c r="AG68" s="10">
        <f>INDEX(CONFAZ!$EN$2:$ES$408,MATCH(DATE(YEAR($A68),MONTH($A68),15),CONFAZ!$EN$2:$EN$408,0),3)</f>
        <v>193308886</v>
      </c>
      <c r="AH68">
        <v>788</v>
      </c>
      <c r="AI68">
        <v>1186913021200</v>
      </c>
      <c r="AJ68">
        <v>13.69</v>
      </c>
      <c r="AK68">
        <v>0.57999999999999996</v>
      </c>
      <c r="AL68">
        <v>949.41111111111104</v>
      </c>
      <c r="AM68">
        <v>753.85149999999999</v>
      </c>
      <c r="AN68">
        <v>691.82190476190397</v>
      </c>
      <c r="AO68">
        <v>856.12959999999998</v>
      </c>
      <c r="AP68">
        <v>8.6758488212054292</v>
      </c>
      <c r="AQ68">
        <v>1.62</v>
      </c>
      <c r="AR68">
        <v>187.64</v>
      </c>
      <c r="AS68">
        <v>9.34</v>
      </c>
      <c r="AT68" s="10">
        <v>507080900000</v>
      </c>
      <c r="AU68">
        <v>0</v>
      </c>
      <c r="AV68">
        <v>0</v>
      </c>
      <c r="AW68">
        <v>137964144</v>
      </c>
      <c r="AX68">
        <v>134350507</v>
      </c>
      <c r="AY68">
        <v>0</v>
      </c>
      <c r="AZ68" s="10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3613637</v>
      </c>
      <c r="BO68">
        <v>22677841000</v>
      </c>
      <c r="BP68" s="3">
        <v>0.4</v>
      </c>
      <c r="BQ68" s="3">
        <v>3704</v>
      </c>
      <c r="BR68">
        <v>21813.8</v>
      </c>
      <c r="BS68">
        <v>2192496000</v>
      </c>
      <c r="BT68">
        <v>18229000</v>
      </c>
      <c r="BU68" s="3">
        <v>5389738000</v>
      </c>
      <c r="BV68" s="3">
        <v>10405398000</v>
      </c>
      <c r="BW68" s="3">
        <v>4671980000</v>
      </c>
      <c r="BX68" s="3">
        <v>18005861000</v>
      </c>
      <c r="BY68">
        <v>0</v>
      </c>
      <c r="BZ68">
        <v>0</v>
      </c>
      <c r="CA68">
        <v>0</v>
      </c>
      <c r="CB68">
        <v>0</v>
      </c>
      <c r="CC68">
        <v>19952970000</v>
      </c>
      <c r="CD68">
        <v>0.4</v>
      </c>
      <c r="CE68">
        <v>683929.52</v>
      </c>
      <c r="CF68">
        <v>108967963.98</v>
      </c>
      <c r="CG68">
        <v>129531.35</v>
      </c>
      <c r="CH68">
        <v>25184.75</v>
      </c>
      <c r="CI68">
        <v>33.148744999999998</v>
      </c>
      <c r="CJ68">
        <v>3.3</v>
      </c>
      <c r="CK68">
        <v>231793.33</v>
      </c>
      <c r="CL68">
        <v>265970</v>
      </c>
      <c r="CM68">
        <v>34180</v>
      </c>
      <c r="CN68">
        <v>61476.67</v>
      </c>
      <c r="CO68">
        <v>5400883.3300000001</v>
      </c>
      <c r="CP68">
        <v>-92853.33</v>
      </c>
      <c r="CQ68">
        <v>-227073.33</v>
      </c>
      <c r="CR68">
        <v>1168813.6499999999</v>
      </c>
      <c r="CS68">
        <v>231786906.28</v>
      </c>
      <c r="CT68">
        <v>39143</v>
      </c>
      <c r="CU68">
        <v>232994862.93000001</v>
      </c>
      <c r="CV68" s="34">
        <v>0.5278716</v>
      </c>
      <c r="CW68">
        <v>1975952.34</v>
      </c>
      <c r="CX68" s="7">
        <v>84195.209999999992</v>
      </c>
      <c r="CY68" s="10">
        <f t="shared" si="3"/>
        <v>0</v>
      </c>
      <c r="CZ68" s="10">
        <f>IFERROR(INDEX(CONFAZ!$A$2:$ES$440,MATCH(DATE(YEAR($A68),MONTH($A68),15),CONFAZ!$A$2:$A$440,0),4),0)</f>
        <v>129531.35</v>
      </c>
      <c r="DA68" s="6"/>
      <c r="DB68"/>
      <c r="DC68"/>
      <c r="DD68"/>
      <c r="DJ68"/>
    </row>
    <row r="69" spans="1:114" x14ac:dyDescent="0.25">
      <c r="A69" s="1">
        <v>42232</v>
      </c>
      <c r="B69" s="1" t="str">
        <f t="shared" si="2"/>
        <v>16/08/2015</v>
      </c>
      <c r="C69" t="s">
        <v>61</v>
      </c>
      <c r="D69" t="s">
        <v>62</v>
      </c>
      <c r="E69" s="8">
        <v>3.5143</v>
      </c>
      <c r="F69">
        <v>228295100.79000002</v>
      </c>
      <c r="G69">
        <v>5182341.4399999995</v>
      </c>
      <c r="H69">
        <v>439220383</v>
      </c>
      <c r="I69">
        <v>53541504.380000003</v>
      </c>
      <c r="J69">
        <v>115529352.78999999</v>
      </c>
      <c r="K69">
        <v>10004663.109999999</v>
      </c>
      <c r="L69">
        <v>15495007</v>
      </c>
      <c r="M69" s="10">
        <v>13649265</v>
      </c>
      <c r="N69" s="10">
        <v>37214752</v>
      </c>
      <c r="O69" s="10">
        <v>60025301</v>
      </c>
      <c r="P69" s="10">
        <v>62613976</v>
      </c>
      <c r="Q69" s="10">
        <v>4725334</v>
      </c>
      <c r="R69" s="10">
        <v>61137043</v>
      </c>
      <c r="S69" s="10">
        <v>1344902</v>
      </c>
      <c r="T69" s="10">
        <v>15520488</v>
      </c>
      <c r="U69" s="10">
        <v>134984313</v>
      </c>
      <c r="V69" s="10">
        <v>42822747</v>
      </c>
      <c r="W69" s="10">
        <v>1344902</v>
      </c>
      <c r="X69" s="10">
        <v>15520488</v>
      </c>
      <c r="Y69" s="10">
        <v>134984313</v>
      </c>
      <c r="Z69" s="10">
        <v>42822747</v>
      </c>
      <c r="AA69" s="10">
        <v>5182262</v>
      </c>
      <c r="AB69" s="10">
        <v>0.92322010239999996</v>
      </c>
      <c r="AC69">
        <v>140.83000000000001</v>
      </c>
      <c r="AD69" s="2">
        <v>15320171814</v>
      </c>
      <c r="AE69" s="2">
        <v>12937800630</v>
      </c>
      <c r="AF69" s="10">
        <f>INDEX(CONFAZ!$EN$2:$ES$408,MATCH(DATE(YEAR($A69),MONTH($A69),15),CONFAZ!$EN$2:$EN$408,0),2)</f>
        <v>255012041</v>
      </c>
      <c r="AG69" s="10">
        <f>INDEX(CONFAZ!$EN$2:$ES$408,MATCH(DATE(YEAR($A69),MONTH($A69),15),CONFAZ!$EN$2:$EN$408,0),3)</f>
        <v>68838762</v>
      </c>
      <c r="AH69">
        <v>788</v>
      </c>
      <c r="AI69">
        <v>1293821173700</v>
      </c>
      <c r="AJ69">
        <v>14.15</v>
      </c>
      <c r="AK69">
        <v>0.25</v>
      </c>
      <c r="AL69">
        <v>948.02722222222201</v>
      </c>
      <c r="AM69">
        <v>751.24199999999996</v>
      </c>
      <c r="AN69">
        <v>689.83523809523797</v>
      </c>
      <c r="AO69">
        <v>856.05880000000002</v>
      </c>
      <c r="AP69">
        <v>8.8533117101437799</v>
      </c>
      <c r="AQ69">
        <v>1.22</v>
      </c>
      <c r="AR69">
        <v>171.48</v>
      </c>
      <c r="AS69">
        <v>16.52</v>
      </c>
      <c r="AT69" s="10">
        <v>501421200000</v>
      </c>
      <c r="AU69">
        <v>0</v>
      </c>
      <c r="AV69">
        <v>0</v>
      </c>
      <c r="AW69">
        <v>62453705</v>
      </c>
      <c r="AX69">
        <v>60623047</v>
      </c>
      <c r="AY69">
        <v>0</v>
      </c>
      <c r="AZ69" s="10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1830658</v>
      </c>
      <c r="BO69">
        <v>22677841000</v>
      </c>
      <c r="BP69" s="3">
        <v>0.4</v>
      </c>
      <c r="BQ69" s="3">
        <v>3704</v>
      </c>
      <c r="BR69" s="3">
        <v>21813.8</v>
      </c>
      <c r="BS69" s="3">
        <v>2192496000</v>
      </c>
      <c r="BT69" s="3">
        <v>18229000</v>
      </c>
      <c r="BU69" s="3">
        <v>5389738000</v>
      </c>
      <c r="BV69" s="3">
        <v>10405398000</v>
      </c>
      <c r="BW69">
        <v>4671980000</v>
      </c>
      <c r="BX69">
        <v>18005861000</v>
      </c>
      <c r="BY69">
        <v>0</v>
      </c>
      <c r="BZ69">
        <v>0</v>
      </c>
      <c r="CA69">
        <v>0</v>
      </c>
      <c r="CB69">
        <v>0</v>
      </c>
      <c r="CC69">
        <v>22677841000</v>
      </c>
      <c r="CD69">
        <v>0.4</v>
      </c>
      <c r="CE69">
        <v>328156.83</v>
      </c>
      <c r="CF69">
        <v>100299768.23999999</v>
      </c>
      <c r="CG69">
        <v>24402.22</v>
      </c>
      <c r="CH69">
        <v>24097.75</v>
      </c>
      <c r="CI69">
        <v>33.148744999999998</v>
      </c>
      <c r="CJ69">
        <v>3.3</v>
      </c>
      <c r="CK69">
        <v>231793.33</v>
      </c>
      <c r="CL69">
        <v>265970</v>
      </c>
      <c r="CM69">
        <v>34180</v>
      </c>
      <c r="CN69">
        <v>61476.67</v>
      </c>
      <c r="CO69">
        <v>5400883.3300000001</v>
      </c>
      <c r="CP69">
        <v>-92853.33</v>
      </c>
      <c r="CQ69">
        <v>-227073.33</v>
      </c>
      <c r="CR69">
        <v>4612494.67</v>
      </c>
      <c r="CS69">
        <v>267171738.41</v>
      </c>
      <c r="CT69">
        <v>25157.84</v>
      </c>
      <c r="CU69">
        <v>271811390.92000002</v>
      </c>
      <c r="CV69" s="34">
        <v>0.5278716</v>
      </c>
      <c r="CW69">
        <v>372245.49</v>
      </c>
      <c r="CX69" s="7">
        <v>15861.36</v>
      </c>
      <c r="CY69" s="10">
        <f t="shared" si="3"/>
        <v>0</v>
      </c>
      <c r="CZ69" s="10">
        <f>IFERROR(INDEX(CONFAZ!$A$2:$ES$440,MATCH(DATE(YEAR($A69),MONTH($A69),15),CONFAZ!$A$2:$A$440,0),4),0)</f>
        <v>24402.22</v>
      </c>
      <c r="DB69"/>
      <c r="DC69"/>
      <c r="DD69"/>
      <c r="DJ69"/>
    </row>
    <row r="70" spans="1:114" x14ac:dyDescent="0.25">
      <c r="A70" s="1">
        <v>42263</v>
      </c>
      <c r="B70" s="1" t="str">
        <f t="shared" si="2"/>
        <v>16/09/2015</v>
      </c>
      <c r="C70" t="s">
        <v>61</v>
      </c>
      <c r="D70" t="s">
        <v>62</v>
      </c>
      <c r="E70" s="8">
        <v>3.9064999999999999</v>
      </c>
      <c r="F70">
        <v>232623259.96000001</v>
      </c>
      <c r="G70">
        <v>1351316.63</v>
      </c>
      <c r="H70">
        <v>449472669</v>
      </c>
      <c r="I70">
        <v>60716163.940000013</v>
      </c>
      <c r="J70">
        <v>123344644.91</v>
      </c>
      <c r="K70">
        <v>10086557.310000002</v>
      </c>
      <c r="L70">
        <v>13664449</v>
      </c>
      <c r="M70" s="10">
        <v>12599330</v>
      </c>
      <c r="N70" s="10">
        <v>37987617</v>
      </c>
      <c r="O70" s="10">
        <v>57236081</v>
      </c>
      <c r="P70" s="10">
        <v>67354585</v>
      </c>
      <c r="Q70" s="10">
        <v>4605982</v>
      </c>
      <c r="R70" s="10">
        <v>61003431</v>
      </c>
      <c r="S70" s="10">
        <v>1593029</v>
      </c>
      <c r="T70" s="10">
        <v>13791637</v>
      </c>
      <c r="U70" s="10">
        <v>143175451</v>
      </c>
      <c r="V70" s="10">
        <v>48774856</v>
      </c>
      <c r="W70" s="10">
        <v>1593029</v>
      </c>
      <c r="X70" s="10">
        <v>13791637</v>
      </c>
      <c r="Y70" s="10">
        <v>143175451</v>
      </c>
      <c r="Z70" s="10">
        <v>48774856</v>
      </c>
      <c r="AA70" s="10">
        <v>1350670</v>
      </c>
      <c r="AB70" s="10">
        <v>1.3859943563999999</v>
      </c>
      <c r="AC70">
        <v>138.06</v>
      </c>
      <c r="AD70" s="2">
        <v>15467635572</v>
      </c>
      <c r="AE70" s="2">
        <v>13336913433</v>
      </c>
      <c r="AF70" s="10">
        <f>INDEX(CONFAZ!$EN$2:$ES$408,MATCH(DATE(YEAR($A70),MONTH($A70),15),CONFAZ!$EN$2:$EN$408,0),2)</f>
        <v>285787481</v>
      </c>
      <c r="AG70" s="10">
        <f>INDEX(CONFAZ!$EN$2:$ES$408,MATCH(DATE(YEAR($A70),MONTH($A70),15),CONFAZ!$EN$2:$EN$408,0),3)</f>
        <v>178655964</v>
      </c>
      <c r="AH70">
        <v>788</v>
      </c>
      <c r="AI70">
        <v>1411691905000</v>
      </c>
      <c r="AJ70">
        <v>14.15</v>
      </c>
      <c r="AK70">
        <v>0.51</v>
      </c>
      <c r="AL70">
        <v>964.59222222222195</v>
      </c>
      <c r="AM70">
        <v>753.48400000000004</v>
      </c>
      <c r="AN70">
        <v>690.34238095238004</v>
      </c>
      <c r="AO70">
        <v>863.51840000000004</v>
      </c>
      <c r="AP70">
        <v>9.0307239970795408</v>
      </c>
      <c r="AQ70">
        <v>1.54</v>
      </c>
      <c r="AR70">
        <v>195.6</v>
      </c>
      <c r="AS70">
        <v>31.22</v>
      </c>
      <c r="AT70" s="10">
        <v>499726000000</v>
      </c>
      <c r="AU70">
        <v>0</v>
      </c>
      <c r="AV70">
        <v>0</v>
      </c>
      <c r="AW70">
        <v>103897999</v>
      </c>
      <c r="AX70">
        <v>102793336</v>
      </c>
      <c r="AY70">
        <v>0</v>
      </c>
      <c r="AZ70" s="1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1104663</v>
      </c>
      <c r="BO70">
        <v>22677841000</v>
      </c>
      <c r="BP70" s="3">
        <v>0.4</v>
      </c>
      <c r="BQ70" s="3">
        <v>3704</v>
      </c>
      <c r="BR70" s="3">
        <v>21813.8</v>
      </c>
      <c r="BS70" s="3">
        <v>2192496000</v>
      </c>
      <c r="BT70" s="3">
        <v>18229000</v>
      </c>
      <c r="BU70">
        <v>5389738000</v>
      </c>
      <c r="BV70" s="3">
        <v>10405398000</v>
      </c>
      <c r="BW70">
        <v>4671980000</v>
      </c>
      <c r="BX70">
        <v>18005861000</v>
      </c>
      <c r="BY70">
        <v>0</v>
      </c>
      <c r="BZ70">
        <v>0</v>
      </c>
      <c r="CA70">
        <v>0</v>
      </c>
      <c r="CB70">
        <v>0</v>
      </c>
      <c r="CC70">
        <v>22677841000</v>
      </c>
      <c r="CD70">
        <v>0.4</v>
      </c>
      <c r="CE70">
        <v>478701.23</v>
      </c>
      <c r="CF70">
        <v>138197533.72999999</v>
      </c>
      <c r="CG70">
        <v>24446.880000000001</v>
      </c>
      <c r="CH70">
        <v>18352.75</v>
      </c>
      <c r="CI70">
        <v>33.148744999999998</v>
      </c>
      <c r="CJ70">
        <v>3.28</v>
      </c>
      <c r="CK70">
        <v>231793.33</v>
      </c>
      <c r="CL70">
        <v>265970</v>
      </c>
      <c r="CM70">
        <v>34180</v>
      </c>
      <c r="CN70">
        <v>61476.67</v>
      </c>
      <c r="CO70">
        <v>5400883.3300000001</v>
      </c>
      <c r="CP70">
        <v>-92853.33</v>
      </c>
      <c r="CQ70">
        <v>-227073.33</v>
      </c>
      <c r="CR70">
        <v>612470.25</v>
      </c>
      <c r="CS70">
        <v>277737133.31999999</v>
      </c>
      <c r="CT70">
        <v>15731.04</v>
      </c>
      <c r="CU70">
        <v>278365334.61000001</v>
      </c>
      <c r="CV70" s="34">
        <v>0.5278716</v>
      </c>
      <c r="CW70">
        <v>380205.63</v>
      </c>
      <c r="CX70" s="7">
        <v>16200.539999999999</v>
      </c>
      <c r="CY70" s="10">
        <f t="shared" si="3"/>
        <v>0</v>
      </c>
      <c r="CZ70" s="10">
        <f>IFERROR(INDEX(CONFAZ!$A$2:$ES$440,MATCH(DATE(YEAR($A70),MONTH($A70),15),CONFAZ!$A$2:$A$440,0),4),0)</f>
        <v>24446.880000000001</v>
      </c>
      <c r="DA70"/>
      <c r="DB70"/>
      <c r="DC70"/>
      <c r="DD70"/>
      <c r="DJ70"/>
    </row>
    <row r="71" spans="1:114" x14ac:dyDescent="0.25">
      <c r="A71" s="1">
        <v>42293</v>
      </c>
      <c r="B71" s="1" t="str">
        <f t="shared" si="2"/>
        <v>16/10/2015</v>
      </c>
      <c r="C71" t="s">
        <v>61</v>
      </c>
      <c r="D71" t="s">
        <v>62</v>
      </c>
      <c r="E71" s="8">
        <v>3.8801000000000001</v>
      </c>
      <c r="F71">
        <v>231825591.59999996</v>
      </c>
      <c r="G71">
        <v>1858356.8599999999</v>
      </c>
      <c r="H71">
        <v>468904662</v>
      </c>
      <c r="I71">
        <v>59023643.170000002</v>
      </c>
      <c r="J71">
        <v>143117296.10000002</v>
      </c>
      <c r="K71">
        <v>9648851.879999999</v>
      </c>
      <c r="L71">
        <v>10130769</v>
      </c>
      <c r="M71" s="10">
        <v>13614228</v>
      </c>
      <c r="N71" s="10">
        <v>37241168</v>
      </c>
      <c r="O71" s="10">
        <v>53285476</v>
      </c>
      <c r="P71" s="10">
        <v>65138342</v>
      </c>
      <c r="Q71" s="10">
        <v>5042790</v>
      </c>
      <c r="R71" s="10">
        <v>59700963</v>
      </c>
      <c r="S71" s="10">
        <v>1165221</v>
      </c>
      <c r="T71" s="10">
        <v>16205641</v>
      </c>
      <c r="U71" s="10">
        <v>160734752</v>
      </c>
      <c r="V71" s="10">
        <v>54919431</v>
      </c>
      <c r="W71" s="10">
        <v>1165221</v>
      </c>
      <c r="X71" s="10">
        <v>16205641</v>
      </c>
      <c r="Y71" s="10">
        <v>160734752</v>
      </c>
      <c r="Z71" s="10">
        <v>54919431</v>
      </c>
      <c r="AA71" s="10">
        <v>1856650</v>
      </c>
      <c r="AB71" s="10">
        <v>1.1214698258</v>
      </c>
      <c r="AC71">
        <v>140.18</v>
      </c>
      <c r="AD71" s="2">
        <v>15762365201</v>
      </c>
      <c r="AE71" s="2">
        <v>14194772010</v>
      </c>
      <c r="AF71" s="10">
        <f>INDEX(CONFAZ!$EN$2:$ES$408,MATCH(DATE(YEAR($A71),MONTH($A71),15),CONFAZ!$EN$2:$EN$408,0),2)</f>
        <v>245244510</v>
      </c>
      <c r="AG71" s="10">
        <f>INDEX(CONFAZ!$EN$2:$ES$408,MATCH(DATE(YEAR($A71),MONTH($A71),15),CONFAZ!$EN$2:$EN$408,0),3)</f>
        <v>197065028</v>
      </c>
      <c r="AH71">
        <v>788</v>
      </c>
      <c r="AI71">
        <v>1401608523000</v>
      </c>
      <c r="AJ71">
        <v>14.15</v>
      </c>
      <c r="AK71">
        <v>0.77</v>
      </c>
      <c r="AL71">
        <v>968.29333333333295</v>
      </c>
      <c r="AM71">
        <v>754.78700000000003</v>
      </c>
      <c r="AN71">
        <v>694.55714285714203</v>
      </c>
      <c r="AO71">
        <v>867.88519999999903</v>
      </c>
      <c r="AP71">
        <v>9.1046831955922798</v>
      </c>
      <c r="AQ71">
        <v>1.82</v>
      </c>
      <c r="AR71">
        <v>195.12</v>
      </c>
      <c r="AS71">
        <v>70.260000000000005</v>
      </c>
      <c r="AT71" s="10">
        <v>521387200000</v>
      </c>
      <c r="AU71">
        <v>0</v>
      </c>
      <c r="AV71">
        <v>0</v>
      </c>
      <c r="AW71">
        <v>69120499</v>
      </c>
      <c r="AX71">
        <v>67712205</v>
      </c>
      <c r="AY71">
        <v>0</v>
      </c>
      <c r="AZ71" s="10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1408294</v>
      </c>
      <c r="BO71">
        <v>22677841000</v>
      </c>
      <c r="BP71" s="3">
        <v>0.4</v>
      </c>
      <c r="BQ71" s="3">
        <v>3704</v>
      </c>
      <c r="BR71" s="3">
        <v>21813.8</v>
      </c>
      <c r="BS71" s="3">
        <v>2192496000</v>
      </c>
      <c r="BT71" s="3">
        <v>18229000</v>
      </c>
      <c r="BU71" s="3">
        <v>5389738000</v>
      </c>
      <c r="BV71">
        <v>10405398000</v>
      </c>
      <c r="BW71" s="3">
        <v>4671980000</v>
      </c>
      <c r="BX71" s="3">
        <v>18005861000</v>
      </c>
      <c r="BY71">
        <v>0</v>
      </c>
      <c r="BZ71">
        <v>0</v>
      </c>
      <c r="CA71">
        <v>0</v>
      </c>
      <c r="CB71">
        <v>0</v>
      </c>
      <c r="CC71">
        <v>22677841000</v>
      </c>
      <c r="CD71">
        <v>0.4</v>
      </c>
      <c r="CE71">
        <v>545940.56000000006</v>
      </c>
      <c r="CF71">
        <v>143777331.55000001</v>
      </c>
      <c r="CG71">
        <v>53047.28</v>
      </c>
      <c r="CH71">
        <v>20484.75</v>
      </c>
      <c r="CI71">
        <v>33.148744999999998</v>
      </c>
      <c r="CJ71">
        <v>3.48</v>
      </c>
      <c r="CK71">
        <v>5573.33</v>
      </c>
      <c r="CL71">
        <v>38970</v>
      </c>
      <c r="CM71">
        <v>33396.67</v>
      </c>
      <c r="CN71">
        <v>217776.67</v>
      </c>
      <c r="CO71">
        <v>5408160</v>
      </c>
      <c r="CP71">
        <v>-57770</v>
      </c>
      <c r="CQ71">
        <v>-117726.67</v>
      </c>
      <c r="CR71">
        <v>525729.62</v>
      </c>
      <c r="CS71">
        <v>295999591.60000002</v>
      </c>
      <c r="CT71">
        <v>8507.73</v>
      </c>
      <c r="CU71">
        <v>296533828.94999999</v>
      </c>
      <c r="CV71" s="34">
        <v>0.5278716</v>
      </c>
      <c r="CW71">
        <v>801937.53</v>
      </c>
      <c r="CX71" s="7">
        <v>34170.51</v>
      </c>
      <c r="CY71" s="10">
        <f t="shared" si="3"/>
        <v>0</v>
      </c>
      <c r="CZ71" s="10">
        <f>IFERROR(INDEX(CONFAZ!$A$2:$ES$440,MATCH(DATE(YEAR($A71),MONTH($A71),15),CONFAZ!$A$2:$A$440,0),4),0)</f>
        <v>53047.28</v>
      </c>
      <c r="DA71"/>
      <c r="DB71"/>
      <c r="DC71"/>
      <c r="DD71"/>
      <c r="DJ71"/>
    </row>
    <row r="72" spans="1:114" x14ac:dyDescent="0.25">
      <c r="A72" s="1">
        <v>42324</v>
      </c>
      <c r="B72" s="1" t="str">
        <f t="shared" si="2"/>
        <v>16/11/2015</v>
      </c>
      <c r="C72" t="s">
        <v>61</v>
      </c>
      <c r="D72" t="s">
        <v>62</v>
      </c>
      <c r="E72" s="8">
        <v>3.7765</v>
      </c>
      <c r="F72">
        <v>241509395.89999998</v>
      </c>
      <c r="G72">
        <v>1117435.74</v>
      </c>
      <c r="H72">
        <v>446485005</v>
      </c>
      <c r="I72">
        <v>62945501.080000013</v>
      </c>
      <c r="J72">
        <v>109368479.09</v>
      </c>
      <c r="K72">
        <v>10036714.370000001</v>
      </c>
      <c r="L72">
        <v>11290697</v>
      </c>
      <c r="M72" s="10">
        <v>13812094</v>
      </c>
      <c r="N72" s="10">
        <v>37363420</v>
      </c>
      <c r="O72" s="10">
        <v>56890569</v>
      </c>
      <c r="P72" s="10">
        <v>69340467</v>
      </c>
      <c r="Q72" s="10">
        <v>4383969</v>
      </c>
      <c r="R72" s="10">
        <v>66217814</v>
      </c>
      <c r="S72" s="10">
        <v>1391555</v>
      </c>
      <c r="T72" s="10">
        <v>14773351</v>
      </c>
      <c r="U72" s="10">
        <v>131517322</v>
      </c>
      <c r="V72" s="10">
        <v>49677008</v>
      </c>
      <c r="W72" s="10">
        <v>1391555</v>
      </c>
      <c r="X72" s="10">
        <v>14773351</v>
      </c>
      <c r="Y72" s="10">
        <v>131517322</v>
      </c>
      <c r="Z72" s="10">
        <v>49677008</v>
      </c>
      <c r="AA72" s="10">
        <v>1117436</v>
      </c>
      <c r="AB72" s="10">
        <v>2.1047329507999999</v>
      </c>
      <c r="AC72">
        <v>135.94</v>
      </c>
      <c r="AD72" s="2">
        <v>13603593709</v>
      </c>
      <c r="AE72" s="2">
        <v>12744978873</v>
      </c>
      <c r="AF72" s="10">
        <f>INDEX(CONFAZ!$EN$2:$ES$408,MATCH(DATE(YEAR($A72),MONTH($A72),15),CONFAZ!$EN$2:$EN$408,0),2)</f>
        <v>172791553</v>
      </c>
      <c r="AG72" s="10">
        <f>INDEX(CONFAZ!$EN$2:$ES$408,MATCH(DATE(YEAR($A72),MONTH($A72),15),CONFAZ!$EN$2:$EN$408,0),3)</f>
        <v>281740261</v>
      </c>
      <c r="AH72">
        <v>788</v>
      </c>
      <c r="AI72">
        <v>1348270924000</v>
      </c>
      <c r="AJ72">
        <v>14.15</v>
      </c>
      <c r="AK72">
        <v>1.1100000000000001</v>
      </c>
      <c r="AL72">
        <v>967.43611111111102</v>
      </c>
      <c r="AM72">
        <v>755.04049999999995</v>
      </c>
      <c r="AN72">
        <v>695.75904761904701</v>
      </c>
      <c r="AO72">
        <v>869.05200000000002</v>
      </c>
      <c r="AP72">
        <v>9.1430877980585503</v>
      </c>
      <c r="AQ72">
        <v>2.0099999999999998</v>
      </c>
      <c r="AR72">
        <v>179.09</v>
      </c>
      <c r="AS72">
        <v>33.169499999999999</v>
      </c>
      <c r="AT72" s="10">
        <v>513641500000</v>
      </c>
      <c r="AU72">
        <v>0</v>
      </c>
      <c r="AV72">
        <v>0</v>
      </c>
      <c r="AW72">
        <v>76560987</v>
      </c>
      <c r="AX72">
        <v>74752344</v>
      </c>
      <c r="AY72">
        <v>0</v>
      </c>
      <c r="AZ72" s="10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1808643</v>
      </c>
      <c r="BO72">
        <v>22677841000</v>
      </c>
      <c r="BP72" s="3">
        <v>0.4</v>
      </c>
      <c r="BQ72" s="3">
        <v>3704</v>
      </c>
      <c r="BR72" s="3">
        <v>21813.8</v>
      </c>
      <c r="BS72">
        <v>2192496000</v>
      </c>
      <c r="BT72" s="3">
        <v>18229000</v>
      </c>
      <c r="BU72" s="3">
        <v>5389738000</v>
      </c>
      <c r="BV72">
        <v>10405398000</v>
      </c>
      <c r="BW72" s="3">
        <v>4671980000</v>
      </c>
      <c r="BX72">
        <v>18005861000</v>
      </c>
      <c r="BY72">
        <v>0</v>
      </c>
      <c r="BZ72">
        <v>0</v>
      </c>
      <c r="CA72">
        <v>0</v>
      </c>
      <c r="CB72">
        <v>0</v>
      </c>
      <c r="CC72">
        <v>22677841000</v>
      </c>
      <c r="CD72">
        <v>0.4</v>
      </c>
      <c r="CE72">
        <v>396858.47</v>
      </c>
      <c r="CF72">
        <v>128303605.86</v>
      </c>
      <c r="CG72">
        <v>26799.35</v>
      </c>
      <c r="CH72">
        <v>18352.75</v>
      </c>
      <c r="CI72">
        <v>33.148744999999998</v>
      </c>
      <c r="CJ72">
        <v>3.58</v>
      </c>
      <c r="CK72">
        <v>5573.33</v>
      </c>
      <c r="CL72">
        <v>38970</v>
      </c>
      <c r="CM72">
        <v>33396.67</v>
      </c>
      <c r="CN72">
        <v>217776.67</v>
      </c>
      <c r="CO72">
        <v>5408160</v>
      </c>
      <c r="CP72">
        <v>-57770</v>
      </c>
      <c r="CQ72">
        <v>-117726.67</v>
      </c>
      <c r="CR72">
        <v>526114.47</v>
      </c>
      <c r="CS72">
        <v>267999452.72</v>
      </c>
      <c r="CT72">
        <v>11978.11</v>
      </c>
      <c r="CU72">
        <v>268556457.27999997</v>
      </c>
      <c r="CV72" s="34">
        <v>0.5278716</v>
      </c>
      <c r="CW72">
        <v>408813.48</v>
      </c>
      <c r="CX72" s="7">
        <v>17419.52</v>
      </c>
      <c r="CY72" s="10">
        <f t="shared" si="3"/>
        <v>0</v>
      </c>
      <c r="CZ72" s="10">
        <f>IFERROR(INDEX(CONFAZ!$A$2:$ES$440,MATCH(DATE(YEAR($A72),MONTH($A72),15),CONFAZ!$A$2:$A$440,0),4),0)</f>
        <v>26799.35</v>
      </c>
      <c r="DA72"/>
      <c r="DB72"/>
      <c r="DC72"/>
      <c r="DD72"/>
      <c r="DJ72"/>
    </row>
    <row r="73" spans="1:114" x14ac:dyDescent="0.25">
      <c r="A73" s="1">
        <v>42354</v>
      </c>
      <c r="B73" s="1" t="str">
        <f t="shared" si="2"/>
        <v>16/12/2015</v>
      </c>
      <c r="C73" t="s">
        <v>61</v>
      </c>
      <c r="D73" t="s">
        <v>62</v>
      </c>
      <c r="E73" s="8">
        <v>3.8711000000000002</v>
      </c>
      <c r="F73">
        <v>228325744.11000001</v>
      </c>
      <c r="G73">
        <v>1598380.27</v>
      </c>
      <c r="H73">
        <v>414817466</v>
      </c>
      <c r="I73">
        <v>66988144.75999999</v>
      </c>
      <c r="J73">
        <v>84245853.61999999</v>
      </c>
      <c r="K73">
        <v>10653755.42</v>
      </c>
      <c r="L73">
        <v>12538686</v>
      </c>
      <c r="M73" s="10">
        <v>14723311</v>
      </c>
      <c r="N73" s="10">
        <v>33841425</v>
      </c>
      <c r="O73" s="10">
        <v>59184628</v>
      </c>
      <c r="P73" s="10">
        <v>65263928</v>
      </c>
      <c r="Q73" s="10">
        <v>4699165</v>
      </c>
      <c r="R73" s="10">
        <v>65631138</v>
      </c>
      <c r="S73" s="10">
        <v>1123896</v>
      </c>
      <c r="T73" s="10">
        <v>14780538</v>
      </c>
      <c r="U73" s="10">
        <v>106923345</v>
      </c>
      <c r="V73" s="10">
        <v>47047712</v>
      </c>
      <c r="W73" s="10">
        <v>1123896</v>
      </c>
      <c r="X73" s="10">
        <v>14780538</v>
      </c>
      <c r="Y73" s="10">
        <v>106923345</v>
      </c>
      <c r="Z73" s="10">
        <v>47047712</v>
      </c>
      <c r="AA73" s="10">
        <v>1598380</v>
      </c>
      <c r="AB73" s="10">
        <v>0.57523916909999995</v>
      </c>
      <c r="AC73">
        <v>136.22</v>
      </c>
      <c r="AD73" s="2">
        <v>15694230026</v>
      </c>
      <c r="AE73" s="2">
        <v>10686340015</v>
      </c>
      <c r="AF73" s="10">
        <f>INDEX(CONFAZ!$EN$2:$ES$408,MATCH(DATE(YEAR($A73),MONTH($A73),15),CONFAZ!$EN$2:$EN$408,0),2)</f>
        <v>208734995</v>
      </c>
      <c r="AG73" s="10">
        <f>INDEX(CONFAZ!$EN$2:$ES$408,MATCH(DATE(YEAR($A73),MONTH($A73),15),CONFAZ!$EN$2:$EN$408,0),3)</f>
        <v>75313611</v>
      </c>
      <c r="AH73">
        <v>788</v>
      </c>
      <c r="AI73">
        <v>1379907790400</v>
      </c>
      <c r="AJ73">
        <v>14.15</v>
      </c>
      <c r="AK73">
        <v>0.9</v>
      </c>
      <c r="AL73">
        <v>967.74444444444396</v>
      </c>
      <c r="AM73">
        <v>756.26900000000001</v>
      </c>
      <c r="AN73">
        <v>696.58571428571395</v>
      </c>
      <c r="AO73">
        <v>869.42399999999998</v>
      </c>
      <c r="AP73">
        <v>9.0778438398236005</v>
      </c>
      <c r="AQ73">
        <v>1.96</v>
      </c>
      <c r="AR73">
        <v>157.4</v>
      </c>
      <c r="AS73">
        <v>-14.2</v>
      </c>
      <c r="AT73" s="10">
        <v>515911400000</v>
      </c>
      <c r="AU73">
        <v>12300000</v>
      </c>
      <c r="AV73">
        <v>0</v>
      </c>
      <c r="AW73">
        <v>93547415</v>
      </c>
      <c r="AX73">
        <v>80167005</v>
      </c>
      <c r="AY73">
        <v>0</v>
      </c>
      <c r="AZ73" s="10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1080410</v>
      </c>
      <c r="BO73">
        <v>22677841000</v>
      </c>
      <c r="BP73" s="3">
        <v>0.4</v>
      </c>
      <c r="BQ73" s="3">
        <v>3704</v>
      </c>
      <c r="BR73" s="3">
        <v>21813.8</v>
      </c>
      <c r="BS73">
        <v>2192496000</v>
      </c>
      <c r="BT73" s="3">
        <v>18229000</v>
      </c>
      <c r="BU73">
        <v>5389738000</v>
      </c>
      <c r="BV73" s="3">
        <v>10405398000</v>
      </c>
      <c r="BW73">
        <v>4671980000</v>
      </c>
      <c r="BX73">
        <v>18005861000</v>
      </c>
      <c r="BY73">
        <v>0</v>
      </c>
      <c r="BZ73">
        <v>0</v>
      </c>
      <c r="CA73">
        <v>0</v>
      </c>
      <c r="CB73">
        <v>0</v>
      </c>
      <c r="CC73">
        <v>22677841000</v>
      </c>
      <c r="CD73">
        <v>0.4</v>
      </c>
      <c r="CE73">
        <v>421329.98</v>
      </c>
      <c r="CF73">
        <v>156076586.65000001</v>
      </c>
      <c r="CG73">
        <v>32091.55</v>
      </c>
      <c r="CH73">
        <v>21838.75</v>
      </c>
      <c r="CI73">
        <v>33.148744999999998</v>
      </c>
      <c r="CJ73">
        <v>3.63</v>
      </c>
      <c r="CK73">
        <v>5573.33</v>
      </c>
      <c r="CL73">
        <v>38970</v>
      </c>
      <c r="CM73">
        <v>33396.67</v>
      </c>
      <c r="CN73">
        <v>217776.67</v>
      </c>
      <c r="CO73">
        <v>5408160</v>
      </c>
      <c r="CP73">
        <v>-57770</v>
      </c>
      <c r="CQ73">
        <v>-117726.67</v>
      </c>
      <c r="CR73">
        <v>777972.7</v>
      </c>
      <c r="CS73">
        <v>236404789.05000001</v>
      </c>
      <c r="CT73">
        <v>4134.1099999999997</v>
      </c>
      <c r="CU73">
        <v>237187395.86000001</v>
      </c>
      <c r="CV73" s="34">
        <v>0.5278716</v>
      </c>
      <c r="CW73">
        <v>489544.02</v>
      </c>
      <c r="CX73" s="7">
        <v>20859.439999999999</v>
      </c>
      <c r="CY73" s="10">
        <f t="shared" si="3"/>
        <v>0</v>
      </c>
      <c r="CZ73" s="10">
        <f>IFERROR(INDEX(CONFAZ!$A$2:$ES$440,MATCH(DATE(YEAR($A73),MONTH($A73),15),CONFAZ!$A$2:$A$440,0),4),0)</f>
        <v>32091.55</v>
      </c>
      <c r="DA73" s="10"/>
      <c r="DB73" s="10"/>
      <c r="DC73"/>
      <c r="DD73"/>
      <c r="DJ73"/>
    </row>
    <row r="74" spans="1:114" x14ac:dyDescent="0.25">
      <c r="A74" s="1">
        <v>42385</v>
      </c>
      <c r="B74" s="1" t="str">
        <f t="shared" si="2"/>
        <v>16/01/2016</v>
      </c>
      <c r="C74" t="s">
        <v>61</v>
      </c>
      <c r="D74" t="s">
        <v>62</v>
      </c>
      <c r="E74" s="8">
        <v>4.0523999999999996</v>
      </c>
      <c r="F74">
        <v>250609227.00999996</v>
      </c>
      <c r="G74">
        <v>2001696.2200000002</v>
      </c>
      <c r="H74">
        <v>539014540</v>
      </c>
      <c r="I74">
        <v>65421601.500000015</v>
      </c>
      <c r="J74">
        <v>182185541.00999999</v>
      </c>
      <c r="K74">
        <v>12330961.33</v>
      </c>
      <c r="L74">
        <v>32099957</v>
      </c>
      <c r="M74" s="10">
        <v>13879473</v>
      </c>
      <c r="N74" s="10">
        <v>38283336</v>
      </c>
      <c r="O74" s="10">
        <v>75966928</v>
      </c>
      <c r="P74" s="10">
        <v>74301108</v>
      </c>
      <c r="Q74" s="10">
        <v>4040376</v>
      </c>
      <c r="R74" s="10">
        <v>72896086</v>
      </c>
      <c r="S74" s="10">
        <v>1404508</v>
      </c>
      <c r="T74" s="10">
        <v>20341081</v>
      </c>
      <c r="U74" s="10">
        <v>186610644</v>
      </c>
      <c r="V74" s="10">
        <v>49289304</v>
      </c>
      <c r="W74" s="10">
        <v>1404508</v>
      </c>
      <c r="X74" s="10">
        <v>20341081</v>
      </c>
      <c r="Y74" s="10">
        <v>186610644</v>
      </c>
      <c r="Z74" s="10">
        <v>49289304</v>
      </c>
      <c r="AA74" s="10">
        <v>2001696</v>
      </c>
      <c r="AB74" s="10">
        <v>2.4638480875000002</v>
      </c>
      <c r="AC74">
        <v>128.25</v>
      </c>
      <c r="AD74" s="2">
        <v>11024617489</v>
      </c>
      <c r="AE74" s="2">
        <v>10455954695</v>
      </c>
      <c r="AF74" s="10">
        <f>INDEX(CONFAZ!$EN$2:$ES$408,MATCH(DATE(YEAR($A74),MONTH($A74),15),CONFAZ!$EN$2:$EN$408,0),2)</f>
        <v>147537499</v>
      </c>
      <c r="AG74" s="10">
        <f>INDEX(CONFAZ!$EN$2:$ES$408,MATCH(DATE(YEAR($A74),MONTH($A74),15),CONFAZ!$EN$2:$EN$408,0),3)</f>
        <v>62383725</v>
      </c>
      <c r="AH74">
        <v>880</v>
      </c>
      <c r="AI74">
        <v>1448761366799.99</v>
      </c>
      <c r="AJ74">
        <v>14.15</v>
      </c>
      <c r="AK74">
        <v>1.51</v>
      </c>
      <c r="AL74">
        <v>966.74944444444395</v>
      </c>
      <c r="AM74">
        <v>760.27700000000004</v>
      </c>
      <c r="AN74">
        <v>700.73095238095198</v>
      </c>
      <c r="AO74">
        <v>869.73119999999994</v>
      </c>
      <c r="AP74">
        <v>9.6204774796948005</v>
      </c>
      <c r="AQ74">
        <v>2.27</v>
      </c>
      <c r="AR74">
        <v>134.36000000000001</v>
      </c>
      <c r="AS74">
        <v>-6.9196</v>
      </c>
      <c r="AT74" s="10">
        <v>481818500000</v>
      </c>
      <c r="AU74">
        <v>0</v>
      </c>
      <c r="AV74">
        <v>0</v>
      </c>
      <c r="AW74">
        <v>68272113</v>
      </c>
      <c r="AX74">
        <v>66621927</v>
      </c>
      <c r="AY74">
        <v>0</v>
      </c>
      <c r="AZ74" s="10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1650186</v>
      </c>
      <c r="BO74">
        <v>23134440000</v>
      </c>
      <c r="BP74" s="3">
        <v>0.4</v>
      </c>
      <c r="BQ74" s="3">
        <v>3704</v>
      </c>
      <c r="BR74" s="3">
        <v>21950.81</v>
      </c>
      <c r="BS74" s="3">
        <v>2353922000</v>
      </c>
      <c r="BT74" s="3">
        <v>23590000</v>
      </c>
      <c r="BU74" s="3">
        <v>4905638000</v>
      </c>
      <c r="BV74" s="3">
        <v>11308785000</v>
      </c>
      <c r="BW74">
        <v>4542506000</v>
      </c>
      <c r="BX74" s="3">
        <v>18591934000</v>
      </c>
      <c r="BY74">
        <v>0</v>
      </c>
      <c r="BZ74">
        <v>0</v>
      </c>
      <c r="CA74">
        <v>0</v>
      </c>
      <c r="CB74">
        <v>0</v>
      </c>
      <c r="CC74">
        <v>22677841000</v>
      </c>
      <c r="CD74">
        <v>0.4</v>
      </c>
      <c r="CE74">
        <v>379747.71</v>
      </c>
      <c r="CF74">
        <v>159850541.36000001</v>
      </c>
      <c r="CG74">
        <v>8071.91</v>
      </c>
      <c r="CH74">
        <v>30959.58</v>
      </c>
      <c r="CI74">
        <v>31.7388555</v>
      </c>
      <c r="CJ74">
        <v>3.68</v>
      </c>
      <c r="CK74">
        <v>275516.67</v>
      </c>
      <c r="CL74">
        <v>324236.67</v>
      </c>
      <c r="CM74">
        <v>48720</v>
      </c>
      <c r="CN74">
        <v>-23906.67</v>
      </c>
      <c r="CO74">
        <v>5524086.6699999999</v>
      </c>
      <c r="CP74">
        <v>-25583.33</v>
      </c>
      <c r="CQ74">
        <v>-97413.33</v>
      </c>
      <c r="CR74">
        <v>702290.18</v>
      </c>
      <c r="CS74">
        <v>338139893.12</v>
      </c>
      <c r="CT74">
        <v>44342.78</v>
      </c>
      <c r="CU74">
        <v>338889126.07999998</v>
      </c>
      <c r="CV74" s="34">
        <v>0.52966100000000005</v>
      </c>
      <c r="CW74">
        <v>904232.03</v>
      </c>
      <c r="CX74" s="7">
        <v>5246.71</v>
      </c>
      <c r="CY74" s="10">
        <f t="shared" si="3"/>
        <v>0</v>
      </c>
      <c r="CZ74" s="10">
        <f>IFERROR(INDEX(CONFAZ!$A$2:$ES$440,MATCH(DATE(YEAR($A74),MONTH($A74),15),CONFAZ!$A$2:$A$440,0),4),0)</f>
        <v>8071.91</v>
      </c>
      <c r="DA74"/>
      <c r="DB74"/>
      <c r="DC74"/>
      <c r="DD74"/>
      <c r="DJ74"/>
    </row>
    <row r="75" spans="1:114" x14ac:dyDescent="0.25">
      <c r="A75" s="1">
        <v>42416</v>
      </c>
      <c r="B75" s="1" t="str">
        <f t="shared" si="2"/>
        <v>16/02/2016</v>
      </c>
      <c r="C75" t="s">
        <v>61</v>
      </c>
      <c r="D75" t="s">
        <v>62</v>
      </c>
      <c r="E75" s="8">
        <v>3.9737</v>
      </c>
      <c r="F75">
        <v>223415929.58000004</v>
      </c>
      <c r="G75">
        <v>1342192.2599999998</v>
      </c>
      <c r="H75">
        <v>458879584</v>
      </c>
      <c r="I75">
        <v>58395999.789999999</v>
      </c>
      <c r="J75">
        <v>139169640.11999997</v>
      </c>
      <c r="K75">
        <v>9653058.0999999996</v>
      </c>
      <c r="L75">
        <v>92302269</v>
      </c>
      <c r="M75" s="10">
        <v>13526582</v>
      </c>
      <c r="N75" s="10">
        <v>35670812</v>
      </c>
      <c r="O75" s="10">
        <v>59044356</v>
      </c>
      <c r="P75" s="10">
        <v>56282822</v>
      </c>
      <c r="Q75" s="10">
        <v>3784398</v>
      </c>
      <c r="R75" s="10">
        <v>61599303</v>
      </c>
      <c r="S75" s="10">
        <v>1988631</v>
      </c>
      <c r="T75" s="10">
        <v>23378829</v>
      </c>
      <c r="U75" s="10">
        <v>151965046</v>
      </c>
      <c r="V75" s="10">
        <v>50297891</v>
      </c>
      <c r="W75" s="10">
        <v>1988631</v>
      </c>
      <c r="X75" s="10">
        <v>23378829</v>
      </c>
      <c r="Y75" s="10">
        <v>151965046</v>
      </c>
      <c r="Z75" s="10">
        <v>50297891</v>
      </c>
      <c r="AA75" s="10">
        <v>1340914</v>
      </c>
      <c r="AB75" s="10">
        <v>1.8207618135999999</v>
      </c>
      <c r="AC75">
        <v>130.81</v>
      </c>
      <c r="AD75" s="2">
        <v>13103865483</v>
      </c>
      <c r="AE75" s="2">
        <v>10448566313</v>
      </c>
      <c r="AF75" s="10">
        <f>INDEX(CONFAZ!$EN$2:$ES$408,MATCH(DATE(YEAR($A75),MONTH($A75),15),CONFAZ!$EN$2:$EN$408,0),2)</f>
        <v>139541291</v>
      </c>
      <c r="AG75" s="10">
        <f>INDEX(CONFAZ!$EN$2:$ES$408,MATCH(DATE(YEAR($A75),MONTH($A75),15),CONFAZ!$EN$2:$EN$408,0),3)</f>
        <v>142581099</v>
      </c>
      <c r="AH75">
        <v>880</v>
      </c>
      <c r="AI75">
        <v>1428020621600</v>
      </c>
      <c r="AJ75">
        <v>14.15</v>
      </c>
      <c r="AK75">
        <v>0.95</v>
      </c>
      <c r="AL75">
        <v>978.94555555555496</v>
      </c>
      <c r="AM75">
        <v>775.34349999999995</v>
      </c>
      <c r="AN75">
        <v>715.69761904761901</v>
      </c>
      <c r="AO75">
        <v>879.76919999999996</v>
      </c>
      <c r="AP75">
        <v>10.350041730079999</v>
      </c>
      <c r="AQ75">
        <v>1.9</v>
      </c>
      <c r="AR75">
        <v>132.55000000000001</v>
      </c>
      <c r="AS75">
        <v>13.199</v>
      </c>
      <c r="AT75" s="10">
        <v>490477900000</v>
      </c>
      <c r="AU75">
        <v>0</v>
      </c>
      <c r="AV75">
        <v>0</v>
      </c>
      <c r="AW75">
        <v>52082269</v>
      </c>
      <c r="AX75">
        <v>50282929</v>
      </c>
      <c r="AY75">
        <v>0</v>
      </c>
      <c r="AZ75" s="10">
        <v>0</v>
      </c>
      <c r="BA75">
        <v>0</v>
      </c>
      <c r="BB75">
        <v>0</v>
      </c>
      <c r="BC75">
        <v>29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1799311</v>
      </c>
      <c r="BO75">
        <v>23134440000</v>
      </c>
      <c r="BP75" s="3">
        <v>0.4</v>
      </c>
      <c r="BQ75" s="3">
        <v>3704</v>
      </c>
      <c r="BR75" s="3">
        <v>21950.81</v>
      </c>
      <c r="BS75" s="3">
        <v>2353922000</v>
      </c>
      <c r="BT75" s="3">
        <v>23590000</v>
      </c>
      <c r="BU75">
        <v>4905638000</v>
      </c>
      <c r="BV75" s="3">
        <v>11308785000</v>
      </c>
      <c r="BW75">
        <v>4542506000</v>
      </c>
      <c r="BX75" s="3">
        <v>18591934000</v>
      </c>
      <c r="BY75">
        <v>0</v>
      </c>
      <c r="BZ75">
        <v>0</v>
      </c>
      <c r="CA75">
        <v>0</v>
      </c>
      <c r="CB75">
        <v>0</v>
      </c>
      <c r="CC75">
        <v>22677841000</v>
      </c>
      <c r="CD75">
        <v>0.4</v>
      </c>
      <c r="CE75">
        <v>245093.89</v>
      </c>
      <c r="CF75">
        <v>223891314.99000001</v>
      </c>
      <c r="CG75">
        <v>35148.76</v>
      </c>
      <c r="CH75">
        <v>26732.58</v>
      </c>
      <c r="CI75">
        <v>31.7388555</v>
      </c>
      <c r="CJ75">
        <v>3.71</v>
      </c>
      <c r="CK75">
        <v>275516.67</v>
      </c>
      <c r="CL75">
        <v>324236.67</v>
      </c>
      <c r="CM75">
        <v>48720</v>
      </c>
      <c r="CN75">
        <v>-23906.67</v>
      </c>
      <c r="CO75">
        <v>5524086.6699999999</v>
      </c>
      <c r="CP75">
        <v>-25583.33</v>
      </c>
      <c r="CQ75">
        <v>-97413.33</v>
      </c>
      <c r="CR75">
        <v>695863.67</v>
      </c>
      <c r="CS75">
        <v>272616679.47000003</v>
      </c>
      <c r="CT75">
        <v>159955.66</v>
      </c>
      <c r="CU75">
        <v>273473198.80000001</v>
      </c>
      <c r="CV75" s="34">
        <v>0.52966100000000005</v>
      </c>
      <c r="CW75">
        <v>10354164.18</v>
      </c>
      <c r="CX75" s="7">
        <v>22846.63</v>
      </c>
      <c r="CY75" s="10">
        <f t="shared" si="3"/>
        <v>0</v>
      </c>
      <c r="CZ75" s="10">
        <f>IFERROR(INDEX(CONFAZ!$A$2:$ES$440,MATCH(DATE(YEAR($A75),MONTH($A75),15),CONFAZ!$A$2:$A$440,0),4),0)</f>
        <v>35148.76</v>
      </c>
      <c r="DA75" s="6"/>
      <c r="DB75"/>
      <c r="DC75"/>
      <c r="DD75"/>
      <c r="DJ75"/>
    </row>
    <row r="76" spans="1:114" x14ac:dyDescent="0.25">
      <c r="A76" s="1">
        <v>42445</v>
      </c>
      <c r="B76" s="1" t="str">
        <f t="shared" si="2"/>
        <v>16/03/2016</v>
      </c>
      <c r="C76" t="s">
        <v>61</v>
      </c>
      <c r="D76" t="s">
        <v>62</v>
      </c>
      <c r="E76" s="8">
        <v>3.7039</v>
      </c>
      <c r="F76">
        <v>234040632.91000003</v>
      </c>
      <c r="G76">
        <v>1271021.99</v>
      </c>
      <c r="H76">
        <v>430172334</v>
      </c>
      <c r="I76">
        <v>52415069.380000018</v>
      </c>
      <c r="J76">
        <v>110240401.08999999</v>
      </c>
      <c r="K76">
        <v>9469409.5199999996</v>
      </c>
      <c r="L76">
        <v>53595376</v>
      </c>
      <c r="M76" s="10">
        <v>22479833</v>
      </c>
      <c r="N76" s="10">
        <v>34986446</v>
      </c>
      <c r="O76" s="10">
        <v>57526125</v>
      </c>
      <c r="P76" s="10">
        <v>67191902</v>
      </c>
      <c r="Q76" s="10">
        <v>5260089</v>
      </c>
      <c r="R76" s="10">
        <v>49444878</v>
      </c>
      <c r="S76" s="10">
        <v>3499698</v>
      </c>
      <c r="T76" s="10">
        <v>22975445</v>
      </c>
      <c r="U76" s="10">
        <v>111611912</v>
      </c>
      <c r="V76" s="10">
        <v>53926585</v>
      </c>
      <c r="W76" s="10">
        <v>3499698</v>
      </c>
      <c r="X76" s="10">
        <v>22975445</v>
      </c>
      <c r="Y76" s="10">
        <v>111611912</v>
      </c>
      <c r="Z76" s="10">
        <v>53926585</v>
      </c>
      <c r="AA76" s="10">
        <v>1269421</v>
      </c>
      <c r="AB76" s="10">
        <v>2.1953758583999998</v>
      </c>
      <c r="AC76">
        <v>140.27000000000001</v>
      </c>
      <c r="AD76" s="2">
        <v>15845539947</v>
      </c>
      <c r="AE76" s="2">
        <v>11706198715</v>
      </c>
      <c r="AF76" s="10">
        <f>INDEX(CONFAZ!$EN$2:$ES$408,MATCH(DATE(YEAR($A76),MONTH($A76),15),CONFAZ!$EN$2:$EN$408,0),2)</f>
        <v>201463034</v>
      </c>
      <c r="AG76" s="10">
        <f>INDEX(CONFAZ!$EN$2:$ES$408,MATCH(DATE(YEAR($A76),MONTH($A76),15),CONFAZ!$EN$2:$EN$408,0),3)</f>
        <v>411147314</v>
      </c>
      <c r="AH76">
        <v>880</v>
      </c>
      <c r="AI76">
        <v>1324877622200</v>
      </c>
      <c r="AJ76">
        <v>14.15</v>
      </c>
      <c r="AK76">
        <v>0.44</v>
      </c>
      <c r="AL76">
        <v>997.68722222222198</v>
      </c>
      <c r="AM76">
        <v>791.53549999999996</v>
      </c>
      <c r="AN76">
        <v>730.52333333333297</v>
      </c>
      <c r="AO76">
        <v>897.70439999999996</v>
      </c>
      <c r="AP76">
        <v>11.0609967741619</v>
      </c>
      <c r="AQ76">
        <v>1.43</v>
      </c>
      <c r="AR76">
        <v>148.22999999999999</v>
      </c>
      <c r="AS76">
        <v>-8.9</v>
      </c>
      <c r="AT76" s="10">
        <v>528022800000.00006</v>
      </c>
      <c r="AU76">
        <v>0</v>
      </c>
      <c r="AV76">
        <v>0</v>
      </c>
      <c r="AW76">
        <v>87531218</v>
      </c>
      <c r="AX76">
        <v>85378631</v>
      </c>
      <c r="AY76">
        <v>0</v>
      </c>
      <c r="AZ76" s="10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2152587</v>
      </c>
      <c r="BO76">
        <v>23134440000</v>
      </c>
      <c r="BP76" s="3">
        <v>0.4</v>
      </c>
      <c r="BQ76" s="3">
        <v>3704</v>
      </c>
      <c r="BR76" s="3">
        <v>21950.81</v>
      </c>
      <c r="BS76">
        <v>2353922000</v>
      </c>
      <c r="BT76" s="3">
        <v>23590000</v>
      </c>
      <c r="BU76" s="3">
        <v>4905638000</v>
      </c>
      <c r="BV76" s="3">
        <v>11308785000</v>
      </c>
      <c r="BW76" s="3">
        <v>4542506000</v>
      </c>
      <c r="BX76" s="3">
        <v>18591934000</v>
      </c>
      <c r="BY76">
        <v>0</v>
      </c>
      <c r="BZ76">
        <v>0</v>
      </c>
      <c r="CA76">
        <v>0</v>
      </c>
      <c r="CB76">
        <v>0</v>
      </c>
      <c r="CC76">
        <v>22677841000</v>
      </c>
      <c r="CD76">
        <v>0.4</v>
      </c>
      <c r="CE76">
        <v>255363.84</v>
      </c>
      <c r="CF76">
        <v>190589106.41</v>
      </c>
      <c r="CG76">
        <v>26301.74</v>
      </c>
      <c r="CH76">
        <v>31064.58</v>
      </c>
      <c r="CI76">
        <v>31.7388555</v>
      </c>
      <c r="CJ76">
        <v>3.73</v>
      </c>
      <c r="CK76">
        <v>275516.67</v>
      </c>
      <c r="CL76">
        <v>324236.67</v>
      </c>
      <c r="CM76">
        <v>48720</v>
      </c>
      <c r="CN76">
        <v>-23906.67</v>
      </c>
      <c r="CO76">
        <v>5524086.6699999999</v>
      </c>
      <c r="CP76">
        <v>-25583.33</v>
      </c>
      <c r="CQ76">
        <v>-97413.33</v>
      </c>
      <c r="CR76">
        <v>649439.48</v>
      </c>
      <c r="CS76">
        <v>235610645.09</v>
      </c>
      <c r="CT76">
        <v>79442.5</v>
      </c>
      <c r="CU76">
        <v>236341627.06999999</v>
      </c>
      <c r="CV76" s="34">
        <v>0.52966100000000005</v>
      </c>
      <c r="CW76">
        <v>494389.13</v>
      </c>
      <c r="CX76" s="7">
        <v>19605.559999999998</v>
      </c>
      <c r="CY76" s="10">
        <f t="shared" si="3"/>
        <v>0</v>
      </c>
      <c r="CZ76" s="10">
        <f>IFERROR(INDEX(CONFAZ!$A$2:$ES$440,MATCH(DATE(YEAR($A76),MONTH($A76),15),CONFAZ!$A$2:$A$440,0),4),0)</f>
        <v>26301.74</v>
      </c>
      <c r="DB76"/>
      <c r="DC76"/>
      <c r="DD76"/>
      <c r="DJ76"/>
    </row>
    <row r="77" spans="1:114" x14ac:dyDescent="0.25">
      <c r="A77" s="1">
        <v>42476</v>
      </c>
      <c r="B77" s="1" t="str">
        <f t="shared" si="2"/>
        <v>16/04/2016</v>
      </c>
      <c r="C77" t="s">
        <v>61</v>
      </c>
      <c r="D77" t="s">
        <v>62</v>
      </c>
      <c r="E77" s="8">
        <v>3.5657999999999999</v>
      </c>
      <c r="F77">
        <v>239414160.86000001</v>
      </c>
      <c r="G77">
        <v>1953140.8000000003</v>
      </c>
      <c r="H77">
        <v>470860226</v>
      </c>
      <c r="I77">
        <v>65628424.639999986</v>
      </c>
      <c r="J77">
        <v>128565691.96000001</v>
      </c>
      <c r="K77">
        <v>10102107.359999999</v>
      </c>
      <c r="L77">
        <v>46623762</v>
      </c>
      <c r="M77" s="10">
        <v>13052834</v>
      </c>
      <c r="N77" s="10">
        <v>37932664</v>
      </c>
      <c r="O77" s="10">
        <v>56335122</v>
      </c>
      <c r="P77" s="10">
        <v>74461280</v>
      </c>
      <c r="Q77" s="10">
        <v>4589015</v>
      </c>
      <c r="R77" s="10">
        <v>56613525</v>
      </c>
      <c r="S77" s="10">
        <v>2535725</v>
      </c>
      <c r="T77" s="10">
        <v>38338310</v>
      </c>
      <c r="U77" s="10">
        <v>138774998</v>
      </c>
      <c r="V77" s="10">
        <v>46273612</v>
      </c>
      <c r="W77" s="10">
        <v>2535725</v>
      </c>
      <c r="X77" s="10">
        <v>38338310</v>
      </c>
      <c r="Y77" s="10">
        <v>138774998</v>
      </c>
      <c r="Z77" s="10">
        <v>46273612</v>
      </c>
      <c r="AA77" s="10">
        <v>1953141</v>
      </c>
      <c r="AB77" s="10">
        <v>-0.70648736130000001</v>
      </c>
      <c r="AC77">
        <v>136.01</v>
      </c>
      <c r="AD77" s="2">
        <v>15082231392</v>
      </c>
      <c r="AE77" s="2">
        <v>10658991407</v>
      </c>
      <c r="AF77" s="10">
        <f>INDEX(CONFAZ!$EN$2:$ES$408,MATCH(DATE(YEAR($A77),MONTH($A77),15),CONFAZ!$EN$2:$EN$408,0),2)</f>
        <v>220655795</v>
      </c>
      <c r="AG77" s="10">
        <f>INDEX(CONFAZ!$EN$2:$ES$408,MATCH(DATE(YEAR($A77),MONTH($A77),15),CONFAZ!$EN$2:$EN$408,0),3)</f>
        <v>134503507</v>
      </c>
      <c r="AH77">
        <v>880</v>
      </c>
      <c r="AI77">
        <v>1291536325800</v>
      </c>
      <c r="AJ77">
        <v>14.15</v>
      </c>
      <c r="AK77">
        <v>0.64</v>
      </c>
      <c r="AL77">
        <v>994.05</v>
      </c>
      <c r="AM77">
        <v>793.23699999999997</v>
      </c>
      <c r="AN77">
        <v>729.91809523809502</v>
      </c>
      <c r="AO77">
        <v>894.71640000000002</v>
      </c>
      <c r="AP77">
        <v>11.336864883919</v>
      </c>
      <c r="AQ77">
        <v>1.61</v>
      </c>
      <c r="AR77">
        <v>153.27000000000001</v>
      </c>
      <c r="AS77">
        <v>-21.71</v>
      </c>
      <c r="AT77" s="10">
        <v>520821400000</v>
      </c>
      <c r="AU77">
        <v>0</v>
      </c>
      <c r="AV77">
        <v>0</v>
      </c>
      <c r="AW77">
        <v>69557294</v>
      </c>
      <c r="AX77">
        <v>68746496</v>
      </c>
      <c r="AY77">
        <v>0</v>
      </c>
      <c r="AZ77" s="10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751441</v>
      </c>
      <c r="BO77">
        <v>23134440000</v>
      </c>
      <c r="BP77" s="3">
        <v>0.4</v>
      </c>
      <c r="BQ77" s="3">
        <v>3704</v>
      </c>
      <c r="BR77">
        <v>21950.81</v>
      </c>
      <c r="BS77" s="3">
        <v>2353922000</v>
      </c>
      <c r="BT77" s="3">
        <v>23590000</v>
      </c>
      <c r="BU77">
        <v>4905638000</v>
      </c>
      <c r="BV77" s="3">
        <v>11308785000</v>
      </c>
      <c r="BW77" s="3">
        <v>4542506000</v>
      </c>
      <c r="BX77" s="3">
        <v>18591934000</v>
      </c>
      <c r="BY77">
        <v>0</v>
      </c>
      <c r="BZ77">
        <v>0</v>
      </c>
      <c r="CA77">
        <v>0</v>
      </c>
      <c r="CB77">
        <v>0</v>
      </c>
      <c r="CC77">
        <v>22677841000</v>
      </c>
      <c r="CD77">
        <v>0.4</v>
      </c>
      <c r="CE77">
        <v>210162.37</v>
      </c>
      <c r="CF77">
        <v>166310345.09</v>
      </c>
      <c r="CG77">
        <v>16311.48</v>
      </c>
      <c r="CH77">
        <v>26378.58</v>
      </c>
      <c r="CI77">
        <v>31.7388555</v>
      </c>
      <c r="CJ77">
        <v>3.72</v>
      </c>
      <c r="CK77">
        <v>-147856.67000000001</v>
      </c>
      <c r="CL77">
        <v>-110150</v>
      </c>
      <c r="CM77">
        <v>37706.67</v>
      </c>
      <c r="CN77">
        <v>-85460</v>
      </c>
      <c r="CO77">
        <v>5414663.3300000001</v>
      </c>
      <c r="CP77">
        <v>-41550</v>
      </c>
      <c r="CQ77">
        <v>-215410</v>
      </c>
      <c r="CR77">
        <v>1071772.77</v>
      </c>
      <c r="CS77">
        <v>243302765.25</v>
      </c>
      <c r="CT77">
        <v>70555.89</v>
      </c>
      <c r="CU77">
        <v>244445093.91</v>
      </c>
      <c r="CV77" s="34">
        <v>0.52966100000000005</v>
      </c>
      <c r="CW77">
        <v>869876.71</v>
      </c>
      <c r="CX77" s="7">
        <v>9993.82</v>
      </c>
      <c r="CY77" s="10">
        <f t="shared" si="3"/>
        <v>0</v>
      </c>
      <c r="CZ77" s="10">
        <f>IFERROR(INDEX(CONFAZ!$A$2:$ES$440,MATCH(DATE(YEAR($A77),MONTH($A77),15),CONFAZ!$A$2:$A$440,0),4),0)</f>
        <v>16311.48</v>
      </c>
      <c r="DA77"/>
      <c r="DB77"/>
      <c r="DC77"/>
      <c r="DD77"/>
      <c r="DJ77"/>
    </row>
    <row r="78" spans="1:114" x14ac:dyDescent="0.25">
      <c r="A78" s="1">
        <v>42506</v>
      </c>
      <c r="B78" s="1" t="str">
        <f t="shared" si="2"/>
        <v>16/05/2016</v>
      </c>
      <c r="C78" t="s">
        <v>61</v>
      </c>
      <c r="D78" t="s">
        <v>62</v>
      </c>
      <c r="E78" s="8">
        <v>3.5392999999999999</v>
      </c>
      <c r="F78">
        <v>272315025.07000005</v>
      </c>
      <c r="G78">
        <v>3106400.9399999995</v>
      </c>
      <c r="H78">
        <v>466345929</v>
      </c>
      <c r="I78">
        <v>57349291.600000009</v>
      </c>
      <c r="J78">
        <v>100637974.88999999</v>
      </c>
      <c r="K78">
        <v>10930264.029999997</v>
      </c>
      <c r="L78">
        <v>39434075</v>
      </c>
      <c r="M78" s="10">
        <v>32053857</v>
      </c>
      <c r="N78" s="10">
        <v>37586293</v>
      </c>
      <c r="O78" s="10">
        <v>61121386</v>
      </c>
      <c r="P78" s="10">
        <v>83442094</v>
      </c>
      <c r="Q78" s="10">
        <v>4704163</v>
      </c>
      <c r="R78" s="10">
        <v>53265680</v>
      </c>
      <c r="S78" s="10">
        <v>3019854</v>
      </c>
      <c r="T78" s="10">
        <v>31701523</v>
      </c>
      <c r="U78" s="10">
        <v>112627358</v>
      </c>
      <c r="V78" s="10">
        <v>43715631</v>
      </c>
      <c r="W78" s="10">
        <v>3019854</v>
      </c>
      <c r="X78" s="10">
        <v>31701523</v>
      </c>
      <c r="Y78" s="10">
        <v>112627358</v>
      </c>
      <c r="Z78" s="10">
        <v>43715631</v>
      </c>
      <c r="AA78" s="10">
        <v>3108090</v>
      </c>
      <c r="AB78" s="10">
        <v>0.52453482699999998</v>
      </c>
      <c r="AC78">
        <v>133.54</v>
      </c>
      <c r="AD78" s="2">
        <v>16596334743</v>
      </c>
      <c r="AE78" s="2">
        <v>11291198938</v>
      </c>
      <c r="AF78" s="10">
        <f>INDEX(CONFAZ!$EN$2:$ES$408,MATCH(DATE(YEAR($A78),MONTH($A78),15),CONFAZ!$EN$2:$EN$408,0),2)</f>
        <v>206297751</v>
      </c>
      <c r="AG78" s="10">
        <f>INDEX(CONFAZ!$EN$2:$ES$408,MATCH(DATE(YEAR($A78),MONTH($A78),15),CONFAZ!$EN$2:$EN$408,0),3)</f>
        <v>190526387</v>
      </c>
      <c r="AH78">
        <v>880</v>
      </c>
      <c r="AI78">
        <v>1286347967100</v>
      </c>
      <c r="AJ78">
        <v>14.15</v>
      </c>
      <c r="AK78">
        <v>0.98</v>
      </c>
      <c r="AL78">
        <v>1003.13944444444</v>
      </c>
      <c r="AM78">
        <v>797.56700000000001</v>
      </c>
      <c r="AN78">
        <v>734.46476190476096</v>
      </c>
      <c r="AO78">
        <v>900.40719999999999</v>
      </c>
      <c r="AP78">
        <v>11.3192421250219</v>
      </c>
      <c r="AQ78">
        <v>1.78</v>
      </c>
      <c r="AR78">
        <v>166.8</v>
      </c>
      <c r="AS78">
        <v>7.38</v>
      </c>
      <c r="AT78" s="10">
        <v>516516800000</v>
      </c>
      <c r="AU78">
        <v>0</v>
      </c>
      <c r="AV78">
        <v>0</v>
      </c>
      <c r="AW78">
        <v>92773014</v>
      </c>
      <c r="AX78">
        <v>77463030</v>
      </c>
      <c r="AY78">
        <v>0</v>
      </c>
      <c r="AZ78" s="10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14563003</v>
      </c>
      <c r="BM78">
        <v>0</v>
      </c>
      <c r="BN78">
        <v>746981</v>
      </c>
      <c r="BO78">
        <v>23134440000</v>
      </c>
      <c r="BP78" s="3">
        <v>0.4</v>
      </c>
      <c r="BQ78" s="3">
        <v>3704</v>
      </c>
      <c r="BR78" s="3">
        <v>21950.81</v>
      </c>
      <c r="BS78" s="3">
        <v>2353922000</v>
      </c>
      <c r="BT78" s="3">
        <v>23590000</v>
      </c>
      <c r="BU78">
        <v>4905638000</v>
      </c>
      <c r="BV78" s="3">
        <v>11308785000</v>
      </c>
      <c r="BW78" s="3">
        <v>4542506000</v>
      </c>
      <c r="BX78" s="3">
        <v>18591934000</v>
      </c>
      <c r="BY78">
        <v>0</v>
      </c>
      <c r="BZ78">
        <v>0</v>
      </c>
      <c r="CA78">
        <v>0</v>
      </c>
      <c r="CB78">
        <v>0</v>
      </c>
      <c r="CC78">
        <v>22677841000</v>
      </c>
      <c r="CD78">
        <v>0.4</v>
      </c>
      <c r="CE78">
        <v>189492.65</v>
      </c>
      <c r="CF78">
        <v>158248282.86000001</v>
      </c>
      <c r="CG78">
        <v>22677.48</v>
      </c>
      <c r="CH78">
        <v>24411.58</v>
      </c>
      <c r="CI78">
        <v>31.7388555</v>
      </c>
      <c r="CJ78">
        <v>3.67</v>
      </c>
      <c r="CK78">
        <v>-147856.67000000001</v>
      </c>
      <c r="CL78">
        <v>-110150</v>
      </c>
      <c r="CM78">
        <v>37706.67</v>
      </c>
      <c r="CN78">
        <v>-85460</v>
      </c>
      <c r="CO78">
        <v>5414663.3300000001</v>
      </c>
      <c r="CP78">
        <v>-41550</v>
      </c>
      <c r="CQ78">
        <v>-215410</v>
      </c>
      <c r="CR78">
        <v>1267532.25</v>
      </c>
      <c r="CS78">
        <v>238988416.97999999</v>
      </c>
      <c r="CT78">
        <v>71219.89</v>
      </c>
      <c r="CU78">
        <v>240327169.12</v>
      </c>
      <c r="CV78" s="34">
        <v>0.52966100000000005</v>
      </c>
      <c r="CW78">
        <v>520169.61</v>
      </c>
      <c r="CX78" s="7">
        <v>12839.38</v>
      </c>
      <c r="CY78" s="10">
        <f t="shared" si="3"/>
        <v>0</v>
      </c>
      <c r="CZ78" s="10">
        <f>IFERROR(INDEX(CONFAZ!$A$2:$ES$440,MATCH(DATE(YEAR($A78),MONTH($A78),15),CONFAZ!$A$2:$A$440,0),4),0)</f>
        <v>22677.48</v>
      </c>
      <c r="DA78"/>
      <c r="DB78"/>
      <c r="DC78"/>
      <c r="DD78"/>
      <c r="DJ78"/>
    </row>
    <row r="79" spans="1:114" x14ac:dyDescent="0.25">
      <c r="A79" s="1">
        <v>42537</v>
      </c>
      <c r="B79" s="1" t="str">
        <f t="shared" si="2"/>
        <v>16/06/2016</v>
      </c>
      <c r="C79" t="s">
        <v>61</v>
      </c>
      <c r="D79" t="s">
        <v>62</v>
      </c>
      <c r="E79" s="8">
        <v>3.4245000000000001</v>
      </c>
      <c r="F79">
        <v>287107375.57999998</v>
      </c>
      <c r="G79">
        <v>1209298.19</v>
      </c>
      <c r="H79">
        <v>503405083</v>
      </c>
      <c r="I79">
        <v>61116624.599999994</v>
      </c>
      <c r="J79">
        <v>118799245.16000001</v>
      </c>
      <c r="K79">
        <v>11278705.27</v>
      </c>
      <c r="L79">
        <v>28744692</v>
      </c>
      <c r="M79" s="10">
        <v>12100384</v>
      </c>
      <c r="N79" s="10">
        <v>37801155</v>
      </c>
      <c r="O79" s="10">
        <v>62232930</v>
      </c>
      <c r="P79" s="10">
        <v>79556637</v>
      </c>
      <c r="Q79" s="10">
        <v>5842584</v>
      </c>
      <c r="R79" s="10">
        <v>57789003</v>
      </c>
      <c r="S79" s="10">
        <v>2788903</v>
      </c>
      <c r="T79" s="10">
        <v>68316128</v>
      </c>
      <c r="U79" s="10">
        <v>131710366</v>
      </c>
      <c r="V79" s="10">
        <v>44057695</v>
      </c>
      <c r="W79" s="10">
        <v>2788903</v>
      </c>
      <c r="X79" s="10">
        <v>68316128</v>
      </c>
      <c r="Y79" s="10">
        <v>131710366</v>
      </c>
      <c r="Z79" s="10">
        <v>44057695</v>
      </c>
      <c r="AA79" s="10">
        <v>1209298</v>
      </c>
      <c r="AB79" s="10">
        <v>1.1950322214</v>
      </c>
      <c r="AC79">
        <v>135.27000000000001</v>
      </c>
      <c r="AD79" s="2">
        <v>16602945756</v>
      </c>
      <c r="AE79" s="2">
        <v>12923892615</v>
      </c>
      <c r="AF79" s="10">
        <f>INDEX(CONFAZ!$EN$2:$ES$408,MATCH(DATE(YEAR($A79),MONTH($A79),15),CONFAZ!$EN$2:$EN$408,0),2)</f>
        <v>203570736</v>
      </c>
      <c r="AG79" s="10">
        <f>INDEX(CONFAZ!$EN$2:$ES$408,MATCH(DATE(YEAR($A79),MONTH($A79),15),CONFAZ!$EN$2:$EN$408,0),3)</f>
        <v>208326610</v>
      </c>
      <c r="AH79">
        <v>880</v>
      </c>
      <c r="AI79">
        <v>1247038524000</v>
      </c>
      <c r="AJ79">
        <v>14.15</v>
      </c>
      <c r="AK79">
        <v>0.47</v>
      </c>
      <c r="AL79">
        <v>1005.70833333333</v>
      </c>
      <c r="AM79">
        <v>799.83</v>
      </c>
      <c r="AN79">
        <v>733.67809523809501</v>
      </c>
      <c r="AO79">
        <v>900.94960000000003</v>
      </c>
      <c r="AP79">
        <v>11.442635439353801</v>
      </c>
      <c r="AQ79">
        <v>1.35</v>
      </c>
      <c r="AR79">
        <v>169.69</v>
      </c>
      <c r="AS79">
        <v>17.649999999999999</v>
      </c>
      <c r="AT79" s="10">
        <v>521732700000</v>
      </c>
      <c r="AU79">
        <v>0</v>
      </c>
      <c r="AV79">
        <v>0</v>
      </c>
      <c r="AW79">
        <v>84973853</v>
      </c>
      <c r="AX79">
        <v>69280622</v>
      </c>
      <c r="AY79">
        <v>0</v>
      </c>
      <c r="AZ79" s="10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15453051</v>
      </c>
      <c r="BM79">
        <v>0</v>
      </c>
      <c r="BN79">
        <v>212634</v>
      </c>
      <c r="BO79">
        <v>23134440000</v>
      </c>
      <c r="BP79" s="3">
        <v>0.4</v>
      </c>
      <c r="BQ79" s="3">
        <v>3704</v>
      </c>
      <c r="BR79" s="3">
        <v>21950.81</v>
      </c>
      <c r="BS79" s="3">
        <v>2353922000</v>
      </c>
      <c r="BT79" s="3">
        <v>23590000</v>
      </c>
      <c r="BU79" s="3">
        <v>4905638000</v>
      </c>
      <c r="BV79" s="3">
        <v>11308785000</v>
      </c>
      <c r="BW79" s="3">
        <v>4542506000</v>
      </c>
      <c r="BX79" s="3">
        <v>18591934000</v>
      </c>
      <c r="BY79">
        <v>0</v>
      </c>
      <c r="BZ79">
        <v>0</v>
      </c>
      <c r="CA79">
        <v>0</v>
      </c>
      <c r="CB79">
        <v>0</v>
      </c>
      <c r="CC79">
        <v>22677841000</v>
      </c>
      <c r="CD79">
        <v>0.4</v>
      </c>
      <c r="CE79">
        <v>248736.73</v>
      </c>
      <c r="CF79">
        <v>165371281.44999999</v>
      </c>
      <c r="CG79">
        <v>29308.77</v>
      </c>
      <c r="CH79">
        <v>26668.58</v>
      </c>
      <c r="CI79">
        <v>31.7388555</v>
      </c>
      <c r="CJ79">
        <v>3.65</v>
      </c>
      <c r="CK79">
        <v>-147856.67000000001</v>
      </c>
      <c r="CL79">
        <v>-110150</v>
      </c>
      <c r="CM79">
        <v>37706.67</v>
      </c>
      <c r="CN79">
        <v>-85460</v>
      </c>
      <c r="CO79">
        <v>5414663.3300000001</v>
      </c>
      <c r="CP79">
        <v>-41550</v>
      </c>
      <c r="CQ79">
        <v>-215410</v>
      </c>
      <c r="CR79">
        <v>524161.31</v>
      </c>
      <c r="CS79">
        <v>226214155.77000001</v>
      </c>
      <c r="CT79">
        <v>49800.03</v>
      </c>
      <c r="CU79">
        <v>226788117.11000001</v>
      </c>
      <c r="CV79" s="34">
        <v>0.52966100000000005</v>
      </c>
      <c r="CW79">
        <v>445331.20000000001</v>
      </c>
      <c r="CX79" s="7">
        <v>19050.64</v>
      </c>
      <c r="CY79" s="10">
        <f t="shared" si="3"/>
        <v>0</v>
      </c>
      <c r="CZ79" s="10">
        <f>IFERROR(INDEX(CONFAZ!$A$2:$ES$440,MATCH(DATE(YEAR($A79),MONTH($A79),15),CONFAZ!$A$2:$A$440,0),4),0)</f>
        <v>29308.77</v>
      </c>
      <c r="DA79"/>
      <c r="DB79"/>
      <c r="DC79"/>
      <c r="DD79"/>
      <c r="DJ79"/>
    </row>
    <row r="80" spans="1:114" x14ac:dyDescent="0.25">
      <c r="A80" s="1">
        <v>42567</v>
      </c>
      <c r="B80" s="1" t="str">
        <f t="shared" si="2"/>
        <v>16/07/2016</v>
      </c>
      <c r="C80" t="s">
        <v>61</v>
      </c>
      <c r="D80" t="s">
        <v>62</v>
      </c>
      <c r="E80" s="8">
        <v>3.2755999999999998</v>
      </c>
      <c r="F80">
        <v>285255253.85000002</v>
      </c>
      <c r="G80">
        <v>1248882.7399999998</v>
      </c>
      <c r="H80">
        <v>522024903</v>
      </c>
      <c r="I80">
        <v>62787628.739999987</v>
      </c>
      <c r="J80">
        <v>136457137.97999999</v>
      </c>
      <c r="K80">
        <v>11640950.049999997</v>
      </c>
      <c r="L80">
        <v>23331878</v>
      </c>
      <c r="M80" s="10">
        <v>11329231</v>
      </c>
      <c r="N80" s="10">
        <v>36724101</v>
      </c>
      <c r="O80" s="10">
        <v>63313309</v>
      </c>
      <c r="P80" s="10">
        <v>76818742</v>
      </c>
      <c r="Q80" s="10">
        <v>5271398</v>
      </c>
      <c r="R80" s="10">
        <v>63051844</v>
      </c>
      <c r="S80" s="10">
        <v>3205256</v>
      </c>
      <c r="T80" s="10">
        <v>68552323</v>
      </c>
      <c r="U80" s="10">
        <v>148344888</v>
      </c>
      <c r="V80" s="10">
        <v>44174376</v>
      </c>
      <c r="W80" s="10">
        <v>3205256</v>
      </c>
      <c r="X80" s="10">
        <v>68552323</v>
      </c>
      <c r="Y80" s="10">
        <v>148344888</v>
      </c>
      <c r="Z80" s="10">
        <v>44174376</v>
      </c>
      <c r="AA80" s="10">
        <v>1239435</v>
      </c>
      <c r="AB80" s="10">
        <v>0.7140823879</v>
      </c>
      <c r="AC80">
        <v>136.72</v>
      </c>
      <c r="AD80" s="2">
        <v>15142715725</v>
      </c>
      <c r="AE80" s="2">
        <v>11906417753</v>
      </c>
      <c r="AF80" s="10">
        <f>INDEX(CONFAZ!$EN$2:$ES$408,MATCH(DATE(YEAR($A80),MONTH($A80),15),CONFAZ!$EN$2:$EN$408,0),2)</f>
        <v>182102079</v>
      </c>
      <c r="AG80" s="10">
        <f>INDEX(CONFAZ!$EN$2:$ES$408,MATCH(DATE(YEAR($A80),MONTH($A80),15),CONFAZ!$EN$2:$EN$408,0),3)</f>
        <v>194392319</v>
      </c>
      <c r="AH80">
        <v>880</v>
      </c>
      <c r="AI80">
        <v>1209810104000</v>
      </c>
      <c r="AJ80">
        <v>14.15</v>
      </c>
      <c r="AK80">
        <v>0.64</v>
      </c>
      <c r="AL80">
        <v>1021</v>
      </c>
      <c r="AM80">
        <v>815.91449999999998</v>
      </c>
      <c r="AN80">
        <v>748.04047619047606</v>
      </c>
      <c r="AO80">
        <v>918.22399999999902</v>
      </c>
      <c r="AP80">
        <v>11.7072646230841</v>
      </c>
      <c r="AQ80">
        <v>1.52</v>
      </c>
      <c r="AR80">
        <v>151.94999999999999</v>
      </c>
      <c r="AS80">
        <v>-7.9797000000000002</v>
      </c>
      <c r="AT80" s="10">
        <v>522070800000</v>
      </c>
      <c r="AU80">
        <v>0</v>
      </c>
      <c r="AV80">
        <v>0</v>
      </c>
      <c r="AW80">
        <v>70479830</v>
      </c>
      <c r="AX80">
        <v>70293162</v>
      </c>
      <c r="AY80">
        <v>0</v>
      </c>
      <c r="AZ80" s="1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186668</v>
      </c>
      <c r="BO80">
        <v>23134440000</v>
      </c>
      <c r="BP80" s="3">
        <v>0.4</v>
      </c>
      <c r="BQ80" s="3">
        <v>3704</v>
      </c>
      <c r="BR80" s="3">
        <v>21950.81</v>
      </c>
      <c r="BS80" s="3">
        <v>2353922000</v>
      </c>
      <c r="BT80">
        <v>23590000</v>
      </c>
      <c r="BU80" s="3">
        <v>4905638000</v>
      </c>
      <c r="BV80" s="3">
        <v>11308785000</v>
      </c>
      <c r="BW80" s="3">
        <v>4542506000</v>
      </c>
      <c r="BX80" s="3">
        <v>18591934000</v>
      </c>
      <c r="BY80">
        <v>0</v>
      </c>
      <c r="BZ80">
        <v>0</v>
      </c>
      <c r="CA80">
        <v>0</v>
      </c>
      <c r="CB80">
        <v>0</v>
      </c>
      <c r="CC80">
        <v>22677841000</v>
      </c>
      <c r="CD80">
        <v>0.4</v>
      </c>
      <c r="CE80">
        <v>255722.66</v>
      </c>
      <c r="CF80">
        <v>113913979.76000001</v>
      </c>
      <c r="CG80">
        <v>45989.46</v>
      </c>
      <c r="CH80">
        <v>26536.58</v>
      </c>
      <c r="CI80">
        <v>31.7388555</v>
      </c>
      <c r="CJ80">
        <v>3.64</v>
      </c>
      <c r="CK80">
        <v>94660</v>
      </c>
      <c r="CL80">
        <v>127093.33</v>
      </c>
      <c r="CM80">
        <v>32433.33</v>
      </c>
      <c r="CN80">
        <v>-25496.67</v>
      </c>
      <c r="CO80">
        <v>5230266.67</v>
      </c>
      <c r="CP80">
        <v>-49340</v>
      </c>
      <c r="CQ80">
        <v>-171766.67</v>
      </c>
      <c r="CR80">
        <v>581601.02</v>
      </c>
      <c r="CS80">
        <v>223478468.16</v>
      </c>
      <c r="CT80">
        <v>22305.15</v>
      </c>
      <c r="CU80">
        <v>224082374.33000001</v>
      </c>
      <c r="CV80" s="34">
        <v>0.52966100000000005</v>
      </c>
      <c r="CW80">
        <v>2112293.65</v>
      </c>
      <c r="CX80" s="7">
        <v>29893.05</v>
      </c>
      <c r="CY80" s="10">
        <f t="shared" si="3"/>
        <v>0</v>
      </c>
      <c r="CZ80" s="10">
        <f>IFERROR(INDEX(CONFAZ!$A$2:$ES$440,MATCH(DATE(YEAR($A80),MONTH($A80),15),CONFAZ!$A$2:$A$440,0),4),0)</f>
        <v>45989.46</v>
      </c>
      <c r="DA80" s="10"/>
      <c r="DB80" s="10"/>
      <c r="DC80"/>
      <c r="DD80"/>
      <c r="DJ80"/>
    </row>
    <row r="81" spans="1:114" x14ac:dyDescent="0.25">
      <c r="A81" s="1">
        <v>42598</v>
      </c>
      <c r="B81" s="1" t="str">
        <f t="shared" si="2"/>
        <v>16/08/2016</v>
      </c>
      <c r="C81" t="s">
        <v>61</v>
      </c>
      <c r="D81" t="s">
        <v>62</v>
      </c>
      <c r="E81" s="8">
        <v>3.2097000000000002</v>
      </c>
      <c r="F81">
        <v>308208740.50999999</v>
      </c>
      <c r="G81">
        <v>1916473.4</v>
      </c>
      <c r="H81">
        <v>452569497</v>
      </c>
      <c r="I81">
        <v>68456332.920000002</v>
      </c>
      <c r="J81">
        <v>39318045.789999984</v>
      </c>
      <c r="K81">
        <v>12420227.91</v>
      </c>
      <c r="L81">
        <v>20949670</v>
      </c>
      <c r="M81" s="10">
        <v>14683131</v>
      </c>
      <c r="N81" s="10">
        <v>37669485</v>
      </c>
      <c r="O81" s="10">
        <v>69544403</v>
      </c>
      <c r="P81" s="10">
        <v>85072780</v>
      </c>
      <c r="Q81" s="10">
        <v>5447410</v>
      </c>
      <c r="R81" s="10">
        <v>66673732</v>
      </c>
      <c r="S81" s="10">
        <v>4749007</v>
      </c>
      <c r="T81" s="10">
        <v>68079308</v>
      </c>
      <c r="U81" s="10">
        <v>53618485</v>
      </c>
      <c r="V81" s="10">
        <v>45117314</v>
      </c>
      <c r="W81" s="10">
        <v>4749007</v>
      </c>
      <c r="X81" s="10">
        <v>68079308</v>
      </c>
      <c r="Y81" s="10">
        <v>53618485</v>
      </c>
      <c r="Z81" s="10">
        <v>45117314</v>
      </c>
      <c r="AA81" s="10">
        <v>1914442</v>
      </c>
      <c r="AB81" s="10">
        <v>1.7313640144</v>
      </c>
      <c r="AC81">
        <v>138.16</v>
      </c>
      <c r="AD81" s="2">
        <v>16863031142</v>
      </c>
      <c r="AE81" s="2">
        <v>13000671538</v>
      </c>
      <c r="AF81" s="10">
        <f>INDEX(CONFAZ!$EN$2:$ES$408,MATCH(DATE(YEAR($A81),MONTH($A81),15),CONFAZ!$EN$2:$EN$408,0),2)</f>
        <v>213928840</v>
      </c>
      <c r="AG81" s="10">
        <f>INDEX(CONFAZ!$EN$2:$ES$408,MATCH(DATE(YEAR($A81),MONTH($A81),15),CONFAZ!$EN$2:$EN$408,0),3)</f>
        <v>218734676</v>
      </c>
      <c r="AH81">
        <v>880</v>
      </c>
      <c r="AI81">
        <v>1186115747700</v>
      </c>
      <c r="AJ81">
        <v>14.15</v>
      </c>
      <c r="AK81">
        <v>0.31</v>
      </c>
      <c r="AL81">
        <v>1021.3</v>
      </c>
      <c r="AM81">
        <v>818.03800000000001</v>
      </c>
      <c r="AN81">
        <v>748.56571428571397</v>
      </c>
      <c r="AO81">
        <v>918.96879999999999</v>
      </c>
      <c r="AP81">
        <v>11.8927219554181</v>
      </c>
      <c r="AQ81">
        <v>1.44</v>
      </c>
      <c r="AR81">
        <v>148.49</v>
      </c>
      <c r="AS81">
        <v>-26.12</v>
      </c>
      <c r="AT81" s="10">
        <v>530749699999.99994</v>
      </c>
      <c r="AU81">
        <v>0</v>
      </c>
      <c r="AV81">
        <v>0</v>
      </c>
      <c r="AW81">
        <v>75682536</v>
      </c>
      <c r="AX81">
        <v>75465610</v>
      </c>
      <c r="AY81">
        <v>0</v>
      </c>
      <c r="AZ81" s="10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216926</v>
      </c>
      <c r="BO81">
        <v>23134440000</v>
      </c>
      <c r="BP81" s="3">
        <v>0.4</v>
      </c>
      <c r="BQ81" s="3">
        <v>3704</v>
      </c>
      <c r="BR81" s="3">
        <v>21950.81</v>
      </c>
      <c r="BS81" s="3">
        <v>2353922000</v>
      </c>
      <c r="BT81" s="3">
        <v>23590000</v>
      </c>
      <c r="BU81" s="3">
        <v>4905638000</v>
      </c>
      <c r="BV81" s="3">
        <v>11308785000</v>
      </c>
      <c r="BW81" s="3">
        <v>4542506000</v>
      </c>
      <c r="BX81" s="3">
        <v>18591934000</v>
      </c>
      <c r="BY81">
        <v>0</v>
      </c>
      <c r="BZ81">
        <v>0</v>
      </c>
      <c r="CA81">
        <v>0</v>
      </c>
      <c r="CB81">
        <v>0</v>
      </c>
      <c r="CC81">
        <v>23134440000</v>
      </c>
      <c r="CD81">
        <v>0.4</v>
      </c>
      <c r="CE81">
        <v>240676.04</v>
      </c>
      <c r="CF81">
        <v>146156617.16</v>
      </c>
      <c r="CG81">
        <v>9323.19</v>
      </c>
      <c r="CH81">
        <v>27348.58</v>
      </c>
      <c r="CI81">
        <v>31.7388555</v>
      </c>
      <c r="CJ81">
        <v>3.65</v>
      </c>
      <c r="CK81">
        <v>94660</v>
      </c>
      <c r="CL81">
        <v>127093.33</v>
      </c>
      <c r="CM81">
        <v>32433.33</v>
      </c>
      <c r="CN81">
        <v>-25496.67</v>
      </c>
      <c r="CO81">
        <v>5230266.67</v>
      </c>
      <c r="CP81">
        <v>-49340</v>
      </c>
      <c r="CQ81">
        <v>-171766.67</v>
      </c>
      <c r="CR81">
        <v>844140.24</v>
      </c>
      <c r="CS81">
        <v>159145406.28</v>
      </c>
      <c r="CT81">
        <v>11454.55</v>
      </c>
      <c r="CU81">
        <v>160001001.06999999</v>
      </c>
      <c r="CV81" s="34">
        <v>0.52966100000000005</v>
      </c>
      <c r="CW81">
        <v>397930.6</v>
      </c>
      <c r="CX81" s="7">
        <v>6060.02</v>
      </c>
      <c r="CY81" s="10">
        <f t="shared" si="3"/>
        <v>0</v>
      </c>
      <c r="CZ81" s="10">
        <f>IFERROR(INDEX(CONFAZ!$A$2:$ES$440,MATCH(DATE(YEAR($A81),MONTH($A81),15),CONFAZ!$A$2:$A$440,0),4),0)</f>
        <v>9323.19</v>
      </c>
      <c r="DA81"/>
      <c r="DB81"/>
      <c r="DC81"/>
      <c r="DD81"/>
      <c r="DJ81"/>
    </row>
    <row r="82" spans="1:114" x14ac:dyDescent="0.25">
      <c r="A82" s="1">
        <v>42629</v>
      </c>
      <c r="B82" s="1" t="str">
        <f t="shared" si="2"/>
        <v>16/09/2016</v>
      </c>
      <c r="C82" t="s">
        <v>61</v>
      </c>
      <c r="D82" t="s">
        <v>62</v>
      </c>
      <c r="E82" s="8">
        <v>3.2564000000000002</v>
      </c>
      <c r="F82">
        <v>356589376.38999999</v>
      </c>
      <c r="G82">
        <v>2118808.67</v>
      </c>
      <c r="H82">
        <v>526522597</v>
      </c>
      <c r="I82">
        <v>70551912.529999971</v>
      </c>
      <c r="J82">
        <v>60928171.310000002</v>
      </c>
      <c r="K82">
        <v>12424827.800000003</v>
      </c>
      <c r="L82">
        <v>13168992</v>
      </c>
      <c r="M82" s="10">
        <v>10144741</v>
      </c>
      <c r="N82" s="10">
        <v>38166251</v>
      </c>
      <c r="O82" s="10">
        <v>64773131</v>
      </c>
      <c r="P82" s="10">
        <v>80495764</v>
      </c>
      <c r="Q82" s="10">
        <v>5720729</v>
      </c>
      <c r="R82" s="10">
        <v>68504204</v>
      </c>
      <c r="S82" s="10">
        <v>4096547</v>
      </c>
      <c r="T82" s="10">
        <v>141229327</v>
      </c>
      <c r="U82" s="10">
        <v>72772291</v>
      </c>
      <c r="V82" s="10">
        <v>38508660</v>
      </c>
      <c r="W82" s="10">
        <v>4096547</v>
      </c>
      <c r="X82" s="10">
        <v>141229327</v>
      </c>
      <c r="Y82" s="10">
        <v>72772291</v>
      </c>
      <c r="Z82" s="10">
        <v>38508660</v>
      </c>
      <c r="AA82" s="10">
        <v>2110952</v>
      </c>
      <c r="AB82" s="10">
        <v>0.97239972379999995</v>
      </c>
      <c r="AC82">
        <v>133.86000000000001</v>
      </c>
      <c r="AD82" s="2">
        <v>15684375284</v>
      </c>
      <c r="AE82" s="2">
        <v>12141043357</v>
      </c>
      <c r="AF82" s="10">
        <f>INDEX(CONFAZ!$EN$2:$ES$408,MATCH(DATE(YEAR($A82),MONTH($A82),15),CONFAZ!$EN$2:$EN$408,0),2)</f>
        <v>167225735</v>
      </c>
      <c r="AG82" s="10">
        <f>INDEX(CONFAZ!$EN$2:$ES$408,MATCH(DATE(YEAR($A82),MONTH($A82),15),CONFAZ!$EN$2:$EN$408,0),3)</f>
        <v>118201343</v>
      </c>
      <c r="AH82">
        <v>880</v>
      </c>
      <c r="AI82">
        <v>1206225918800</v>
      </c>
      <c r="AJ82">
        <v>14.15</v>
      </c>
      <c r="AK82">
        <v>0.08</v>
      </c>
      <c r="AL82">
        <v>1023.095</v>
      </c>
      <c r="AM82">
        <v>819.80549999999903</v>
      </c>
      <c r="AN82">
        <v>751.613333333333</v>
      </c>
      <c r="AO82">
        <v>918.88199999999995</v>
      </c>
      <c r="AP82">
        <v>11.9203349774949</v>
      </c>
      <c r="AQ82">
        <v>1.08</v>
      </c>
      <c r="AR82">
        <v>155.53</v>
      </c>
      <c r="AS82">
        <v>-2.78</v>
      </c>
      <c r="AT82" s="10">
        <v>524351100000</v>
      </c>
      <c r="AU82">
        <v>0</v>
      </c>
      <c r="AV82">
        <v>0</v>
      </c>
      <c r="AW82">
        <v>53393868</v>
      </c>
      <c r="AX82">
        <v>53102714</v>
      </c>
      <c r="AY82">
        <v>0</v>
      </c>
      <c r="AZ82" s="10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291154</v>
      </c>
      <c r="BO82">
        <v>23134440000</v>
      </c>
      <c r="BP82" s="3">
        <v>0.4</v>
      </c>
      <c r="BQ82" s="3">
        <v>3704</v>
      </c>
      <c r="BR82" s="3">
        <v>21950.81</v>
      </c>
      <c r="BS82">
        <v>2353922000</v>
      </c>
      <c r="BT82" s="3">
        <v>23590000</v>
      </c>
      <c r="BU82" s="3">
        <v>4905638000</v>
      </c>
      <c r="BV82" s="3">
        <v>11308785000</v>
      </c>
      <c r="BW82" s="3">
        <v>4542506000</v>
      </c>
      <c r="BX82" s="3">
        <v>18591934000</v>
      </c>
      <c r="BY82">
        <v>0</v>
      </c>
      <c r="BZ82">
        <v>0</v>
      </c>
      <c r="CA82">
        <v>0</v>
      </c>
      <c r="CB82">
        <v>0</v>
      </c>
      <c r="CC82">
        <v>23134440000</v>
      </c>
      <c r="CD82">
        <v>0.4</v>
      </c>
      <c r="CE82">
        <v>325472.13</v>
      </c>
      <c r="CF82">
        <v>122392560.15000001</v>
      </c>
      <c r="CG82">
        <v>22954.38</v>
      </c>
      <c r="CH82">
        <v>26516.58</v>
      </c>
      <c r="CI82">
        <v>31.7388555</v>
      </c>
      <c r="CJ82">
        <v>3.65</v>
      </c>
      <c r="CK82">
        <v>94660</v>
      </c>
      <c r="CL82">
        <v>127093.33</v>
      </c>
      <c r="CM82">
        <v>32433.33</v>
      </c>
      <c r="CN82">
        <v>-25496.67</v>
      </c>
      <c r="CO82">
        <v>5230266.67</v>
      </c>
      <c r="CP82">
        <v>-49340</v>
      </c>
      <c r="CQ82">
        <v>-171766.67</v>
      </c>
      <c r="CR82">
        <v>1241319.3999999999</v>
      </c>
      <c r="CS82">
        <v>197921707.05000001</v>
      </c>
      <c r="CT82">
        <v>2028.59</v>
      </c>
      <c r="CU82">
        <v>199165055.03999999</v>
      </c>
      <c r="CV82" s="34">
        <v>0.52966100000000005</v>
      </c>
      <c r="CW82">
        <v>406439.96</v>
      </c>
      <c r="CX82" s="7">
        <v>14920.29</v>
      </c>
      <c r="CY82" s="10">
        <f t="shared" si="3"/>
        <v>0</v>
      </c>
      <c r="CZ82" s="10">
        <f>IFERROR(INDEX(CONFAZ!$A$2:$ES$440,MATCH(DATE(YEAR($A82),MONTH($A82),15),CONFAZ!$A$2:$A$440,0),4),0)</f>
        <v>22954.38</v>
      </c>
      <c r="DA82" s="6"/>
      <c r="DB82"/>
      <c r="DC82"/>
      <c r="DD82"/>
      <c r="DJ82"/>
    </row>
    <row r="83" spans="1:114" x14ac:dyDescent="0.25">
      <c r="A83" s="1">
        <v>42659</v>
      </c>
      <c r="B83" s="1" t="str">
        <f t="shared" si="2"/>
        <v>16/10/2016</v>
      </c>
      <c r="C83" t="s">
        <v>61</v>
      </c>
      <c r="D83" t="s">
        <v>62</v>
      </c>
      <c r="E83" s="8">
        <v>3.1858</v>
      </c>
      <c r="F83">
        <v>393104670.27999997</v>
      </c>
      <c r="G83">
        <v>1732903.72</v>
      </c>
      <c r="H83">
        <v>514751226</v>
      </c>
      <c r="I83">
        <v>70767960.650000006</v>
      </c>
      <c r="J83">
        <v>11624004.190000001</v>
      </c>
      <c r="K83">
        <v>13045686.720000001</v>
      </c>
      <c r="L83">
        <v>12116537</v>
      </c>
      <c r="M83" s="10">
        <v>13624138</v>
      </c>
      <c r="N83" s="10">
        <v>36483251</v>
      </c>
      <c r="O83" s="10">
        <v>64986853</v>
      </c>
      <c r="P83" s="10">
        <v>78464825</v>
      </c>
      <c r="Q83" s="10">
        <v>5416426</v>
      </c>
      <c r="R83" s="10">
        <v>68871243</v>
      </c>
      <c r="S83" s="10">
        <v>3845101</v>
      </c>
      <c r="T83" s="10">
        <v>169393627</v>
      </c>
      <c r="U83" s="10">
        <v>21199296</v>
      </c>
      <c r="V83" s="10">
        <v>50747679</v>
      </c>
      <c r="W83" s="10">
        <v>3845101</v>
      </c>
      <c r="X83" s="10">
        <v>169393627</v>
      </c>
      <c r="Y83" s="10">
        <v>21199296</v>
      </c>
      <c r="Z83" s="10">
        <v>50747679</v>
      </c>
      <c r="AA83" s="10">
        <v>1718787</v>
      </c>
      <c r="AB83" s="10">
        <v>0.40329554569999998</v>
      </c>
      <c r="AC83">
        <v>132.72</v>
      </c>
      <c r="AD83" s="2">
        <v>13594442203</v>
      </c>
      <c r="AE83" s="2">
        <v>11518693498</v>
      </c>
      <c r="AF83" s="10">
        <f>INDEX(CONFAZ!$EN$2:$ES$408,MATCH(DATE(YEAR($A83),MONTH($A83),15),CONFAZ!$EN$2:$EN$408,0),2)</f>
        <v>132533861</v>
      </c>
      <c r="AG83" s="10">
        <f>INDEX(CONFAZ!$EN$2:$ES$408,MATCH(DATE(YEAR($A83),MONTH($A83),15),CONFAZ!$EN$2:$EN$408,0),3)</f>
        <v>102782991</v>
      </c>
      <c r="AH83">
        <v>880</v>
      </c>
      <c r="AI83">
        <v>1170870702400</v>
      </c>
      <c r="AJ83">
        <v>14.05</v>
      </c>
      <c r="AK83">
        <v>0.17</v>
      </c>
      <c r="AL83">
        <v>1026.7461111111099</v>
      </c>
      <c r="AM83">
        <v>819.7835</v>
      </c>
      <c r="AN83">
        <v>749.661904761904</v>
      </c>
      <c r="AO83">
        <v>921.86360000000002</v>
      </c>
      <c r="AP83">
        <v>11.9371399459184</v>
      </c>
      <c r="AQ83">
        <v>1.26</v>
      </c>
      <c r="AR83">
        <v>161.86000000000001</v>
      </c>
      <c r="AS83">
        <v>11.28</v>
      </c>
      <c r="AT83" s="10">
        <v>539552100000</v>
      </c>
      <c r="AU83">
        <v>0</v>
      </c>
      <c r="AV83">
        <v>0</v>
      </c>
      <c r="AW83">
        <v>65040382</v>
      </c>
      <c r="AX83">
        <v>64811845</v>
      </c>
      <c r="AY83">
        <v>0</v>
      </c>
      <c r="AZ83" s="10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228537</v>
      </c>
      <c r="BO83">
        <v>23134440000</v>
      </c>
      <c r="BP83" s="3">
        <v>0.4</v>
      </c>
      <c r="BQ83" s="3">
        <v>3704</v>
      </c>
      <c r="BR83" s="3">
        <v>21950.81</v>
      </c>
      <c r="BS83" s="3">
        <v>2353922000</v>
      </c>
      <c r="BT83" s="3">
        <v>23590000</v>
      </c>
      <c r="BU83" s="3">
        <v>4905638000</v>
      </c>
      <c r="BV83" s="3">
        <v>11308785000</v>
      </c>
      <c r="BW83" s="3">
        <v>4542506000</v>
      </c>
      <c r="BX83" s="3">
        <v>18591934000</v>
      </c>
      <c r="BY83">
        <v>0</v>
      </c>
      <c r="BZ83">
        <v>0</v>
      </c>
      <c r="CA83">
        <v>0</v>
      </c>
      <c r="CB83">
        <v>0</v>
      </c>
      <c r="CC83">
        <v>23134440000</v>
      </c>
      <c r="CD83">
        <v>0.4</v>
      </c>
      <c r="CE83">
        <v>318246.78999999998</v>
      </c>
      <c r="CF83">
        <v>120146718.61</v>
      </c>
      <c r="CG83">
        <v>36818.68</v>
      </c>
      <c r="CH83">
        <v>26511.58</v>
      </c>
      <c r="CI83">
        <v>31.7388555</v>
      </c>
      <c r="CJ83">
        <v>3.66</v>
      </c>
      <c r="CK83">
        <v>167643.32999999999</v>
      </c>
      <c r="CL83">
        <v>203973.33</v>
      </c>
      <c r="CM83">
        <v>36330</v>
      </c>
      <c r="CN83">
        <v>1416.67</v>
      </c>
      <c r="CO83">
        <v>5974776.6699999999</v>
      </c>
      <c r="CP83">
        <v>-39463.33</v>
      </c>
      <c r="CQ83">
        <v>-92943.33</v>
      </c>
      <c r="CR83">
        <v>786316.66</v>
      </c>
      <c r="CS83">
        <v>162787445.13999999</v>
      </c>
      <c r="CT83">
        <v>2465.64</v>
      </c>
      <c r="CU83">
        <v>163589384.46000001</v>
      </c>
      <c r="CV83" s="34">
        <v>0.52966100000000005</v>
      </c>
      <c r="CW83">
        <v>857271.47</v>
      </c>
      <c r="CX83" s="7">
        <v>23932.04</v>
      </c>
      <c r="CY83" s="10">
        <f t="shared" si="3"/>
        <v>0</v>
      </c>
      <c r="CZ83" s="10">
        <f>IFERROR(INDEX(CONFAZ!$A$2:$ES$440,MATCH(DATE(YEAR($A83),MONTH($A83),15),CONFAZ!$A$2:$A$440,0),4),0)</f>
        <v>36818.68</v>
      </c>
      <c r="DB83"/>
      <c r="DC83"/>
      <c r="DD83"/>
      <c r="DJ83"/>
    </row>
    <row r="84" spans="1:114" x14ac:dyDescent="0.25">
      <c r="A84" s="1">
        <v>42690</v>
      </c>
      <c r="B84" s="1" t="str">
        <f t="shared" si="2"/>
        <v>16/11/2016</v>
      </c>
      <c r="C84" t="s">
        <v>61</v>
      </c>
      <c r="D84" t="s">
        <v>62</v>
      </c>
      <c r="E84" s="8">
        <v>3.3420000000000001</v>
      </c>
      <c r="F84">
        <v>410267429.16999996</v>
      </c>
      <c r="G84">
        <v>1632664.14</v>
      </c>
      <c r="H84">
        <v>531350104</v>
      </c>
      <c r="I84">
        <v>71402483.75</v>
      </c>
      <c r="J84">
        <v>14333601.48</v>
      </c>
      <c r="K84">
        <v>12604506.999999996</v>
      </c>
      <c r="L84">
        <v>10926953</v>
      </c>
      <c r="M84" s="10">
        <v>12247850</v>
      </c>
      <c r="N84" s="10">
        <v>35906445</v>
      </c>
      <c r="O84" s="10">
        <v>69658731</v>
      </c>
      <c r="P84" s="10">
        <v>74797458</v>
      </c>
      <c r="Q84" s="10">
        <v>4921214</v>
      </c>
      <c r="R84" s="10">
        <v>67692241</v>
      </c>
      <c r="S84" s="10">
        <v>3024106</v>
      </c>
      <c r="T84" s="10">
        <v>191483760</v>
      </c>
      <c r="U84" s="10">
        <v>22313905</v>
      </c>
      <c r="V84" s="10">
        <v>47675624</v>
      </c>
      <c r="W84" s="10">
        <v>3024106</v>
      </c>
      <c r="X84" s="10">
        <v>191483760</v>
      </c>
      <c r="Y84" s="10">
        <v>22313905</v>
      </c>
      <c r="Z84" s="10">
        <v>47675624</v>
      </c>
      <c r="AA84" s="10">
        <v>1628770</v>
      </c>
      <c r="AB84" s="10">
        <v>0.3249422542</v>
      </c>
      <c r="AC84">
        <v>132.36000000000001</v>
      </c>
      <c r="AD84" s="2">
        <v>14212824778</v>
      </c>
      <c r="AE84" s="2">
        <v>11603000026</v>
      </c>
      <c r="AF84" s="10">
        <f>INDEX(CONFAZ!$EN$2:$ES$408,MATCH(DATE(YEAR($A84),MONTH($A84),15),CONFAZ!$EN$2:$EN$408,0),2)</f>
        <v>192293331</v>
      </c>
      <c r="AG84" s="10">
        <f>INDEX(CONFAZ!$EN$2:$ES$408,MATCH(DATE(YEAR($A84),MONTH($A84),15),CONFAZ!$EN$2:$EN$408,0),3)</f>
        <v>142686939</v>
      </c>
      <c r="AH84">
        <v>880</v>
      </c>
      <c r="AI84">
        <v>1221688152000</v>
      </c>
      <c r="AJ84">
        <v>13.9</v>
      </c>
      <c r="AK84">
        <v>7.0000000000000007E-2</v>
      </c>
      <c r="AL84">
        <v>1027.7666666666601</v>
      </c>
      <c r="AM84">
        <v>823.31</v>
      </c>
      <c r="AN84">
        <v>754.31857142857098</v>
      </c>
      <c r="AO84">
        <v>924.45320000000004</v>
      </c>
      <c r="AP84">
        <v>11.987932987073799</v>
      </c>
      <c r="AQ84">
        <v>1.18</v>
      </c>
      <c r="AR84">
        <v>156.85</v>
      </c>
      <c r="AS84">
        <v>0.43990000000000001</v>
      </c>
      <c r="AT84" s="10">
        <v>546016000000</v>
      </c>
      <c r="AU84">
        <v>0</v>
      </c>
      <c r="AV84">
        <v>0</v>
      </c>
      <c r="AW84">
        <v>115079899</v>
      </c>
      <c r="AX84">
        <v>112839174</v>
      </c>
      <c r="AY84">
        <v>0</v>
      </c>
      <c r="AZ84" s="10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2070430</v>
      </c>
      <c r="BM84">
        <v>0</v>
      </c>
      <c r="BN84">
        <v>170295</v>
      </c>
      <c r="BO84">
        <v>23134440000</v>
      </c>
      <c r="BP84" s="3">
        <v>0.4</v>
      </c>
      <c r="BQ84" s="3">
        <v>3704</v>
      </c>
      <c r="BR84">
        <v>21950.81</v>
      </c>
      <c r="BS84" s="3">
        <v>2353922000</v>
      </c>
      <c r="BT84" s="3">
        <v>23590000</v>
      </c>
      <c r="BU84" s="3">
        <v>4905638000</v>
      </c>
      <c r="BV84" s="3">
        <v>11308785000</v>
      </c>
      <c r="BW84" s="3">
        <v>4542506000</v>
      </c>
      <c r="BX84" s="3">
        <v>18591934000</v>
      </c>
      <c r="BY84">
        <v>0</v>
      </c>
      <c r="BZ84">
        <v>0</v>
      </c>
      <c r="CA84">
        <v>0</v>
      </c>
      <c r="CB84">
        <v>0</v>
      </c>
      <c r="CC84">
        <v>23134440000</v>
      </c>
      <c r="CD84">
        <v>0.4</v>
      </c>
      <c r="CE84">
        <v>274830.23</v>
      </c>
      <c r="CF84">
        <v>128007053.76000001</v>
      </c>
      <c r="CG84">
        <v>28689.43</v>
      </c>
      <c r="CH84">
        <v>25573.58</v>
      </c>
      <c r="CI84">
        <v>31.7388555</v>
      </c>
      <c r="CJ84">
        <v>3.67</v>
      </c>
      <c r="CK84">
        <v>167643.32999999999</v>
      </c>
      <c r="CL84">
        <v>203973.33</v>
      </c>
      <c r="CM84">
        <v>36330</v>
      </c>
      <c r="CN84">
        <v>1416.67</v>
      </c>
      <c r="CO84">
        <v>5974776.6699999999</v>
      </c>
      <c r="CP84">
        <v>-39463.33</v>
      </c>
      <c r="CQ84">
        <v>-92943.33</v>
      </c>
      <c r="CR84">
        <v>780104.76</v>
      </c>
      <c r="CS84">
        <v>158826521.44999999</v>
      </c>
      <c r="CT84">
        <v>1734.36</v>
      </c>
      <c r="CU84">
        <v>159608360.56999999</v>
      </c>
      <c r="CV84" s="34">
        <v>0.52966100000000005</v>
      </c>
      <c r="CW84">
        <v>17187383.699999999</v>
      </c>
      <c r="CX84" s="7">
        <v>17463.150000000001</v>
      </c>
      <c r="CY84" s="10">
        <f t="shared" si="3"/>
        <v>0</v>
      </c>
      <c r="CZ84" s="10">
        <f>IFERROR(INDEX(CONFAZ!$A$2:$ES$440,MATCH(DATE(YEAR($A84),MONTH($A84),15),CONFAZ!$A$2:$A$440,0),4),0)</f>
        <v>28689.43</v>
      </c>
      <c r="DA84"/>
      <c r="DB84"/>
      <c r="DC84"/>
      <c r="DD84"/>
      <c r="DJ84"/>
    </row>
    <row r="85" spans="1:114" x14ac:dyDescent="0.25">
      <c r="A85" s="1">
        <v>42720</v>
      </c>
      <c r="B85" s="1" t="str">
        <f t="shared" si="2"/>
        <v>16/12/2016</v>
      </c>
      <c r="C85" t="s">
        <v>61</v>
      </c>
      <c r="D85" t="s">
        <v>62</v>
      </c>
      <c r="E85" s="8">
        <v>3.3523000000000001</v>
      </c>
      <c r="F85">
        <v>463188823.2100001</v>
      </c>
      <c r="G85">
        <v>1562036.0899999999</v>
      </c>
      <c r="H85">
        <v>592483616</v>
      </c>
      <c r="I85">
        <v>73226803.150000006</v>
      </c>
      <c r="J85">
        <v>13008339.650000002</v>
      </c>
      <c r="K85">
        <v>14331117.75</v>
      </c>
      <c r="L85">
        <v>11894108</v>
      </c>
      <c r="M85" s="10">
        <v>18273547</v>
      </c>
      <c r="N85" s="10">
        <v>35566214</v>
      </c>
      <c r="O85" s="10">
        <v>72914164</v>
      </c>
      <c r="P85" s="10">
        <v>84859730</v>
      </c>
      <c r="Q85" s="10">
        <v>5552783</v>
      </c>
      <c r="R85" s="10">
        <v>72480356</v>
      </c>
      <c r="S85" s="10">
        <v>3951902</v>
      </c>
      <c r="T85" s="10">
        <v>221700260</v>
      </c>
      <c r="U85" s="10">
        <v>23259972</v>
      </c>
      <c r="V85" s="10">
        <v>52370254</v>
      </c>
      <c r="W85" s="10">
        <v>3951902</v>
      </c>
      <c r="X85" s="10">
        <v>221700260</v>
      </c>
      <c r="Y85" s="10">
        <v>23259972</v>
      </c>
      <c r="Z85" s="10">
        <v>52370254</v>
      </c>
      <c r="AA85" s="10">
        <v>1554434</v>
      </c>
      <c r="AB85" s="10">
        <v>1.5538905799</v>
      </c>
      <c r="AC85">
        <v>133.34</v>
      </c>
      <c r="AD85" s="2">
        <v>15773205272</v>
      </c>
      <c r="AE85" s="2">
        <v>11666728798</v>
      </c>
      <c r="AF85" s="10">
        <f>INDEX(CONFAZ!$EN$2:$ES$408,MATCH(DATE(YEAR($A85),MONTH($A85),15),CONFAZ!$EN$2:$EN$408,0),2)</f>
        <v>202679861</v>
      </c>
      <c r="AG85" s="10">
        <f>INDEX(CONFAZ!$EN$2:$ES$408,MATCH(DATE(YEAR($A85),MONTH($A85),15),CONFAZ!$EN$2:$EN$408,0),3)</f>
        <v>175775506</v>
      </c>
      <c r="AH85">
        <v>880</v>
      </c>
      <c r="AI85">
        <v>1223643136800</v>
      </c>
      <c r="AJ85">
        <v>13.65</v>
      </c>
      <c r="AK85">
        <v>0.14000000000000001</v>
      </c>
      <c r="AL85">
        <v>1026.1199999999999</v>
      </c>
      <c r="AM85">
        <v>822.27700000000004</v>
      </c>
      <c r="AN85">
        <v>754.98095238095198</v>
      </c>
      <c r="AO85">
        <v>923.52919999999995</v>
      </c>
      <c r="AP85">
        <v>12.1539210910862</v>
      </c>
      <c r="AQ85">
        <v>1.3</v>
      </c>
      <c r="AR85">
        <v>184.16</v>
      </c>
      <c r="AS85">
        <v>25.56</v>
      </c>
      <c r="AT85" s="10">
        <v>547198100000</v>
      </c>
      <c r="AU85">
        <v>0</v>
      </c>
      <c r="AV85">
        <v>0</v>
      </c>
      <c r="AW85">
        <v>104990694</v>
      </c>
      <c r="AX85">
        <v>104716652</v>
      </c>
      <c r="AY85">
        <v>0</v>
      </c>
      <c r="AZ85" s="10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9653</v>
      </c>
      <c r="BM85">
        <v>0</v>
      </c>
      <c r="BN85">
        <v>264389</v>
      </c>
      <c r="BO85">
        <v>23134440000</v>
      </c>
      <c r="BP85" s="3">
        <v>0.4</v>
      </c>
      <c r="BQ85" s="3">
        <v>3704</v>
      </c>
      <c r="BR85" s="3">
        <v>21950.81</v>
      </c>
      <c r="BS85" s="3">
        <v>2353922000</v>
      </c>
      <c r="BT85" s="3">
        <v>23590000</v>
      </c>
      <c r="BU85">
        <v>4905638000</v>
      </c>
      <c r="BV85" s="3">
        <v>11308785000</v>
      </c>
      <c r="BW85">
        <v>4542506000</v>
      </c>
      <c r="BX85" s="3">
        <v>18591934000</v>
      </c>
      <c r="BY85">
        <v>0</v>
      </c>
      <c r="BZ85">
        <v>0</v>
      </c>
      <c r="CA85">
        <v>0</v>
      </c>
      <c r="CB85">
        <v>0</v>
      </c>
      <c r="CC85">
        <v>23134440000</v>
      </c>
      <c r="CD85">
        <v>0.4</v>
      </c>
      <c r="CE85">
        <v>279551.14</v>
      </c>
      <c r="CF85">
        <v>137931635.69999999</v>
      </c>
      <c r="CG85">
        <v>14226.23</v>
      </c>
      <c r="CH85">
        <v>30365.58</v>
      </c>
      <c r="CI85">
        <v>31.7388555</v>
      </c>
      <c r="CJ85">
        <v>3.73</v>
      </c>
      <c r="CK85">
        <v>167643.32999999999</v>
      </c>
      <c r="CL85">
        <v>203973.33</v>
      </c>
      <c r="CM85">
        <v>36330</v>
      </c>
      <c r="CN85">
        <v>1416.67</v>
      </c>
      <c r="CO85">
        <v>5974776.6699999999</v>
      </c>
      <c r="CP85">
        <v>-39463.33</v>
      </c>
      <c r="CQ85">
        <v>-92943.33</v>
      </c>
      <c r="CR85">
        <v>717632.41</v>
      </c>
      <c r="CS85">
        <v>174557951.25</v>
      </c>
      <c r="CT85">
        <v>4315.03</v>
      </c>
      <c r="CU85">
        <v>175279898.69</v>
      </c>
      <c r="CV85" s="34">
        <v>0.52966100000000005</v>
      </c>
      <c r="CW85">
        <v>523322.68</v>
      </c>
      <c r="CX85" s="7">
        <v>10431.93</v>
      </c>
      <c r="CY85" s="10">
        <f t="shared" si="3"/>
        <v>0</v>
      </c>
      <c r="CZ85" s="10">
        <f>IFERROR(INDEX(CONFAZ!$A$2:$ES$440,MATCH(DATE(YEAR($A85),MONTH($A85),15),CONFAZ!$A$2:$A$440,0),4),0)</f>
        <v>14226.23</v>
      </c>
      <c r="DA85"/>
      <c r="DB85"/>
      <c r="DC85"/>
      <c r="DD85"/>
      <c r="DJ85"/>
    </row>
    <row r="86" spans="1:114" x14ac:dyDescent="0.25">
      <c r="A86" s="1">
        <v>42751</v>
      </c>
      <c r="B86" s="1" t="str">
        <f t="shared" si="2"/>
        <v>16/01/2017</v>
      </c>
      <c r="C86" t="s">
        <v>61</v>
      </c>
      <c r="D86" t="s">
        <v>62</v>
      </c>
      <c r="E86" s="8">
        <v>3.1966000000000001</v>
      </c>
      <c r="F86">
        <v>365317667.58999991</v>
      </c>
      <c r="G86">
        <v>1697144.67</v>
      </c>
      <c r="H86">
        <v>503117053</v>
      </c>
      <c r="I86">
        <v>83427293.150000006</v>
      </c>
      <c r="J86">
        <v>12877788.620000001</v>
      </c>
      <c r="K86">
        <v>16187920.67</v>
      </c>
      <c r="L86">
        <v>40105627</v>
      </c>
      <c r="M86" s="10">
        <v>15885109</v>
      </c>
      <c r="N86" s="10">
        <v>38276561</v>
      </c>
      <c r="O86" s="10">
        <v>94146049</v>
      </c>
      <c r="P86" s="10">
        <v>84099599</v>
      </c>
      <c r="Q86" s="10">
        <v>5447745</v>
      </c>
      <c r="R86" s="10">
        <v>79725933</v>
      </c>
      <c r="S86" s="10">
        <v>3694251</v>
      </c>
      <c r="T86" s="10">
        <v>101824754</v>
      </c>
      <c r="U86" s="10">
        <v>24651733</v>
      </c>
      <c r="V86" s="10">
        <v>53684762</v>
      </c>
      <c r="W86" s="10">
        <v>3694251</v>
      </c>
      <c r="X86" s="10">
        <v>101824754</v>
      </c>
      <c r="Y86" s="10">
        <v>24651733</v>
      </c>
      <c r="Z86" s="10">
        <v>53684762</v>
      </c>
      <c r="AA86" s="10">
        <v>1680557</v>
      </c>
      <c r="AB86" s="10">
        <v>1.0175144673000001</v>
      </c>
      <c r="AC86">
        <v>128.47</v>
      </c>
      <c r="AD86" s="2">
        <v>14827875770</v>
      </c>
      <c r="AE86" s="2">
        <v>12335328289</v>
      </c>
      <c r="AF86" s="10">
        <f>INDEX(CONFAZ!$EN$2:$ES$408,MATCH(DATE(YEAR($A86),MONTH($A86),15),CONFAZ!$EN$2:$EN$408,0),2)</f>
        <v>155984808</v>
      </c>
      <c r="AG86" s="10">
        <f>INDEX(CONFAZ!$EN$2:$ES$408,MATCH(DATE(YEAR($A86),MONTH($A86),15),CONFAZ!$EN$2:$EN$408,0),3)</f>
        <v>160053096</v>
      </c>
      <c r="AH86">
        <v>937</v>
      </c>
      <c r="AI86">
        <v>1175415392800</v>
      </c>
      <c r="AJ86">
        <v>13.17</v>
      </c>
      <c r="AK86">
        <v>0.42</v>
      </c>
      <c r="AL86">
        <v>1025.9511111111101</v>
      </c>
      <c r="AM86">
        <v>829.50699999999995</v>
      </c>
      <c r="AN86">
        <v>763.16047619047595</v>
      </c>
      <c r="AO86">
        <v>927.56799999999998</v>
      </c>
      <c r="AP86">
        <v>12.677207492094301</v>
      </c>
      <c r="AQ86">
        <v>1.38</v>
      </c>
      <c r="AR86">
        <v>178.96</v>
      </c>
      <c r="AS86">
        <v>32.69</v>
      </c>
      <c r="AT86" s="10">
        <v>513642000000</v>
      </c>
      <c r="AU86">
        <v>0</v>
      </c>
      <c r="AV86">
        <v>0</v>
      </c>
      <c r="AW86">
        <v>107009063</v>
      </c>
      <c r="AX86">
        <v>106811018</v>
      </c>
      <c r="AY86">
        <v>0</v>
      </c>
      <c r="AZ86" s="10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198045</v>
      </c>
      <c r="BO86">
        <v>27308046000</v>
      </c>
      <c r="BP86" s="3">
        <v>0.4</v>
      </c>
      <c r="BQ86" s="3">
        <v>3704</v>
      </c>
      <c r="BR86" s="3">
        <v>25660.71</v>
      </c>
      <c r="BS86" s="3">
        <v>2676581000</v>
      </c>
      <c r="BT86" s="3">
        <v>22762000</v>
      </c>
      <c r="BU86">
        <v>6052464000</v>
      </c>
      <c r="BV86" s="3">
        <v>13383053000</v>
      </c>
      <c r="BW86" s="3">
        <v>5173186000</v>
      </c>
      <c r="BX86" s="3">
        <v>22134860000</v>
      </c>
      <c r="BY86">
        <v>0</v>
      </c>
      <c r="BZ86">
        <v>0</v>
      </c>
      <c r="CA86">
        <v>0</v>
      </c>
      <c r="CB86">
        <v>0</v>
      </c>
      <c r="CC86">
        <v>23134440000</v>
      </c>
      <c r="CD86">
        <v>0.4</v>
      </c>
      <c r="CE86">
        <v>291554.21000000002</v>
      </c>
      <c r="CF86">
        <v>124902917.68000001</v>
      </c>
      <c r="CG86">
        <v>48826.11</v>
      </c>
      <c r="CH86">
        <v>63023.59</v>
      </c>
      <c r="CI86">
        <v>31.432478700000001</v>
      </c>
      <c r="CJ86">
        <v>3.77</v>
      </c>
      <c r="CK86">
        <v>-170010</v>
      </c>
      <c r="CL86">
        <v>-133310</v>
      </c>
      <c r="CM86">
        <v>36700</v>
      </c>
      <c r="CN86">
        <v>5850</v>
      </c>
      <c r="CO86">
        <v>6146713.3300000001</v>
      </c>
      <c r="CP86">
        <v>-57550</v>
      </c>
      <c r="CQ86">
        <v>-147660</v>
      </c>
      <c r="CR86">
        <v>790093.14</v>
      </c>
      <c r="CS86">
        <v>184440618.25</v>
      </c>
      <c r="CT86">
        <v>42665.5</v>
      </c>
      <c r="CU86">
        <v>185273376.88999999</v>
      </c>
      <c r="CV86" s="34">
        <v>0.53694160000000002</v>
      </c>
      <c r="CW86">
        <v>86040.3</v>
      </c>
      <c r="CX86" s="7">
        <v>31736.9</v>
      </c>
      <c r="CY86" s="10">
        <f t="shared" si="3"/>
        <v>0</v>
      </c>
      <c r="CZ86" s="10">
        <f>IFERROR(INDEX(CONFAZ!$A$2:$ES$440,MATCH(DATE(YEAR($A86),MONTH($A86),15),CONFAZ!$A$2:$A$440,0),4),0)</f>
        <v>48826.11</v>
      </c>
      <c r="DA86"/>
      <c r="DB86"/>
      <c r="DC86"/>
      <c r="DD86"/>
      <c r="DJ86"/>
    </row>
    <row r="87" spans="1:114" x14ac:dyDescent="0.25">
      <c r="A87" s="1">
        <v>42782</v>
      </c>
      <c r="B87" s="1" t="str">
        <f t="shared" si="2"/>
        <v>16/02/2017</v>
      </c>
      <c r="C87" t="s">
        <v>61</v>
      </c>
      <c r="D87" t="s">
        <v>62</v>
      </c>
      <c r="E87" s="8">
        <v>3.1042000000000001</v>
      </c>
      <c r="F87">
        <v>338039947.49000001</v>
      </c>
      <c r="G87">
        <v>1381774.2000000002</v>
      </c>
      <c r="H87">
        <v>454004451</v>
      </c>
      <c r="I87">
        <v>65128970.54999999</v>
      </c>
      <c r="J87">
        <v>12204047.560000001</v>
      </c>
      <c r="K87">
        <v>12095651.530000001</v>
      </c>
      <c r="L87">
        <v>88104197</v>
      </c>
      <c r="M87" s="10">
        <v>16117457</v>
      </c>
      <c r="N87" s="10">
        <v>34024201</v>
      </c>
      <c r="O87" s="10">
        <v>67058126</v>
      </c>
      <c r="P87" s="10">
        <v>75527364</v>
      </c>
      <c r="Q87" s="10">
        <v>4194435</v>
      </c>
      <c r="R87" s="10">
        <v>63758110</v>
      </c>
      <c r="S87" s="10">
        <v>2878404</v>
      </c>
      <c r="T87" s="10">
        <v>119683652</v>
      </c>
      <c r="U87" s="10">
        <v>24351187</v>
      </c>
      <c r="V87" s="10">
        <v>45030865</v>
      </c>
      <c r="W87" s="10">
        <v>2878404</v>
      </c>
      <c r="X87" s="10">
        <v>119683652</v>
      </c>
      <c r="Y87" s="10">
        <v>24351187</v>
      </c>
      <c r="Z87" s="10">
        <v>45030865</v>
      </c>
      <c r="AA87" s="10">
        <v>1380650</v>
      </c>
      <c r="AB87" s="10">
        <v>1.3450492600999999</v>
      </c>
      <c r="AC87">
        <v>129.38999999999999</v>
      </c>
      <c r="AD87" s="2">
        <v>15275976600</v>
      </c>
      <c r="AE87" s="2">
        <v>11046775404</v>
      </c>
      <c r="AF87" s="10">
        <f>INDEX(CONFAZ!$EN$2:$ES$408,MATCH(DATE(YEAR($A87),MONTH($A87),15),CONFAZ!$EN$2:$EN$408,0),2)</f>
        <v>178452260</v>
      </c>
      <c r="AG87" s="10">
        <f>INDEX(CONFAZ!$EN$2:$ES$408,MATCH(DATE(YEAR($A87),MONTH($A87),15),CONFAZ!$EN$2:$EN$408,0),3)</f>
        <v>372229261</v>
      </c>
      <c r="AH87">
        <v>937</v>
      </c>
      <c r="AI87">
        <v>1145390820200</v>
      </c>
      <c r="AJ87">
        <v>12.82</v>
      </c>
      <c r="AK87">
        <v>0.24</v>
      </c>
      <c r="AL87">
        <v>1032.60666666666</v>
      </c>
      <c r="AM87">
        <v>825.26149999999996</v>
      </c>
      <c r="AN87">
        <v>760.35571428571404</v>
      </c>
      <c r="AO87">
        <v>928.1028</v>
      </c>
      <c r="AP87">
        <v>13.2800808504849</v>
      </c>
      <c r="AQ87">
        <v>1.33</v>
      </c>
      <c r="AR87">
        <v>173.49</v>
      </c>
      <c r="AS87">
        <v>-3.78</v>
      </c>
      <c r="AT87" s="10">
        <v>510880500000</v>
      </c>
      <c r="AU87">
        <v>0</v>
      </c>
      <c r="AV87">
        <v>0</v>
      </c>
      <c r="AW87">
        <v>80120607</v>
      </c>
      <c r="AX87">
        <v>79957870</v>
      </c>
      <c r="AY87">
        <v>0</v>
      </c>
      <c r="AZ87" s="10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10078</v>
      </c>
      <c r="BM87">
        <v>0</v>
      </c>
      <c r="BN87">
        <v>152659</v>
      </c>
      <c r="BO87">
        <v>27308046000</v>
      </c>
      <c r="BP87" s="3">
        <v>0.4</v>
      </c>
      <c r="BQ87" s="3">
        <v>3704</v>
      </c>
      <c r="BR87" s="3">
        <v>25660.71</v>
      </c>
      <c r="BS87" s="3">
        <v>2676581000</v>
      </c>
      <c r="BT87" s="3">
        <v>22762000</v>
      </c>
      <c r="BU87" s="3">
        <v>6052464000</v>
      </c>
      <c r="BV87" s="3">
        <v>13383053000</v>
      </c>
      <c r="BW87" s="3">
        <v>5173186000</v>
      </c>
      <c r="BX87">
        <v>22134860000</v>
      </c>
      <c r="BY87">
        <v>0</v>
      </c>
      <c r="BZ87">
        <v>0</v>
      </c>
      <c r="CA87">
        <v>0</v>
      </c>
      <c r="CB87">
        <v>0</v>
      </c>
      <c r="CC87">
        <v>23134440000</v>
      </c>
      <c r="CD87">
        <v>0.4</v>
      </c>
      <c r="CE87">
        <v>274050.7</v>
      </c>
      <c r="CF87">
        <v>138572114.84999999</v>
      </c>
      <c r="CG87">
        <v>41277.230000000003</v>
      </c>
      <c r="CH87">
        <v>27139.589999999997</v>
      </c>
      <c r="CI87">
        <v>31.432478700000001</v>
      </c>
      <c r="CJ87">
        <v>3.76</v>
      </c>
      <c r="CK87">
        <v>-170010</v>
      </c>
      <c r="CL87">
        <v>-133310</v>
      </c>
      <c r="CM87">
        <v>36700</v>
      </c>
      <c r="CN87">
        <v>5850</v>
      </c>
      <c r="CO87">
        <v>6146713.3300000001</v>
      </c>
      <c r="CP87">
        <v>-57550</v>
      </c>
      <c r="CQ87">
        <v>-147660</v>
      </c>
      <c r="CR87">
        <v>463470.81</v>
      </c>
      <c r="CS87">
        <v>158021251.33000001</v>
      </c>
      <c r="CT87">
        <v>128905.36</v>
      </c>
      <c r="CU87">
        <v>158617503.80000001</v>
      </c>
      <c r="CV87" s="34">
        <v>0.53694160000000002</v>
      </c>
      <c r="CW87">
        <v>374659.7</v>
      </c>
      <c r="CX87" s="7">
        <v>26719.200000000001</v>
      </c>
      <c r="CY87" s="10">
        <f t="shared" si="3"/>
        <v>0</v>
      </c>
      <c r="CZ87" s="10">
        <f>IFERROR(INDEX(CONFAZ!$A$2:$ES$440,MATCH(DATE(YEAR($A87),MONTH($A87),15),CONFAZ!$A$2:$A$440,0),4),0)</f>
        <v>41277.230000000003</v>
      </c>
      <c r="DA87" s="10"/>
      <c r="DB87" s="10"/>
      <c r="DC87"/>
      <c r="DD87"/>
      <c r="DJ87"/>
    </row>
    <row r="88" spans="1:114" x14ac:dyDescent="0.25">
      <c r="A88" s="1">
        <v>42810</v>
      </c>
      <c r="B88" s="1" t="str">
        <f t="shared" si="2"/>
        <v>16/03/2017</v>
      </c>
      <c r="C88" t="s">
        <v>61</v>
      </c>
      <c r="D88" t="s">
        <v>62</v>
      </c>
      <c r="E88" s="8">
        <v>3.1278999999999999</v>
      </c>
      <c r="F88">
        <v>339998469.18999994</v>
      </c>
      <c r="G88">
        <v>1934074.5</v>
      </c>
      <c r="H88">
        <v>475655184</v>
      </c>
      <c r="I88">
        <v>60729442.860000014</v>
      </c>
      <c r="J88">
        <v>38555643.799999997</v>
      </c>
      <c r="K88">
        <v>12759340.950000001</v>
      </c>
      <c r="L88">
        <v>60723876</v>
      </c>
      <c r="M88" s="10">
        <v>15659690</v>
      </c>
      <c r="N88" s="10">
        <v>35822423</v>
      </c>
      <c r="O88" s="10">
        <v>66264769</v>
      </c>
      <c r="P88" s="10">
        <v>78205167</v>
      </c>
      <c r="Q88" s="10">
        <v>6196604</v>
      </c>
      <c r="R88" s="10">
        <v>58222913</v>
      </c>
      <c r="S88" s="10">
        <v>5785802</v>
      </c>
      <c r="T88" s="10">
        <v>125245215</v>
      </c>
      <c r="U88" s="10">
        <v>43483150</v>
      </c>
      <c r="V88" s="10">
        <v>38835387</v>
      </c>
      <c r="W88" s="10">
        <v>5785802</v>
      </c>
      <c r="X88" s="10">
        <v>125245215</v>
      </c>
      <c r="Y88" s="10">
        <v>43483150</v>
      </c>
      <c r="Z88" s="10">
        <v>38835387</v>
      </c>
      <c r="AA88" s="10">
        <v>1934064</v>
      </c>
      <c r="AB88" s="10">
        <v>0.28075337989999999</v>
      </c>
      <c r="AC88">
        <v>141.9</v>
      </c>
      <c r="AD88" s="2">
        <v>19854737707</v>
      </c>
      <c r="AE88" s="2">
        <v>13562894075</v>
      </c>
      <c r="AF88" s="10">
        <f>INDEX(CONFAZ!$EN$2:$ES$408,MATCH(DATE(YEAR($A88),MONTH($A88),15),CONFAZ!$EN$2:$EN$408,0),2)</f>
        <v>243161328</v>
      </c>
      <c r="AG88" s="10">
        <f>INDEX(CONFAZ!$EN$2:$ES$408,MATCH(DATE(YEAR($A88),MONTH($A88),15),CONFAZ!$EN$2:$EN$408,0),3)</f>
        <v>268839661</v>
      </c>
      <c r="AH88">
        <v>937</v>
      </c>
      <c r="AI88">
        <v>1157670196900</v>
      </c>
      <c r="AJ88">
        <v>12.15</v>
      </c>
      <c r="AK88">
        <v>0.32</v>
      </c>
      <c r="AL88">
        <v>1055.36333333333</v>
      </c>
      <c r="AM88">
        <v>847.81449999999995</v>
      </c>
      <c r="AN88">
        <v>780.675238095238</v>
      </c>
      <c r="AO88">
        <v>951.50160000000005</v>
      </c>
      <c r="AP88">
        <v>13.8680187298232</v>
      </c>
      <c r="AQ88">
        <v>1.25</v>
      </c>
      <c r="AR88">
        <v>167.03</v>
      </c>
      <c r="AS88">
        <v>-9.01</v>
      </c>
      <c r="AT88" s="10">
        <v>561062100000</v>
      </c>
      <c r="AU88">
        <v>0</v>
      </c>
      <c r="AV88">
        <v>0</v>
      </c>
      <c r="AW88">
        <v>113439637</v>
      </c>
      <c r="AX88">
        <v>113175833</v>
      </c>
      <c r="AY88">
        <v>0</v>
      </c>
      <c r="AZ88" s="10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263804</v>
      </c>
      <c r="BO88">
        <v>27308046000</v>
      </c>
      <c r="BP88" s="3">
        <v>0.4</v>
      </c>
      <c r="BQ88" s="3">
        <v>3704</v>
      </c>
      <c r="BR88" s="3">
        <v>25660.71</v>
      </c>
      <c r="BS88" s="3">
        <v>2676581000</v>
      </c>
      <c r="BT88" s="3">
        <v>22762000</v>
      </c>
      <c r="BU88">
        <v>6052464000</v>
      </c>
      <c r="BV88" s="3">
        <v>13383053000</v>
      </c>
      <c r="BW88" s="3">
        <v>5173186000</v>
      </c>
      <c r="BX88" s="3">
        <v>22134860000</v>
      </c>
      <c r="BY88">
        <v>0</v>
      </c>
      <c r="BZ88">
        <v>0</v>
      </c>
      <c r="CA88">
        <v>0</v>
      </c>
      <c r="CB88">
        <v>0</v>
      </c>
      <c r="CC88">
        <v>23134440000</v>
      </c>
      <c r="CD88">
        <v>0.4</v>
      </c>
      <c r="CE88">
        <v>166270.70000000001</v>
      </c>
      <c r="CF88">
        <v>162068809.24000001</v>
      </c>
      <c r="CG88">
        <v>13790.26</v>
      </c>
      <c r="CH88">
        <v>27262.589999999997</v>
      </c>
      <c r="CI88">
        <v>31.432478700000001</v>
      </c>
      <c r="CJ88">
        <v>3.69</v>
      </c>
      <c r="CK88">
        <v>-170010</v>
      </c>
      <c r="CL88">
        <v>-133310</v>
      </c>
      <c r="CM88">
        <v>36700</v>
      </c>
      <c r="CN88">
        <v>5850</v>
      </c>
      <c r="CO88">
        <v>6146713.3300000001</v>
      </c>
      <c r="CP88">
        <v>-57550</v>
      </c>
      <c r="CQ88">
        <v>-147660</v>
      </c>
      <c r="CR88">
        <v>839273.08</v>
      </c>
      <c r="CS88">
        <v>172976134.44</v>
      </c>
      <c r="CT88">
        <v>78704.179999999993</v>
      </c>
      <c r="CU88">
        <v>173894578.37</v>
      </c>
      <c r="CV88" s="34">
        <v>0.53694160000000002</v>
      </c>
      <c r="CW88">
        <v>321509.7</v>
      </c>
      <c r="CX88" s="7">
        <v>8851.6200000000008</v>
      </c>
      <c r="CY88" s="10">
        <f t="shared" si="3"/>
        <v>0</v>
      </c>
      <c r="CZ88" s="10">
        <f>IFERROR(INDEX(CONFAZ!$A$2:$ES$440,MATCH(DATE(YEAR($A88),MONTH($A88),15),CONFAZ!$A$2:$A$440,0),4),0)</f>
        <v>13790.26</v>
      </c>
      <c r="DA88"/>
      <c r="DB88"/>
      <c r="DC88"/>
      <c r="DD88"/>
      <c r="DJ88"/>
    </row>
    <row r="89" spans="1:114" x14ac:dyDescent="0.25">
      <c r="A89" s="1">
        <v>42841</v>
      </c>
      <c r="B89" s="1" t="str">
        <f t="shared" si="2"/>
        <v>16/04/2017</v>
      </c>
      <c r="C89" t="s">
        <v>61</v>
      </c>
      <c r="D89" t="s">
        <v>62</v>
      </c>
      <c r="E89" s="8">
        <v>3.1362000000000001</v>
      </c>
      <c r="F89">
        <v>341039069.92999995</v>
      </c>
      <c r="G89">
        <v>1378469.23</v>
      </c>
      <c r="H89">
        <v>468907067</v>
      </c>
      <c r="I89">
        <v>68638716.910000026</v>
      </c>
      <c r="J89">
        <v>23860942.550000001</v>
      </c>
      <c r="K89">
        <v>13205321.550000001</v>
      </c>
      <c r="L89">
        <v>44234557</v>
      </c>
      <c r="M89" s="10">
        <v>19260238</v>
      </c>
      <c r="N89" s="10">
        <v>31913683</v>
      </c>
      <c r="O89" s="10">
        <v>68930367</v>
      </c>
      <c r="P89" s="10">
        <v>88776272</v>
      </c>
      <c r="Q89" s="10">
        <v>4757274</v>
      </c>
      <c r="R89" s="10">
        <v>57482922</v>
      </c>
      <c r="S89" s="10">
        <v>2936860</v>
      </c>
      <c r="T89" s="10">
        <v>119742808</v>
      </c>
      <c r="U89" s="10">
        <v>30144014</v>
      </c>
      <c r="V89" s="10">
        <v>43585900</v>
      </c>
      <c r="W89" s="10">
        <v>2936860</v>
      </c>
      <c r="X89" s="10">
        <v>119742808</v>
      </c>
      <c r="Y89" s="10">
        <v>30144014</v>
      </c>
      <c r="Z89" s="10">
        <v>43585900</v>
      </c>
      <c r="AA89" s="10">
        <v>1376729</v>
      </c>
      <c r="AB89" s="10">
        <v>0.1010577377</v>
      </c>
      <c r="AC89">
        <v>133.75</v>
      </c>
      <c r="AD89" s="2">
        <v>17484572350</v>
      </c>
      <c r="AE89" s="2">
        <v>11459643696</v>
      </c>
      <c r="AF89" s="10">
        <f>INDEX(CONFAZ!$EN$2:$ES$408,MATCH(DATE(YEAR($A89),MONTH($A89),15),CONFAZ!$EN$2:$EN$408,0),2)</f>
        <v>253316541</v>
      </c>
      <c r="AG89" s="10">
        <f>INDEX(CONFAZ!$EN$2:$ES$408,MATCH(DATE(YEAR($A89),MONTH($A89),15),CONFAZ!$EN$2:$EN$408,0),3)</f>
        <v>183240152</v>
      </c>
      <c r="AH89">
        <v>937</v>
      </c>
      <c r="AI89">
        <v>1175902509000</v>
      </c>
      <c r="AJ89">
        <v>11.59</v>
      </c>
      <c r="AK89">
        <v>0.08</v>
      </c>
      <c r="AL89">
        <v>1057.9527777777701</v>
      </c>
      <c r="AM89">
        <v>848.81349999999998</v>
      </c>
      <c r="AN89">
        <v>781.59809523809497</v>
      </c>
      <c r="AO89">
        <v>953.63480000000004</v>
      </c>
      <c r="AP89">
        <v>13.715015677621601</v>
      </c>
      <c r="AQ89">
        <v>1.1399999999999999</v>
      </c>
      <c r="AR89">
        <v>168.54</v>
      </c>
      <c r="AS89">
        <v>12.45</v>
      </c>
      <c r="AT89" s="10">
        <v>537678900000</v>
      </c>
      <c r="AU89">
        <v>0</v>
      </c>
      <c r="AV89">
        <v>0</v>
      </c>
      <c r="AW89">
        <v>100069842</v>
      </c>
      <c r="AX89">
        <v>94593391</v>
      </c>
      <c r="AY89">
        <v>0</v>
      </c>
      <c r="AZ89" s="10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5198936</v>
      </c>
      <c r="BN89">
        <v>277515</v>
      </c>
      <c r="BO89">
        <v>27308046000</v>
      </c>
      <c r="BP89" s="3">
        <v>0.4</v>
      </c>
      <c r="BQ89" s="3">
        <v>3704</v>
      </c>
      <c r="BR89" s="3">
        <v>25660.71</v>
      </c>
      <c r="BS89" s="3">
        <v>2676581000</v>
      </c>
      <c r="BT89" s="3">
        <v>22762000</v>
      </c>
      <c r="BU89" s="3">
        <v>6052464000</v>
      </c>
      <c r="BV89" s="3">
        <v>13383053000</v>
      </c>
      <c r="BW89" s="3">
        <v>5173186000</v>
      </c>
      <c r="BX89" s="3">
        <v>22134860000</v>
      </c>
      <c r="BY89">
        <v>0</v>
      </c>
      <c r="BZ89">
        <v>0</v>
      </c>
      <c r="CA89">
        <v>0</v>
      </c>
      <c r="CB89">
        <v>0</v>
      </c>
      <c r="CC89">
        <v>23134440000</v>
      </c>
      <c r="CD89">
        <v>0.4</v>
      </c>
      <c r="CE89">
        <v>260797.29</v>
      </c>
      <c r="CF89">
        <v>151268061.21000001</v>
      </c>
      <c r="CG89">
        <v>16032.67</v>
      </c>
      <c r="CH89">
        <v>26712.589999999997</v>
      </c>
      <c r="CI89">
        <v>31.432478700000001</v>
      </c>
      <c r="CJ89">
        <v>3.64</v>
      </c>
      <c r="CK89">
        <v>-424070</v>
      </c>
      <c r="CL89">
        <v>-391773.33</v>
      </c>
      <c r="CM89">
        <v>32300</v>
      </c>
      <c r="CN89">
        <v>55513.33</v>
      </c>
      <c r="CO89">
        <v>6100166.6699999999</v>
      </c>
      <c r="CP89">
        <v>-62416.67</v>
      </c>
      <c r="CQ89">
        <v>-378770</v>
      </c>
      <c r="CR89">
        <v>541658.27</v>
      </c>
      <c r="CS89">
        <v>167934001.62</v>
      </c>
      <c r="CT89">
        <v>75305.45</v>
      </c>
      <c r="CU89">
        <v>168550965.34</v>
      </c>
      <c r="CV89" s="34">
        <v>0.53694160000000002</v>
      </c>
      <c r="CW89">
        <v>163887.70000000001</v>
      </c>
      <c r="CX89" s="7">
        <v>10307.34</v>
      </c>
      <c r="CY89" s="10">
        <f t="shared" si="3"/>
        <v>0</v>
      </c>
      <c r="CZ89" s="10">
        <f>IFERROR(INDEX(CONFAZ!$A$2:$ES$440,MATCH(DATE(YEAR($A89),MONTH($A89),15),CONFAZ!$A$2:$A$440,0),4),0)</f>
        <v>16032.67</v>
      </c>
      <c r="DA89" s="4"/>
      <c r="DB89"/>
      <c r="DC89"/>
      <c r="DJ89"/>
    </row>
    <row r="90" spans="1:114" x14ac:dyDescent="0.25">
      <c r="A90" s="1">
        <v>42871</v>
      </c>
      <c r="B90" s="1" t="str">
        <f t="shared" si="2"/>
        <v>16/05/2017</v>
      </c>
      <c r="C90" t="s">
        <v>61</v>
      </c>
      <c r="D90" t="s">
        <v>62</v>
      </c>
      <c r="E90" s="8">
        <v>3.2094999999999998</v>
      </c>
      <c r="F90">
        <v>373427219.12999994</v>
      </c>
      <c r="G90">
        <v>1772102.01</v>
      </c>
      <c r="H90">
        <v>500239104</v>
      </c>
      <c r="I90">
        <v>67110254.549999982</v>
      </c>
      <c r="J90">
        <v>22752023.870000001</v>
      </c>
      <c r="K90">
        <v>13556881.48</v>
      </c>
      <c r="L90">
        <v>48610588</v>
      </c>
      <c r="M90" s="10">
        <v>18295429</v>
      </c>
      <c r="N90" s="10">
        <v>32386345</v>
      </c>
      <c r="O90" s="10">
        <v>72238126</v>
      </c>
      <c r="P90" s="10">
        <v>83426474</v>
      </c>
      <c r="Q90" s="10">
        <v>5592145</v>
      </c>
      <c r="R90" s="10">
        <v>60461678</v>
      </c>
      <c r="S90" s="10">
        <v>4966697</v>
      </c>
      <c r="T90" s="10">
        <v>19147778</v>
      </c>
      <c r="U90" s="10">
        <v>149940277</v>
      </c>
      <c r="V90" s="10">
        <v>52013456</v>
      </c>
      <c r="W90" s="10">
        <v>4966697</v>
      </c>
      <c r="X90" s="10">
        <v>19147778</v>
      </c>
      <c r="Y90" s="10">
        <v>149940277</v>
      </c>
      <c r="Z90" s="10">
        <v>52013456</v>
      </c>
      <c r="AA90" s="10">
        <v>1770699</v>
      </c>
      <c r="AB90" s="10">
        <v>0.1914419467</v>
      </c>
      <c r="AC90">
        <v>136</v>
      </c>
      <c r="AD90" s="2">
        <v>19726040175</v>
      </c>
      <c r="AE90" s="2">
        <v>12968955269</v>
      </c>
      <c r="AF90" s="10">
        <f>INDEX(CONFAZ!$EN$2:$ES$408,MATCH(DATE(YEAR($A90),MONTH($A90),15),CONFAZ!$EN$2:$EN$408,0),2)</f>
        <v>296949584</v>
      </c>
      <c r="AG90" s="10">
        <f>INDEX(CONFAZ!$EN$2:$ES$408,MATCH(DATE(YEAR($A90),MONTH($A90),15),CONFAZ!$EN$2:$EN$408,0),3)</f>
        <v>217985148</v>
      </c>
      <c r="AH90">
        <v>937</v>
      </c>
      <c r="AI90">
        <v>1208347864500</v>
      </c>
      <c r="AJ90">
        <v>11.15</v>
      </c>
      <c r="AK90">
        <v>0.36</v>
      </c>
      <c r="AL90">
        <v>1061.8088888888799</v>
      </c>
      <c r="AM90">
        <v>850.90949999999998</v>
      </c>
      <c r="AN90">
        <v>783.33285714285705</v>
      </c>
      <c r="AO90">
        <v>956.94240000000002</v>
      </c>
      <c r="AP90">
        <v>13.4202772545041</v>
      </c>
      <c r="AQ90">
        <v>1.31</v>
      </c>
      <c r="AR90">
        <v>164.93</v>
      </c>
      <c r="AS90">
        <v>-0.27</v>
      </c>
      <c r="AT90" s="10">
        <v>550991800000</v>
      </c>
      <c r="AU90">
        <v>0</v>
      </c>
      <c r="AV90">
        <v>0</v>
      </c>
      <c r="AW90">
        <v>97182486</v>
      </c>
      <c r="AX90">
        <v>92828457</v>
      </c>
      <c r="AY90">
        <v>0</v>
      </c>
      <c r="AZ90" s="1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4118096</v>
      </c>
      <c r="BN90">
        <v>235933</v>
      </c>
      <c r="BO90">
        <v>27308046000</v>
      </c>
      <c r="BP90" s="3">
        <v>0.4</v>
      </c>
      <c r="BQ90" s="3">
        <v>3704</v>
      </c>
      <c r="BR90" s="3">
        <v>25660.71</v>
      </c>
      <c r="BS90" s="3">
        <v>2676581000</v>
      </c>
      <c r="BT90">
        <v>22762000</v>
      </c>
      <c r="BU90" s="3">
        <v>6052464000</v>
      </c>
      <c r="BV90" s="3">
        <v>13383053000</v>
      </c>
      <c r="BW90" s="3">
        <v>5173186000</v>
      </c>
      <c r="BX90" s="3">
        <v>22134860000</v>
      </c>
      <c r="BY90">
        <v>0</v>
      </c>
      <c r="BZ90">
        <v>0</v>
      </c>
      <c r="CA90">
        <v>0</v>
      </c>
      <c r="CB90">
        <v>0</v>
      </c>
      <c r="CC90">
        <v>23134440000</v>
      </c>
      <c r="CD90">
        <v>0.4</v>
      </c>
      <c r="CE90">
        <v>211840.92</v>
      </c>
      <c r="CF90">
        <v>142077725.09999999</v>
      </c>
      <c r="CG90">
        <v>20276.439999999999</v>
      </c>
      <c r="CH90">
        <v>27452.589999999997</v>
      </c>
      <c r="CI90">
        <v>31.432478700000001</v>
      </c>
      <c r="CJ90">
        <v>3.62</v>
      </c>
      <c r="CK90">
        <v>-424070</v>
      </c>
      <c r="CL90">
        <v>-391773.33</v>
      </c>
      <c r="CM90">
        <v>32300</v>
      </c>
      <c r="CN90">
        <v>55513.33</v>
      </c>
      <c r="CO90">
        <v>6100166.6699999999</v>
      </c>
      <c r="CP90">
        <v>-62416.67</v>
      </c>
      <c r="CQ90">
        <v>-378770</v>
      </c>
      <c r="CR90">
        <v>775324.58</v>
      </c>
      <c r="CS90">
        <v>175599808.31</v>
      </c>
      <c r="CT90">
        <v>74309.53</v>
      </c>
      <c r="CU90">
        <v>176449442.41999999</v>
      </c>
      <c r="CV90" s="34">
        <v>0.53694160000000002</v>
      </c>
      <c r="CW90">
        <v>210551.76</v>
      </c>
      <c r="CX90" s="7">
        <v>13065.74</v>
      </c>
      <c r="CY90" s="10">
        <f t="shared" si="3"/>
        <v>0</v>
      </c>
      <c r="CZ90" s="10">
        <f>IFERROR(INDEX(CONFAZ!$A$2:$ES$440,MATCH(DATE(YEAR($A90),MONTH($A90),15),CONFAZ!$A$2:$A$440,0),4),0)</f>
        <v>20276.439999999999</v>
      </c>
      <c r="DA90"/>
      <c r="DB90"/>
      <c r="DC90"/>
      <c r="DD90"/>
      <c r="DJ90"/>
    </row>
    <row r="91" spans="1:114" x14ac:dyDescent="0.25">
      <c r="A91" s="1">
        <v>42902</v>
      </c>
      <c r="B91" s="1" t="str">
        <f t="shared" si="2"/>
        <v>16/06/2017</v>
      </c>
      <c r="C91" t="s">
        <v>61</v>
      </c>
      <c r="D91" t="s">
        <v>62</v>
      </c>
      <c r="E91" s="8">
        <v>3.2953999999999999</v>
      </c>
      <c r="F91">
        <v>424931799.79000002</v>
      </c>
      <c r="G91">
        <v>1361135.0799999998</v>
      </c>
      <c r="H91">
        <v>557560897</v>
      </c>
      <c r="I91">
        <v>75868630.640000015</v>
      </c>
      <c r="J91">
        <v>20927502.080000002</v>
      </c>
      <c r="K91">
        <v>14478268.440000001</v>
      </c>
      <c r="L91">
        <v>30619550</v>
      </c>
      <c r="M91" s="10">
        <v>15572143</v>
      </c>
      <c r="N91" s="10">
        <v>33478897</v>
      </c>
      <c r="O91" s="10">
        <v>75708448</v>
      </c>
      <c r="P91" s="10">
        <v>82428777</v>
      </c>
      <c r="Q91" s="10">
        <v>5425526</v>
      </c>
      <c r="R91" s="10">
        <v>72390980</v>
      </c>
      <c r="S91" s="10">
        <v>4847676</v>
      </c>
      <c r="T91" s="10">
        <v>17670428</v>
      </c>
      <c r="U91" s="10">
        <v>197074001</v>
      </c>
      <c r="V91" s="10">
        <v>51604119</v>
      </c>
      <c r="W91" s="10">
        <v>4847676</v>
      </c>
      <c r="X91" s="10">
        <v>17670428</v>
      </c>
      <c r="Y91" s="10">
        <v>197074001</v>
      </c>
      <c r="Z91" s="10">
        <v>51604119</v>
      </c>
      <c r="AA91" s="10">
        <v>1359902</v>
      </c>
      <c r="AB91" s="10">
        <v>0.1970472764</v>
      </c>
      <c r="AC91">
        <v>134.88</v>
      </c>
      <c r="AD91" s="2">
        <v>19535151809</v>
      </c>
      <c r="AE91" s="2">
        <v>13408998263</v>
      </c>
      <c r="AF91" s="10">
        <f>INDEX(CONFAZ!$EN$2:$ES$408,MATCH(DATE(YEAR($A91),MONTH($A91),15),CONFAZ!$EN$2:$EN$408,0),2)</f>
        <v>289617850</v>
      </c>
      <c r="AG91" s="10">
        <f>INDEX(CONFAZ!$EN$2:$ES$408,MATCH(DATE(YEAR($A91),MONTH($A91),15),CONFAZ!$EN$2:$EN$408,0),3)</f>
        <v>246233113</v>
      </c>
      <c r="AH91">
        <v>937</v>
      </c>
      <c r="AI91">
        <v>1242942495000</v>
      </c>
      <c r="AJ91">
        <v>10.15</v>
      </c>
      <c r="AK91">
        <v>-0.3</v>
      </c>
      <c r="AL91">
        <v>1057.70055555555</v>
      </c>
      <c r="AM91">
        <v>849.11249999999995</v>
      </c>
      <c r="AN91">
        <v>782.4</v>
      </c>
      <c r="AO91">
        <v>953.10640000000001</v>
      </c>
      <c r="AP91">
        <v>13.1013286315769</v>
      </c>
      <c r="AQ91">
        <v>0.77</v>
      </c>
      <c r="AR91">
        <v>157.22</v>
      </c>
      <c r="AS91">
        <v>2.33</v>
      </c>
      <c r="AT91" s="10">
        <v>541966900000</v>
      </c>
      <c r="AU91">
        <v>0</v>
      </c>
      <c r="AV91">
        <v>0</v>
      </c>
      <c r="AW91">
        <v>97132374</v>
      </c>
      <c r="AX91">
        <v>86393639</v>
      </c>
      <c r="AY91">
        <v>0</v>
      </c>
      <c r="AZ91" s="10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10066803</v>
      </c>
      <c r="BN91">
        <v>671932</v>
      </c>
      <c r="BO91">
        <v>27308046000</v>
      </c>
      <c r="BP91" s="3">
        <v>0.4</v>
      </c>
      <c r="BQ91" s="3">
        <v>3704</v>
      </c>
      <c r="BR91" s="3">
        <v>25660.71</v>
      </c>
      <c r="BS91" s="3">
        <v>2676581000</v>
      </c>
      <c r="BT91" s="3">
        <v>22762000</v>
      </c>
      <c r="BU91" s="3">
        <v>6052464000</v>
      </c>
      <c r="BV91" s="3">
        <v>13383053000</v>
      </c>
      <c r="BW91" s="3">
        <v>5173186000</v>
      </c>
      <c r="BX91" s="3">
        <v>22134860000</v>
      </c>
      <c r="BY91">
        <v>0</v>
      </c>
      <c r="BZ91">
        <v>0</v>
      </c>
      <c r="CA91">
        <v>0</v>
      </c>
      <c r="CB91">
        <v>0</v>
      </c>
      <c r="CC91">
        <v>23134440000</v>
      </c>
      <c r="CD91">
        <v>0.4</v>
      </c>
      <c r="CE91">
        <v>218036.43</v>
      </c>
      <c r="CF91">
        <v>169579880.58000001</v>
      </c>
      <c r="CG91">
        <v>27050.09</v>
      </c>
      <c r="CH91">
        <v>27272.589999999997</v>
      </c>
      <c r="CI91">
        <v>31.432478700000001</v>
      </c>
      <c r="CJ91">
        <v>3.55</v>
      </c>
      <c r="CK91">
        <v>-424070</v>
      </c>
      <c r="CL91">
        <v>-391773.33</v>
      </c>
      <c r="CM91">
        <v>32300</v>
      </c>
      <c r="CN91">
        <v>55513.33</v>
      </c>
      <c r="CO91">
        <v>6100166.6699999999</v>
      </c>
      <c r="CP91">
        <v>-62416.67</v>
      </c>
      <c r="CQ91">
        <v>-378770</v>
      </c>
      <c r="CR91">
        <v>512658.58</v>
      </c>
      <c r="CS91">
        <v>179852623.41</v>
      </c>
      <c r="CT91">
        <v>34667.550000000003</v>
      </c>
      <c r="CU91">
        <v>180401749.53999999</v>
      </c>
      <c r="CV91" s="34">
        <v>0.53694160000000002</v>
      </c>
      <c r="CW91">
        <v>312409.62</v>
      </c>
      <c r="CX91" s="7">
        <v>17467.84</v>
      </c>
      <c r="CY91" s="10">
        <f t="shared" si="3"/>
        <v>0</v>
      </c>
      <c r="CZ91" s="10">
        <f>IFERROR(INDEX(CONFAZ!$A$2:$ES$440,MATCH(DATE(YEAR($A91),MONTH($A91),15),CONFAZ!$A$2:$A$440,0),4),0)</f>
        <v>27050.09</v>
      </c>
      <c r="DA91"/>
      <c r="DB91"/>
      <c r="DC91"/>
      <c r="DD91"/>
      <c r="DJ91"/>
    </row>
    <row r="92" spans="1:114" x14ac:dyDescent="0.25">
      <c r="A92" s="1">
        <v>42932</v>
      </c>
      <c r="B92" s="1" t="str">
        <f t="shared" si="2"/>
        <v>16/07/2017</v>
      </c>
      <c r="C92" t="s">
        <v>61</v>
      </c>
      <c r="D92" t="s">
        <v>62</v>
      </c>
      <c r="E92" s="8">
        <v>3.2061000000000002</v>
      </c>
      <c r="F92">
        <v>384047473.42999989</v>
      </c>
      <c r="G92">
        <v>1493686.52</v>
      </c>
      <c r="H92">
        <v>529713714</v>
      </c>
      <c r="I92">
        <v>85084286.969999984</v>
      </c>
      <c r="J92">
        <v>18464369.140000004</v>
      </c>
      <c r="K92">
        <v>15084758.740000002</v>
      </c>
      <c r="L92">
        <v>25323018</v>
      </c>
      <c r="M92" s="10">
        <v>15128140</v>
      </c>
      <c r="N92" s="10">
        <v>32966284</v>
      </c>
      <c r="O92" s="10">
        <v>74862448</v>
      </c>
      <c r="P92" s="10">
        <v>81262764</v>
      </c>
      <c r="Q92" s="10">
        <v>5839377</v>
      </c>
      <c r="R92" s="10">
        <v>75559891</v>
      </c>
      <c r="S92" s="10">
        <v>3753508</v>
      </c>
      <c r="T92" s="10">
        <v>16645024</v>
      </c>
      <c r="U92" s="10">
        <v>163340005</v>
      </c>
      <c r="V92" s="10">
        <v>58862587</v>
      </c>
      <c r="W92" s="10">
        <v>3753508</v>
      </c>
      <c r="X92" s="10">
        <v>16645024</v>
      </c>
      <c r="Y92" s="10">
        <v>163340005</v>
      </c>
      <c r="Z92" s="10">
        <v>58862587</v>
      </c>
      <c r="AA92" s="10">
        <v>1493686</v>
      </c>
      <c r="AB92" s="10">
        <v>0.73225965049999997</v>
      </c>
      <c r="AC92">
        <v>138.43</v>
      </c>
      <c r="AD92" s="2">
        <v>17658900096</v>
      </c>
      <c r="AE92" s="2">
        <v>13263065205</v>
      </c>
      <c r="AF92" s="10">
        <f>INDEX(CONFAZ!$EN$2:$ES$408,MATCH(DATE(YEAR($A92),MONTH($A92),15),CONFAZ!$EN$2:$EN$408,0),2)</f>
        <v>301451142</v>
      </c>
      <c r="AG92" s="10">
        <f>INDEX(CONFAZ!$EN$2:$ES$408,MATCH(DATE(YEAR($A92),MONTH($A92),15),CONFAZ!$EN$2:$EN$408,0),3)</f>
        <v>134546343</v>
      </c>
      <c r="AH92">
        <v>937</v>
      </c>
      <c r="AI92">
        <v>1221617076900</v>
      </c>
      <c r="AJ92">
        <v>10.01</v>
      </c>
      <c r="AK92">
        <v>0.17</v>
      </c>
      <c r="AL92">
        <v>1069.28833333333</v>
      </c>
      <c r="AM92">
        <v>851.24649999999997</v>
      </c>
      <c r="AN92">
        <v>781.53095238095204</v>
      </c>
      <c r="AO92">
        <v>959.60839999999996</v>
      </c>
      <c r="AP92">
        <v>12.9099247209483</v>
      </c>
      <c r="AQ92">
        <v>1.24</v>
      </c>
      <c r="AR92">
        <v>159.47</v>
      </c>
      <c r="AS92">
        <v>-1.94</v>
      </c>
      <c r="AT92" s="10">
        <v>548387100000</v>
      </c>
      <c r="AU92">
        <v>0</v>
      </c>
      <c r="AV92">
        <v>0</v>
      </c>
      <c r="AW92">
        <v>103925703</v>
      </c>
      <c r="AX92">
        <v>93677088</v>
      </c>
      <c r="AY92">
        <v>0</v>
      </c>
      <c r="AZ92" s="10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9359132</v>
      </c>
      <c r="BN92">
        <v>889483</v>
      </c>
      <c r="BO92">
        <v>27308046000</v>
      </c>
      <c r="BP92" s="3">
        <v>0.4</v>
      </c>
      <c r="BQ92" s="3">
        <v>3704</v>
      </c>
      <c r="BR92" s="3">
        <v>25660.71</v>
      </c>
      <c r="BS92" s="3">
        <v>2676581000</v>
      </c>
      <c r="BT92" s="3">
        <v>22762000</v>
      </c>
      <c r="BU92" s="3">
        <v>6052464000</v>
      </c>
      <c r="BV92" s="3">
        <v>13383053000</v>
      </c>
      <c r="BW92" s="3">
        <v>5173186000</v>
      </c>
      <c r="BX92" s="3">
        <v>22134860000</v>
      </c>
      <c r="BY92">
        <v>0</v>
      </c>
      <c r="BZ92">
        <v>0</v>
      </c>
      <c r="CA92">
        <v>0</v>
      </c>
      <c r="CB92">
        <v>0</v>
      </c>
      <c r="CC92">
        <v>23134440000</v>
      </c>
      <c r="CD92">
        <v>0.4</v>
      </c>
      <c r="CE92">
        <v>247961.63</v>
      </c>
      <c r="CF92">
        <v>157208303.18000001</v>
      </c>
      <c r="CG92">
        <v>19279.21</v>
      </c>
      <c r="CH92">
        <v>27201.589999999997</v>
      </c>
      <c r="CI92">
        <v>31.432478700000001</v>
      </c>
      <c r="CJ92">
        <v>3.55</v>
      </c>
      <c r="CK92">
        <v>162626.67000000001</v>
      </c>
      <c r="CL92">
        <v>189543.33</v>
      </c>
      <c r="CM92">
        <v>26920</v>
      </c>
      <c r="CN92">
        <v>55020</v>
      </c>
      <c r="CO92">
        <v>6090063.3300000001</v>
      </c>
      <c r="CP92">
        <v>-53476.67</v>
      </c>
      <c r="CQ92">
        <v>-281830</v>
      </c>
      <c r="CR92">
        <v>561930.44999999995</v>
      </c>
      <c r="CS92">
        <v>179935025.88</v>
      </c>
      <c r="CT92">
        <v>16426.810000000001</v>
      </c>
      <c r="CU92">
        <v>180515633.13999999</v>
      </c>
      <c r="CV92" s="34">
        <v>0.53694160000000002</v>
      </c>
      <c r="CW92">
        <v>490213.27</v>
      </c>
      <c r="CX92" s="7">
        <v>12415.88</v>
      </c>
      <c r="CY92" s="10">
        <f t="shared" si="3"/>
        <v>0</v>
      </c>
      <c r="CZ92" s="10">
        <f>IFERROR(INDEX(CONFAZ!$A$2:$ES$440,MATCH(DATE(YEAR($A92),MONTH($A92),15),CONFAZ!$A$2:$A$440,0),4),0)</f>
        <v>19279.21</v>
      </c>
      <c r="DA92"/>
      <c r="DB92"/>
      <c r="DC92"/>
      <c r="DD92"/>
      <c r="DJ92"/>
    </row>
    <row r="93" spans="1:114" x14ac:dyDescent="0.25">
      <c r="A93" s="1">
        <v>42963</v>
      </c>
      <c r="B93" s="1" t="str">
        <f t="shared" si="2"/>
        <v>16/08/2017</v>
      </c>
      <c r="C93" t="s">
        <v>61</v>
      </c>
      <c r="D93" t="s">
        <v>62</v>
      </c>
      <c r="E93" s="8">
        <v>3.1509</v>
      </c>
      <c r="F93">
        <v>383270145.51000005</v>
      </c>
      <c r="G93">
        <v>2464283.21</v>
      </c>
      <c r="H93">
        <v>529200221</v>
      </c>
      <c r="I93">
        <v>85239372.719999999</v>
      </c>
      <c r="J93">
        <v>19642541.260000002</v>
      </c>
      <c r="K93">
        <v>15130631.620000005</v>
      </c>
      <c r="L93">
        <v>23200936</v>
      </c>
      <c r="M93" s="10">
        <v>11005311</v>
      </c>
      <c r="N93" s="10">
        <v>32892323</v>
      </c>
      <c r="O93" s="10">
        <v>77667139</v>
      </c>
      <c r="P93" s="10">
        <v>83463319</v>
      </c>
      <c r="Q93" s="10">
        <v>6370854</v>
      </c>
      <c r="R93" s="10">
        <v>82166693</v>
      </c>
      <c r="S93" s="10">
        <v>3450443</v>
      </c>
      <c r="T93" s="10">
        <v>19950752</v>
      </c>
      <c r="U93" s="10">
        <v>153511027</v>
      </c>
      <c r="V93" s="10">
        <v>56258077</v>
      </c>
      <c r="W93" s="10">
        <v>3450443</v>
      </c>
      <c r="X93" s="10">
        <v>19950752</v>
      </c>
      <c r="Y93" s="10">
        <v>153511027</v>
      </c>
      <c r="Z93" s="10">
        <v>56258077</v>
      </c>
      <c r="AA93" s="10">
        <v>2464283</v>
      </c>
      <c r="AB93" s="10">
        <v>1.7659456461</v>
      </c>
      <c r="AC93">
        <v>140.13999999999999</v>
      </c>
      <c r="AD93" s="2">
        <v>19336799997</v>
      </c>
      <c r="AE93" s="2">
        <v>14789290641</v>
      </c>
      <c r="AF93" s="10">
        <f>INDEX(CONFAZ!$EN$2:$ES$408,MATCH(DATE(YEAR($A93),MONTH($A93),15),CONFAZ!$EN$2:$EN$408,0),2)</f>
        <v>313795402</v>
      </c>
      <c r="AG93" s="10">
        <f>INDEX(CONFAZ!$EN$2:$ES$408,MATCH(DATE(YEAR($A93),MONTH($A93),15),CONFAZ!$EN$2:$EN$408,0),3)</f>
        <v>195817635</v>
      </c>
      <c r="AH93">
        <v>937</v>
      </c>
      <c r="AI93">
        <v>1203149108700</v>
      </c>
      <c r="AJ93">
        <v>9.15</v>
      </c>
      <c r="AK93">
        <v>-0.03</v>
      </c>
      <c r="AL93">
        <v>1068.3216666666599</v>
      </c>
      <c r="AM93">
        <v>850.73299999999995</v>
      </c>
      <c r="AN93">
        <v>781.56476190476099</v>
      </c>
      <c r="AO93">
        <v>960.12480000000005</v>
      </c>
      <c r="AP93">
        <v>12.677880878585199</v>
      </c>
      <c r="AQ93">
        <v>1.19</v>
      </c>
      <c r="AR93">
        <v>163.96</v>
      </c>
      <c r="AS93">
        <v>-20.05</v>
      </c>
      <c r="AT93" s="10">
        <v>555915700000</v>
      </c>
      <c r="AU93">
        <v>0</v>
      </c>
      <c r="AV93">
        <v>0</v>
      </c>
      <c r="AW93">
        <v>106546840</v>
      </c>
      <c r="AX93">
        <v>98436104</v>
      </c>
      <c r="AY93">
        <v>0</v>
      </c>
      <c r="AZ93" s="10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1956</v>
      </c>
      <c r="BM93">
        <v>7767739</v>
      </c>
      <c r="BN93">
        <v>341041</v>
      </c>
      <c r="BO93">
        <v>27308046000</v>
      </c>
      <c r="BP93" s="3">
        <v>0.4</v>
      </c>
      <c r="BQ93" s="3">
        <v>3704</v>
      </c>
      <c r="BR93" s="3">
        <v>25660.71</v>
      </c>
      <c r="BS93" s="3">
        <v>2676581000</v>
      </c>
      <c r="BT93" s="3">
        <v>22762000</v>
      </c>
      <c r="BU93" s="3">
        <v>6052464000</v>
      </c>
      <c r="BV93" s="3">
        <v>13383053000</v>
      </c>
      <c r="BW93" s="3">
        <v>5173186000</v>
      </c>
      <c r="BX93" s="3">
        <v>22134860000</v>
      </c>
      <c r="BY93">
        <v>0</v>
      </c>
      <c r="BZ93">
        <v>0</v>
      </c>
      <c r="CA93">
        <v>0</v>
      </c>
      <c r="CB93">
        <v>0</v>
      </c>
      <c r="CC93">
        <v>27308046000</v>
      </c>
      <c r="CD93">
        <v>0.4</v>
      </c>
      <c r="CE93">
        <v>222053.11</v>
      </c>
      <c r="CF93">
        <v>141643637.5</v>
      </c>
      <c r="CG93">
        <v>21747.67</v>
      </c>
      <c r="CH93">
        <v>27808.589999999997</v>
      </c>
      <c r="CI93">
        <v>31.432478700000001</v>
      </c>
      <c r="CJ93">
        <v>3.78</v>
      </c>
      <c r="CK93">
        <v>162626.67000000001</v>
      </c>
      <c r="CL93">
        <v>189543.33</v>
      </c>
      <c r="CM93">
        <v>26920</v>
      </c>
      <c r="CN93">
        <v>55020</v>
      </c>
      <c r="CO93">
        <v>6090063.3300000001</v>
      </c>
      <c r="CP93">
        <v>-53476.67</v>
      </c>
      <c r="CQ93">
        <v>-281830</v>
      </c>
      <c r="CR93">
        <v>966218.15</v>
      </c>
      <c r="CS93">
        <v>178223918.81999999</v>
      </c>
      <c r="CT93">
        <v>6278.27</v>
      </c>
      <c r="CU93">
        <v>179207394.21000001</v>
      </c>
      <c r="CV93" s="34">
        <v>0.53694160000000002</v>
      </c>
      <c r="CW93">
        <v>99377.69</v>
      </c>
      <c r="CX93" s="7">
        <v>14019.57</v>
      </c>
      <c r="CY93" s="10">
        <f t="shared" si="3"/>
        <v>0</v>
      </c>
      <c r="CZ93" s="10">
        <f>IFERROR(INDEX(CONFAZ!$A$2:$ES$440,MATCH(DATE(YEAR($A93),MONTH($A93),15),CONFAZ!$A$2:$A$440,0),4),0)</f>
        <v>21747.67</v>
      </c>
      <c r="DA93"/>
      <c r="DB93"/>
      <c r="DC93"/>
      <c r="DD93"/>
      <c r="DJ93"/>
    </row>
    <row r="94" spans="1:114" x14ac:dyDescent="0.25">
      <c r="A94" s="1">
        <v>42994</v>
      </c>
      <c r="B94" s="1" t="str">
        <f t="shared" si="2"/>
        <v>16/09/2017</v>
      </c>
      <c r="C94" t="s">
        <v>61</v>
      </c>
      <c r="D94" t="s">
        <v>62</v>
      </c>
      <c r="E94" s="8">
        <v>3.1347999999999998</v>
      </c>
      <c r="F94">
        <v>403236245.42000008</v>
      </c>
      <c r="G94">
        <v>1786105.38</v>
      </c>
      <c r="H94">
        <v>572750678</v>
      </c>
      <c r="I94">
        <v>85066114.090000018</v>
      </c>
      <c r="J94">
        <v>37949194.649999999</v>
      </c>
      <c r="K94">
        <v>15469198.65</v>
      </c>
      <c r="L94">
        <v>14876725</v>
      </c>
      <c r="M94" s="10">
        <v>17067762</v>
      </c>
      <c r="N94" s="10">
        <v>33296698</v>
      </c>
      <c r="O94" s="10">
        <v>78306785</v>
      </c>
      <c r="P94" s="10">
        <v>85766948</v>
      </c>
      <c r="Q94" s="10">
        <v>6721977</v>
      </c>
      <c r="R94" s="10">
        <v>84801019</v>
      </c>
      <c r="S94" s="10">
        <v>3514355</v>
      </c>
      <c r="T94" s="10">
        <v>17190293</v>
      </c>
      <c r="U94" s="10">
        <v>183382025</v>
      </c>
      <c r="V94" s="10">
        <v>60924006</v>
      </c>
      <c r="W94" s="10">
        <v>3514355</v>
      </c>
      <c r="X94" s="10">
        <v>17190293</v>
      </c>
      <c r="Y94" s="10">
        <v>183382025</v>
      </c>
      <c r="Z94" s="10">
        <v>60924006</v>
      </c>
      <c r="AA94" s="10">
        <v>1778810</v>
      </c>
      <c r="AB94" s="10">
        <v>0.42946523949999998</v>
      </c>
      <c r="AC94">
        <v>134.86000000000001</v>
      </c>
      <c r="AD94" s="2">
        <v>18533214138</v>
      </c>
      <c r="AE94" s="2">
        <v>14242528368</v>
      </c>
      <c r="AF94" s="10">
        <f>INDEX(CONFAZ!$EN$2:$ES$408,MATCH(DATE(YEAR($A94),MONTH($A94),15),CONFAZ!$EN$2:$EN$408,0),2)</f>
        <v>234847296</v>
      </c>
      <c r="AG94" s="10">
        <f>INDEX(CONFAZ!$EN$2:$ES$408,MATCH(DATE(YEAR($A94),MONTH($A94),15),CONFAZ!$EN$2:$EN$408,0),3)</f>
        <v>189564903</v>
      </c>
      <c r="AH94">
        <v>937</v>
      </c>
      <c r="AI94">
        <v>1195123691200</v>
      </c>
      <c r="AJ94">
        <v>8.35</v>
      </c>
      <c r="AK94">
        <v>-0.02</v>
      </c>
      <c r="AL94">
        <v>1072.36055555555</v>
      </c>
      <c r="AM94">
        <v>852.16200000000003</v>
      </c>
      <c r="AN94">
        <v>783.53809523809502</v>
      </c>
      <c r="AO94">
        <v>963.56560000000002</v>
      </c>
      <c r="AP94">
        <v>12.5249194908756</v>
      </c>
      <c r="AQ94">
        <v>1.1599999999999999</v>
      </c>
      <c r="AR94">
        <v>175</v>
      </c>
      <c r="AS94">
        <v>12.739000000000001</v>
      </c>
      <c r="AT94" s="10">
        <v>544327900000</v>
      </c>
      <c r="AU94">
        <v>0</v>
      </c>
      <c r="AV94">
        <v>0</v>
      </c>
      <c r="AW94">
        <v>106072125</v>
      </c>
      <c r="AX94">
        <v>95533206</v>
      </c>
      <c r="AY94">
        <v>0</v>
      </c>
      <c r="AZ94" s="10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10283637</v>
      </c>
      <c r="BN94">
        <v>255282</v>
      </c>
      <c r="BO94">
        <v>27308046000</v>
      </c>
      <c r="BP94" s="3">
        <v>0.4</v>
      </c>
      <c r="BQ94" s="3">
        <v>3704</v>
      </c>
      <c r="BR94" s="3">
        <v>25660.71</v>
      </c>
      <c r="BS94" s="3">
        <v>2676581000</v>
      </c>
      <c r="BT94" s="3">
        <v>22762000</v>
      </c>
      <c r="BU94" s="3">
        <v>6052464000</v>
      </c>
      <c r="BV94" s="3">
        <v>13383053000</v>
      </c>
      <c r="BW94" s="3">
        <v>5173186000</v>
      </c>
      <c r="BX94" s="3">
        <v>22134860000</v>
      </c>
      <c r="BY94">
        <v>0</v>
      </c>
      <c r="BZ94">
        <v>0</v>
      </c>
      <c r="CA94">
        <v>0</v>
      </c>
      <c r="CB94">
        <v>0</v>
      </c>
      <c r="CC94">
        <v>27308046000</v>
      </c>
      <c r="CD94">
        <v>0.4</v>
      </c>
      <c r="CE94">
        <v>325652.95</v>
      </c>
      <c r="CF94">
        <v>137692768.34999999</v>
      </c>
      <c r="CG94">
        <v>33775.699999999997</v>
      </c>
      <c r="CH94">
        <v>27138.589999999997</v>
      </c>
      <c r="CI94">
        <v>31.432478700000001</v>
      </c>
      <c r="CJ94">
        <v>3.88</v>
      </c>
      <c r="CK94">
        <v>162626.67000000001</v>
      </c>
      <c r="CL94">
        <v>189543.33</v>
      </c>
      <c r="CM94">
        <v>26920</v>
      </c>
      <c r="CN94">
        <v>55020</v>
      </c>
      <c r="CO94">
        <v>6090063.3300000001</v>
      </c>
      <c r="CP94">
        <v>-53476.67</v>
      </c>
      <c r="CQ94">
        <v>-281830</v>
      </c>
      <c r="CR94">
        <v>814535.75</v>
      </c>
      <c r="CS94">
        <v>205912356.88999999</v>
      </c>
      <c r="CT94">
        <v>3018.23</v>
      </c>
      <c r="CU94">
        <v>206729910.87</v>
      </c>
      <c r="CV94" s="34">
        <v>0.53694160000000002</v>
      </c>
      <c r="CW94">
        <v>244676.41</v>
      </c>
      <c r="CX94" s="7">
        <v>21836.95</v>
      </c>
      <c r="CY94" s="10">
        <f t="shared" si="3"/>
        <v>0</v>
      </c>
      <c r="CZ94" s="10">
        <f>IFERROR(INDEX(CONFAZ!$A$2:$ES$440,MATCH(DATE(YEAR($A94),MONTH($A94),15),CONFAZ!$A$2:$A$440,0),4),0)</f>
        <v>33775.699999999997</v>
      </c>
      <c r="DA94" s="10"/>
      <c r="DB94" s="10"/>
      <c r="DC94"/>
      <c r="DD94"/>
      <c r="DJ94"/>
    </row>
    <row r="95" spans="1:114" x14ac:dyDescent="0.25">
      <c r="A95" s="1">
        <v>43024</v>
      </c>
      <c r="B95" s="1" t="str">
        <f t="shared" si="2"/>
        <v>16/10/2017</v>
      </c>
      <c r="C95" t="s">
        <v>61</v>
      </c>
      <c r="D95" t="s">
        <v>62</v>
      </c>
      <c r="E95" s="8">
        <v>3.1911999999999998</v>
      </c>
      <c r="F95">
        <v>383350368.48000008</v>
      </c>
      <c r="G95">
        <v>3203611.17</v>
      </c>
      <c r="H95">
        <v>564152762</v>
      </c>
      <c r="I95">
        <v>77303196.430000007</v>
      </c>
      <c r="J95">
        <v>55078228.379999995</v>
      </c>
      <c r="K95">
        <v>14895212.309999999</v>
      </c>
      <c r="L95">
        <v>11543775</v>
      </c>
      <c r="M95" s="10">
        <v>18364310</v>
      </c>
      <c r="N95" s="10">
        <v>32372827</v>
      </c>
      <c r="O95" s="10">
        <v>78998847</v>
      </c>
      <c r="P95" s="10">
        <v>88767144</v>
      </c>
      <c r="Q95" s="10">
        <v>7234221</v>
      </c>
      <c r="R95" s="10">
        <v>78378279</v>
      </c>
      <c r="S95" s="10">
        <v>4195945</v>
      </c>
      <c r="T95" s="10">
        <v>20455188</v>
      </c>
      <c r="U95" s="10">
        <v>162935435</v>
      </c>
      <c r="V95" s="10">
        <v>69246955</v>
      </c>
      <c r="W95" s="10">
        <v>4195945</v>
      </c>
      <c r="X95" s="10">
        <v>20455188</v>
      </c>
      <c r="Y95" s="10">
        <v>162935435</v>
      </c>
      <c r="Z95" s="10">
        <v>69246955</v>
      </c>
      <c r="AA95" s="10">
        <v>3203611</v>
      </c>
      <c r="AB95" s="10">
        <v>1.1511967815999999</v>
      </c>
      <c r="AC95">
        <v>136.07</v>
      </c>
      <c r="AD95" s="2">
        <v>18694329848</v>
      </c>
      <c r="AE95" s="2">
        <v>14598898881</v>
      </c>
      <c r="AF95" s="10">
        <f>INDEX(CONFAZ!$EN$2:$ES$408,MATCH(DATE(YEAR($A95),MONTH($A95),15),CONFAZ!$EN$2:$EN$408,0),2)</f>
        <v>219850106</v>
      </c>
      <c r="AG95" s="10">
        <f>INDEX(CONFAZ!$EN$2:$ES$408,MATCH(DATE(YEAR($A95),MONTH($A95),15),CONFAZ!$EN$2:$EN$408,0),3)</f>
        <v>239604649</v>
      </c>
      <c r="AH95">
        <v>937</v>
      </c>
      <c r="AI95">
        <v>1213776111200</v>
      </c>
      <c r="AJ95">
        <v>8.01</v>
      </c>
      <c r="AK95">
        <v>0.37</v>
      </c>
      <c r="AL95">
        <v>1073.7366666666601</v>
      </c>
      <c r="AM95">
        <v>852.97649999999999</v>
      </c>
      <c r="AN95">
        <v>785.33952380952303</v>
      </c>
      <c r="AO95">
        <v>963.60919999999999</v>
      </c>
      <c r="AP95">
        <v>12.305659799341299</v>
      </c>
      <c r="AQ95">
        <v>1.42</v>
      </c>
      <c r="AR95">
        <v>187.09</v>
      </c>
      <c r="AS95">
        <v>35.619999999999997</v>
      </c>
      <c r="AT95" s="10">
        <v>568803900000</v>
      </c>
      <c r="AU95">
        <v>0</v>
      </c>
      <c r="AV95">
        <v>0</v>
      </c>
      <c r="AW95">
        <v>106086923</v>
      </c>
      <c r="AX95">
        <v>105814024</v>
      </c>
      <c r="AY95">
        <v>0</v>
      </c>
      <c r="AZ95" s="10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272899</v>
      </c>
      <c r="BO95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3">
        <v>0</v>
      </c>
      <c r="BX95" s="3">
        <v>0</v>
      </c>
      <c r="BY95">
        <v>0</v>
      </c>
      <c r="BZ95">
        <v>0</v>
      </c>
      <c r="CA95">
        <v>0</v>
      </c>
      <c r="CB95">
        <v>0</v>
      </c>
      <c r="CC95">
        <v>27308046000</v>
      </c>
      <c r="CD95">
        <v>0.4</v>
      </c>
      <c r="CE95">
        <v>229395.98</v>
      </c>
      <c r="CF95">
        <v>135493445.09999999</v>
      </c>
      <c r="CG95">
        <v>16330.25</v>
      </c>
      <c r="CH95">
        <v>27518.589999999997</v>
      </c>
      <c r="CI95">
        <v>31.432478700000001</v>
      </c>
      <c r="CJ95">
        <v>3.9</v>
      </c>
      <c r="CK95">
        <v>116030</v>
      </c>
      <c r="CL95">
        <v>141173.32999999999</v>
      </c>
      <c r="CM95">
        <v>25143.33</v>
      </c>
      <c r="CN95">
        <v>-36420</v>
      </c>
      <c r="CO95">
        <v>6106246.6699999999</v>
      </c>
      <c r="CP95">
        <v>-50476.67</v>
      </c>
      <c r="CQ95">
        <v>-218470</v>
      </c>
      <c r="CR95">
        <v>1280151.1000000001</v>
      </c>
      <c r="CS95">
        <v>197638465.75</v>
      </c>
      <c r="CT95">
        <v>8325.31</v>
      </c>
      <c r="CU95" s="18">
        <v>198926942.16</v>
      </c>
      <c r="CV95" s="34">
        <v>0.53694160000000002</v>
      </c>
      <c r="CW95">
        <v>392459.24</v>
      </c>
      <c r="CX95" s="7">
        <v>10496.66</v>
      </c>
      <c r="CY95" s="10">
        <f t="shared" si="3"/>
        <v>0</v>
      </c>
      <c r="CZ95" s="10">
        <f>IFERROR(INDEX(CONFAZ!$A$2:$ES$440,MATCH(DATE(YEAR($A95),MONTH($A95),15),CONFAZ!$A$2:$A$440,0),4),0)</f>
        <v>16330.25</v>
      </c>
      <c r="DA95"/>
      <c r="DB95"/>
      <c r="DC95"/>
      <c r="DD95"/>
      <c r="DJ95"/>
    </row>
    <row r="96" spans="1:114" x14ac:dyDescent="0.25">
      <c r="A96" s="1">
        <v>43055</v>
      </c>
      <c r="B96" s="1" t="str">
        <f t="shared" si="2"/>
        <v>16/11/2017</v>
      </c>
      <c r="C96" t="s">
        <v>61</v>
      </c>
      <c r="D96" t="s">
        <v>62</v>
      </c>
      <c r="E96" s="8">
        <v>3.2593999999999999</v>
      </c>
      <c r="F96">
        <v>410868188.97000003</v>
      </c>
      <c r="G96">
        <v>3915062.0700000003</v>
      </c>
      <c r="H96">
        <v>594330549</v>
      </c>
      <c r="I96">
        <v>82467908.480000019</v>
      </c>
      <c r="J96">
        <v>55029179.089999996</v>
      </c>
      <c r="K96">
        <v>15396054.299999999</v>
      </c>
      <c r="L96">
        <v>9199520</v>
      </c>
      <c r="M96" s="10">
        <v>19298273</v>
      </c>
      <c r="N96" s="10">
        <v>31895543</v>
      </c>
      <c r="O96" s="10">
        <v>84457059</v>
      </c>
      <c r="P96" s="10">
        <v>83660098</v>
      </c>
      <c r="Q96" s="10">
        <v>6927543</v>
      </c>
      <c r="R96" s="10">
        <v>81630246</v>
      </c>
      <c r="S96" s="10">
        <v>2999406</v>
      </c>
      <c r="T96" s="10">
        <v>22044962</v>
      </c>
      <c r="U96" s="10">
        <v>182115584</v>
      </c>
      <c r="V96" s="10">
        <v>75386773</v>
      </c>
      <c r="W96" s="10">
        <v>2999406</v>
      </c>
      <c r="X96" s="10">
        <v>22044962</v>
      </c>
      <c r="Y96" s="10">
        <v>182115584</v>
      </c>
      <c r="Z96" s="10">
        <v>75386773</v>
      </c>
      <c r="AA96" s="10">
        <v>3915062</v>
      </c>
      <c r="AB96" s="10">
        <v>0.67742050860000003</v>
      </c>
      <c r="AC96">
        <v>135.08000000000001</v>
      </c>
      <c r="AD96" s="2">
        <v>16584235219</v>
      </c>
      <c r="AE96" s="2">
        <v>13951600049</v>
      </c>
      <c r="AF96" s="10">
        <f>INDEX(CONFAZ!$EN$2:$ES$408,MATCH(DATE(YEAR($A96),MONTH($A96),15),CONFAZ!$EN$2:$EN$408,0),2)</f>
        <v>315908668</v>
      </c>
      <c r="AG96" s="10">
        <f>INDEX(CONFAZ!$EN$2:$ES$408,MATCH(DATE(YEAR($A96),MONTH($A96),15),CONFAZ!$EN$2:$EN$408,0),3)</f>
        <v>136176491</v>
      </c>
      <c r="AH96">
        <v>937</v>
      </c>
      <c r="AI96">
        <v>1242013926400</v>
      </c>
      <c r="AJ96">
        <v>7.4</v>
      </c>
      <c r="AK96">
        <v>0.18</v>
      </c>
      <c r="AL96">
        <v>1079.68611111111</v>
      </c>
      <c r="AM96">
        <v>857.58349999999996</v>
      </c>
      <c r="AN96">
        <v>786.21523809523796</v>
      </c>
      <c r="AO96">
        <v>969.43119999999999</v>
      </c>
      <c r="AP96">
        <v>12.1328724745063</v>
      </c>
      <c r="AQ96">
        <v>1.28</v>
      </c>
      <c r="AR96">
        <v>203.67</v>
      </c>
      <c r="AS96">
        <v>37.72</v>
      </c>
      <c r="AT96" s="10">
        <v>574019500000</v>
      </c>
      <c r="AU96">
        <v>0</v>
      </c>
      <c r="AV96">
        <v>0</v>
      </c>
      <c r="AW96">
        <v>176414117</v>
      </c>
      <c r="AX96">
        <v>175517037</v>
      </c>
      <c r="AY96">
        <v>0</v>
      </c>
      <c r="AZ96" s="10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272080</v>
      </c>
      <c r="BO96">
        <v>27308046000</v>
      </c>
      <c r="BP96" s="3">
        <v>0.4</v>
      </c>
      <c r="BQ96" s="3">
        <v>3704</v>
      </c>
      <c r="BR96" s="3">
        <v>25660.71</v>
      </c>
      <c r="BS96" s="3">
        <v>2676581000</v>
      </c>
      <c r="BT96" s="3">
        <v>22762000</v>
      </c>
      <c r="BU96" s="3">
        <v>6052464000</v>
      </c>
      <c r="BV96">
        <v>13383053000</v>
      </c>
      <c r="BW96" s="3">
        <v>5173186000</v>
      </c>
      <c r="BX96" s="3">
        <v>22134860000</v>
      </c>
      <c r="BY96">
        <v>0</v>
      </c>
      <c r="BZ96">
        <v>0</v>
      </c>
      <c r="CA96">
        <v>0</v>
      </c>
      <c r="CB96">
        <v>0</v>
      </c>
      <c r="CC96">
        <v>27308046000</v>
      </c>
      <c r="CD96">
        <v>0.4</v>
      </c>
      <c r="CE96">
        <v>351343.19</v>
      </c>
      <c r="CF96">
        <v>147418733.91</v>
      </c>
      <c r="CG96">
        <v>52686.36</v>
      </c>
      <c r="CH96">
        <v>27281.589999999997</v>
      </c>
      <c r="CI96">
        <v>31.432478700000001</v>
      </c>
      <c r="CJ96">
        <v>4</v>
      </c>
      <c r="CK96">
        <v>116030</v>
      </c>
      <c r="CL96">
        <v>141173.32999999999</v>
      </c>
      <c r="CM96">
        <v>25143.33</v>
      </c>
      <c r="CN96">
        <v>-36420</v>
      </c>
      <c r="CO96">
        <v>6106246.6699999999</v>
      </c>
      <c r="CP96">
        <v>-50476.67</v>
      </c>
      <c r="CQ96">
        <v>-218470</v>
      </c>
      <c r="CR96">
        <v>2284559.85</v>
      </c>
      <c r="CS96">
        <v>214115132.19999999</v>
      </c>
      <c r="CT96">
        <v>2345.17</v>
      </c>
      <c r="CU96">
        <v>216402037.22</v>
      </c>
      <c r="CV96" s="34">
        <v>0.53694160000000002</v>
      </c>
      <c r="CW96">
        <v>0</v>
      </c>
      <c r="CX96" s="7">
        <v>34127.440000000002</v>
      </c>
      <c r="CY96" s="10">
        <f t="shared" si="3"/>
        <v>0</v>
      </c>
      <c r="CZ96" s="10">
        <f>IFERROR(INDEX(CONFAZ!$A$2:$ES$440,MATCH(DATE(YEAR($A96),MONTH($A96),15),CONFAZ!$A$2:$A$440,0),4),0)</f>
        <v>52686.36</v>
      </c>
      <c r="DA96" s="4"/>
      <c r="DB96"/>
      <c r="DC96"/>
      <c r="DJ96"/>
    </row>
    <row r="97" spans="1:114" x14ac:dyDescent="0.25">
      <c r="A97" s="1">
        <v>43085</v>
      </c>
      <c r="B97" s="1" t="str">
        <f t="shared" si="2"/>
        <v>16/12/2017</v>
      </c>
      <c r="C97" t="s">
        <v>61</v>
      </c>
      <c r="D97" t="s">
        <v>62</v>
      </c>
      <c r="E97" s="8">
        <v>3.2919</v>
      </c>
      <c r="F97">
        <v>364678421.18000001</v>
      </c>
      <c r="G97">
        <v>2136721.56</v>
      </c>
      <c r="H97">
        <v>540928521</v>
      </c>
      <c r="I97">
        <v>83586702.710000038</v>
      </c>
      <c r="J97">
        <v>46884403.610000007</v>
      </c>
      <c r="K97">
        <v>16386390.300000001</v>
      </c>
      <c r="L97">
        <v>12296714</v>
      </c>
      <c r="M97" s="10">
        <v>18600533</v>
      </c>
      <c r="N97" s="10">
        <v>31202068</v>
      </c>
      <c r="O97" s="10">
        <v>84769477</v>
      </c>
      <c r="P97" s="10">
        <v>82759702</v>
      </c>
      <c r="Q97" s="10">
        <v>5731415</v>
      </c>
      <c r="R97" s="10">
        <v>91090555</v>
      </c>
      <c r="S97" s="10">
        <v>2717864</v>
      </c>
      <c r="T97" s="10">
        <v>17396209</v>
      </c>
      <c r="U97" s="10">
        <v>127316310</v>
      </c>
      <c r="V97" s="10">
        <v>77207667</v>
      </c>
      <c r="W97" s="10">
        <v>2717864</v>
      </c>
      <c r="X97" s="10">
        <v>17396209</v>
      </c>
      <c r="Y97" s="10">
        <v>127316310</v>
      </c>
      <c r="Z97" s="10">
        <v>77207667</v>
      </c>
      <c r="AA97" s="10">
        <v>2136721</v>
      </c>
      <c r="AB97" s="10">
        <v>0.2117349476</v>
      </c>
      <c r="AC97">
        <v>135.78</v>
      </c>
      <c r="AD97" s="2">
        <v>17476274644</v>
      </c>
      <c r="AE97" s="2">
        <v>13323465863</v>
      </c>
      <c r="AF97" s="10">
        <f>INDEX(CONFAZ!$EN$2:$ES$408,MATCH(DATE(YEAR($A97),MONTH($A97),15),CONFAZ!$EN$2:$EN$408,0),2)</f>
        <v>228774874</v>
      </c>
      <c r="AG97" s="10">
        <f>INDEX(CONFAZ!$EN$2:$ES$408,MATCH(DATE(YEAR($A97),MONTH($A97),15),CONFAZ!$EN$2:$EN$408,0),3)</f>
        <v>215488194</v>
      </c>
      <c r="AH97">
        <v>937</v>
      </c>
      <c r="AI97">
        <v>1231078426800</v>
      </c>
      <c r="AJ97">
        <v>7</v>
      </c>
      <c r="AK97">
        <v>0.26</v>
      </c>
      <c r="AL97">
        <v>1079.3433333333301</v>
      </c>
      <c r="AM97">
        <v>857.20150000000001</v>
      </c>
      <c r="AN97">
        <v>784.66571428571399</v>
      </c>
      <c r="AO97">
        <v>969.11120000000005</v>
      </c>
      <c r="AP97">
        <v>11.8961416111806</v>
      </c>
      <c r="AQ97">
        <v>1.44</v>
      </c>
      <c r="AR97">
        <v>210.56</v>
      </c>
      <c r="AS97">
        <v>24.49</v>
      </c>
      <c r="AT97" s="10">
        <v>577802800000</v>
      </c>
      <c r="AU97">
        <v>0</v>
      </c>
      <c r="AV97">
        <v>0</v>
      </c>
      <c r="AW97">
        <v>111371748</v>
      </c>
      <c r="AX97">
        <v>110762162</v>
      </c>
      <c r="AY97">
        <v>0</v>
      </c>
      <c r="AZ97" s="10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197402</v>
      </c>
      <c r="BM97">
        <v>0</v>
      </c>
      <c r="BN97">
        <v>412184</v>
      </c>
      <c r="BO97">
        <v>27308046000</v>
      </c>
      <c r="BP97" s="3">
        <v>0.4</v>
      </c>
      <c r="BQ97" s="3">
        <v>3704</v>
      </c>
      <c r="BR97" s="3">
        <v>25660.71</v>
      </c>
      <c r="BS97" s="3">
        <v>2676581000</v>
      </c>
      <c r="BT97" s="3">
        <v>22762000</v>
      </c>
      <c r="BU97" s="3">
        <v>6052464000</v>
      </c>
      <c r="BV97" s="3">
        <v>13383053000</v>
      </c>
      <c r="BW97" s="3">
        <v>5173186000</v>
      </c>
      <c r="BX97" s="3">
        <v>22134860000</v>
      </c>
      <c r="BY97">
        <v>0</v>
      </c>
      <c r="BZ97">
        <v>0</v>
      </c>
      <c r="CA97">
        <v>0</v>
      </c>
      <c r="CB97">
        <v>0</v>
      </c>
      <c r="CC97">
        <v>27308046000</v>
      </c>
      <c r="CD97">
        <v>0.4</v>
      </c>
      <c r="CE97">
        <v>372462.8</v>
      </c>
      <c r="CF97">
        <v>180482198.47</v>
      </c>
      <c r="CG97">
        <v>34782.480000000003</v>
      </c>
      <c r="CH97">
        <v>27281.589999999997</v>
      </c>
      <c r="CI97">
        <v>31.432478700000001</v>
      </c>
      <c r="CJ97">
        <v>4.09</v>
      </c>
      <c r="CK97">
        <v>116030</v>
      </c>
      <c r="CL97">
        <v>141173.32999999999</v>
      </c>
      <c r="CM97">
        <v>25143.33</v>
      </c>
      <c r="CN97">
        <v>-36420</v>
      </c>
      <c r="CO97">
        <v>6106246.6699999999</v>
      </c>
      <c r="CP97">
        <v>-50476.67</v>
      </c>
      <c r="CQ97">
        <v>-218470</v>
      </c>
      <c r="CR97">
        <v>1019043.69</v>
      </c>
      <c r="CS97">
        <v>202428385.03999999</v>
      </c>
      <c r="CT97">
        <v>3742.52</v>
      </c>
      <c r="CU97">
        <v>203451171.25</v>
      </c>
      <c r="CV97" s="34">
        <v>0.53694160000000002</v>
      </c>
      <c r="CW97">
        <v>457448.75</v>
      </c>
      <c r="CX97" s="7">
        <v>22489.25</v>
      </c>
      <c r="CY97" s="10">
        <f t="shared" si="3"/>
        <v>0</v>
      </c>
      <c r="CZ97" s="10">
        <f>IFERROR(INDEX(CONFAZ!$A$2:$ES$440,MATCH(DATE(YEAR($A97),MONTH($A97),15),CONFAZ!$A$2:$A$440,0),4),0)</f>
        <v>34782.480000000003</v>
      </c>
      <c r="DA97"/>
      <c r="DB97"/>
      <c r="DC97"/>
      <c r="DD97"/>
      <c r="DJ97"/>
    </row>
    <row r="98" spans="1:114" x14ac:dyDescent="0.25">
      <c r="A98" s="1">
        <v>43116</v>
      </c>
      <c r="B98" s="1" t="str">
        <f t="shared" si="2"/>
        <v>16/01/2018</v>
      </c>
      <c r="C98" t="s">
        <v>61</v>
      </c>
      <c r="D98" t="s">
        <v>62</v>
      </c>
      <c r="E98" s="8">
        <v>3.2105999999999999</v>
      </c>
      <c r="F98">
        <v>378090284.60000002</v>
      </c>
      <c r="G98">
        <v>2248350.6500000004</v>
      </c>
      <c r="H98">
        <v>555797823</v>
      </c>
      <c r="I98">
        <v>82288485.689999983</v>
      </c>
      <c r="J98">
        <v>52302984.93</v>
      </c>
      <c r="K98">
        <v>18642566.200000003</v>
      </c>
      <c r="L98">
        <v>34014863</v>
      </c>
      <c r="M98" s="10">
        <v>17890894</v>
      </c>
      <c r="N98" s="10">
        <v>32376102</v>
      </c>
      <c r="O98" s="10">
        <v>104477452</v>
      </c>
      <c r="P98" s="10">
        <v>79573554</v>
      </c>
      <c r="Q98" s="10">
        <v>6485599</v>
      </c>
      <c r="R98" s="10">
        <v>91478227</v>
      </c>
      <c r="S98" s="10">
        <v>2664076</v>
      </c>
      <c r="T98" s="10">
        <v>19224552</v>
      </c>
      <c r="U98" s="10">
        <v>128138644</v>
      </c>
      <c r="V98" s="10">
        <v>71240373</v>
      </c>
      <c r="W98" s="10">
        <v>2664076</v>
      </c>
      <c r="X98" s="10">
        <v>19224552</v>
      </c>
      <c r="Y98" s="10">
        <v>128138644</v>
      </c>
      <c r="Z98" s="10">
        <v>71240373</v>
      </c>
      <c r="AA98" s="10">
        <v>2248350</v>
      </c>
      <c r="AB98" s="10">
        <v>0.74446965399999998</v>
      </c>
      <c r="AC98">
        <v>132.12</v>
      </c>
      <c r="AD98" s="2">
        <v>16769724658</v>
      </c>
      <c r="AE98" s="2">
        <v>15114215063</v>
      </c>
      <c r="AF98" s="10">
        <f>INDEX(CONFAZ!$EN$2:$ES$408,MATCH(DATE(YEAR($A98),MONTH($A98),15),CONFAZ!$EN$2:$EN$408,0),2)</f>
        <v>247988547</v>
      </c>
      <c r="AG98" s="10">
        <f>INDEX(CONFAZ!$EN$2:$ES$408,MATCH(DATE(YEAR($A98),MONTH($A98),15),CONFAZ!$EN$2:$EN$408,0),3)</f>
        <v>261883451</v>
      </c>
      <c r="AH98">
        <v>954</v>
      </c>
      <c r="AI98">
        <v>1206225630600</v>
      </c>
      <c r="AJ98">
        <v>6.9</v>
      </c>
      <c r="AK98">
        <v>0.23</v>
      </c>
      <c r="AL98">
        <v>1083.2716666666599</v>
      </c>
      <c r="AM98">
        <v>857.87649999999996</v>
      </c>
      <c r="AN98">
        <v>783.34142857142797</v>
      </c>
      <c r="AO98">
        <v>972.13599999999997</v>
      </c>
      <c r="AP98">
        <v>12.272340913214901</v>
      </c>
      <c r="AQ98">
        <v>1.29</v>
      </c>
      <c r="AR98">
        <v>221.18</v>
      </c>
      <c r="AS98">
        <v>9.8800000000000008</v>
      </c>
      <c r="AT98" s="10">
        <v>552718500000</v>
      </c>
      <c r="AU98">
        <v>0</v>
      </c>
      <c r="AV98">
        <v>0</v>
      </c>
      <c r="AW98">
        <v>146380664</v>
      </c>
      <c r="AX98">
        <v>145902571</v>
      </c>
      <c r="AY98">
        <v>0</v>
      </c>
      <c r="AZ98" s="10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50702</v>
      </c>
      <c r="BM98">
        <v>0</v>
      </c>
      <c r="BN98">
        <v>328774</v>
      </c>
      <c r="BO98">
        <v>26798107000</v>
      </c>
      <c r="BP98" s="3">
        <v>0.4</v>
      </c>
      <c r="BQ98" s="3">
        <v>3704</v>
      </c>
      <c r="BR98" s="3">
        <v>24954.17</v>
      </c>
      <c r="BS98" s="3">
        <v>2945494000</v>
      </c>
      <c r="BT98" s="3">
        <v>24318000</v>
      </c>
      <c r="BU98" s="3">
        <v>6098154000</v>
      </c>
      <c r="BV98">
        <v>12567340000</v>
      </c>
      <c r="BW98" s="3">
        <v>5162802000</v>
      </c>
      <c r="BX98" s="3">
        <v>21635305000</v>
      </c>
      <c r="BY98">
        <v>0</v>
      </c>
      <c r="BZ98">
        <v>0</v>
      </c>
      <c r="CA98">
        <v>0</v>
      </c>
      <c r="CB98">
        <v>0</v>
      </c>
      <c r="CC98">
        <v>27308046000</v>
      </c>
      <c r="CD98">
        <v>0.4</v>
      </c>
      <c r="CE98">
        <v>255681.01</v>
      </c>
      <c r="CF98">
        <v>174980047.66</v>
      </c>
      <c r="CG98">
        <v>7250.98</v>
      </c>
      <c r="CH98">
        <v>74893.67</v>
      </c>
      <c r="CI98">
        <v>32.480378199999997</v>
      </c>
      <c r="CJ98">
        <v>4.1900000000000004</v>
      </c>
      <c r="CK98">
        <v>185946.67</v>
      </c>
      <c r="CL98">
        <v>214040</v>
      </c>
      <c r="CM98">
        <v>28093.33</v>
      </c>
      <c r="CN98">
        <v>31040</v>
      </c>
      <c r="CO98">
        <v>6142000</v>
      </c>
      <c r="CP98">
        <v>-35463.33</v>
      </c>
      <c r="CQ98">
        <v>-163306.67000000001</v>
      </c>
      <c r="CR98">
        <v>1005276.13</v>
      </c>
      <c r="CS98">
        <v>214507620.53</v>
      </c>
      <c r="CT98">
        <v>33578.699999999997</v>
      </c>
      <c r="CU98">
        <v>215550062.80000001</v>
      </c>
      <c r="CV98" s="34">
        <v>0.53856099999999996</v>
      </c>
      <c r="CW98">
        <v>439206.56</v>
      </c>
      <c r="CX98" s="7">
        <v>4593.32</v>
      </c>
      <c r="CY98" s="10">
        <f t="shared" si="3"/>
        <v>0</v>
      </c>
      <c r="CZ98" s="10">
        <f>IFERROR(INDEX(CONFAZ!$A$2:$ES$440,MATCH(DATE(YEAR($A98),MONTH($A98),15),CONFAZ!$A$2:$A$440,0),4),0)</f>
        <v>7250.98</v>
      </c>
      <c r="DA98"/>
      <c r="DB98"/>
      <c r="DC98"/>
      <c r="DD98"/>
      <c r="DJ98"/>
    </row>
    <row r="99" spans="1:114" x14ac:dyDescent="0.25">
      <c r="A99" s="1">
        <v>43147</v>
      </c>
      <c r="B99" s="1" t="str">
        <f t="shared" si="2"/>
        <v>16/02/2018</v>
      </c>
      <c r="C99" t="s">
        <v>61</v>
      </c>
      <c r="D99" t="s">
        <v>62</v>
      </c>
      <c r="E99" s="8">
        <v>3.2414999999999998</v>
      </c>
      <c r="F99">
        <v>343825681.58999997</v>
      </c>
      <c r="G99">
        <v>1894962.56</v>
      </c>
      <c r="H99">
        <v>495688222</v>
      </c>
      <c r="I99">
        <v>72563658.680000007</v>
      </c>
      <c r="J99">
        <v>38715871.430000007</v>
      </c>
      <c r="K99">
        <v>14667877.830000002</v>
      </c>
      <c r="L99">
        <v>102347262</v>
      </c>
      <c r="M99" s="10">
        <v>15242873</v>
      </c>
      <c r="N99" s="10">
        <v>37106852</v>
      </c>
      <c r="O99" s="10">
        <v>72506814</v>
      </c>
      <c r="P99" s="10">
        <v>74038325</v>
      </c>
      <c r="Q99" s="10">
        <v>4438748</v>
      </c>
      <c r="R99" s="10">
        <v>71477144</v>
      </c>
      <c r="S99" s="10">
        <v>2587332</v>
      </c>
      <c r="T99" s="10">
        <v>15199807</v>
      </c>
      <c r="U99" s="10">
        <v>137074101</v>
      </c>
      <c r="V99" s="10">
        <v>64121842</v>
      </c>
      <c r="W99" s="10">
        <v>2587332</v>
      </c>
      <c r="X99" s="10">
        <v>15199807</v>
      </c>
      <c r="Y99" s="10">
        <v>137074101</v>
      </c>
      <c r="Z99" s="10">
        <v>64121842</v>
      </c>
      <c r="AA99" s="10">
        <v>1894384</v>
      </c>
      <c r="AB99" s="10">
        <v>9.2195087600000003E-2</v>
      </c>
      <c r="AC99">
        <v>129.94</v>
      </c>
      <c r="AD99" s="2">
        <v>15801987736</v>
      </c>
      <c r="AE99" s="2">
        <v>13268767883</v>
      </c>
      <c r="AF99" s="10">
        <f>INDEX(CONFAZ!$EN$2:$ES$408,MATCH(DATE(YEAR($A99),MONTH($A99),15),CONFAZ!$EN$2:$EN$408,0),2)</f>
        <v>230360789</v>
      </c>
      <c r="AG99" s="10">
        <f>INDEX(CONFAZ!$EN$2:$ES$408,MATCH(DATE(YEAR($A99),MONTH($A99),15),CONFAZ!$EN$2:$EN$408,0),3)</f>
        <v>236982285</v>
      </c>
      <c r="AH99">
        <v>954</v>
      </c>
      <c r="AI99">
        <v>1222158952500</v>
      </c>
      <c r="AJ99">
        <v>6.72</v>
      </c>
      <c r="AK99">
        <v>0.18</v>
      </c>
      <c r="AL99">
        <v>1091.12055555555</v>
      </c>
      <c r="AM99">
        <v>865.3895</v>
      </c>
      <c r="AN99">
        <v>789.16142857142802</v>
      </c>
      <c r="AO99">
        <v>978.22759999999903</v>
      </c>
      <c r="AP99">
        <v>12.706136535281001</v>
      </c>
      <c r="AQ99">
        <v>1.32</v>
      </c>
      <c r="AR99">
        <v>213.5</v>
      </c>
      <c r="AS99">
        <v>4.21</v>
      </c>
      <c r="AT99" s="10">
        <v>540147699999.99994</v>
      </c>
      <c r="AU99">
        <v>0</v>
      </c>
      <c r="AV99">
        <v>0</v>
      </c>
      <c r="AW99">
        <v>94370533</v>
      </c>
      <c r="AX99">
        <v>94145613</v>
      </c>
      <c r="AY99">
        <v>0</v>
      </c>
      <c r="AZ99" s="10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224920</v>
      </c>
      <c r="BO99">
        <v>26798107000</v>
      </c>
      <c r="BP99" s="3">
        <v>0.4</v>
      </c>
      <c r="BQ99" s="3">
        <v>3704</v>
      </c>
      <c r="BR99" s="3">
        <v>24954.17</v>
      </c>
      <c r="BS99" s="3">
        <v>2945494000</v>
      </c>
      <c r="BT99" s="3">
        <v>24318000</v>
      </c>
      <c r="BU99" s="3">
        <v>6098154000</v>
      </c>
      <c r="BV99" s="3">
        <v>12567340000</v>
      </c>
      <c r="BW99">
        <v>5162802000</v>
      </c>
      <c r="BX99" s="3">
        <v>21635305000</v>
      </c>
      <c r="BY99">
        <v>0</v>
      </c>
      <c r="BZ99">
        <v>0</v>
      </c>
      <c r="CA99">
        <v>0</v>
      </c>
      <c r="CB99">
        <v>0</v>
      </c>
      <c r="CC99">
        <v>27308046000</v>
      </c>
      <c r="CD99">
        <v>0.4</v>
      </c>
      <c r="CE99">
        <v>310588.48</v>
      </c>
      <c r="CF99">
        <v>198697669.81</v>
      </c>
      <c r="CG99">
        <v>50819.43</v>
      </c>
      <c r="CH99">
        <v>27602.67</v>
      </c>
      <c r="CI99">
        <v>32.480378199999997</v>
      </c>
      <c r="CJ99">
        <v>4.21</v>
      </c>
      <c r="CK99">
        <v>185946.67</v>
      </c>
      <c r="CL99">
        <v>214040</v>
      </c>
      <c r="CM99">
        <v>28093.33</v>
      </c>
      <c r="CN99">
        <v>31040</v>
      </c>
      <c r="CO99">
        <v>6142000</v>
      </c>
      <c r="CP99">
        <v>-35463.33</v>
      </c>
      <c r="CQ99">
        <v>-163306.67000000001</v>
      </c>
      <c r="CR99">
        <v>807161.94</v>
      </c>
      <c r="CS99">
        <v>176982716.06</v>
      </c>
      <c r="CT99">
        <v>155576.09</v>
      </c>
      <c r="CU99">
        <v>177973454.09</v>
      </c>
      <c r="CV99" s="34">
        <v>0.53856099999999996</v>
      </c>
      <c r="CW99">
        <v>473096.24</v>
      </c>
      <c r="CX99" s="7">
        <v>30380.59</v>
      </c>
      <c r="CY99" s="10">
        <f t="shared" si="3"/>
        <v>0</v>
      </c>
      <c r="CZ99" s="10">
        <f>IFERROR(INDEX(CONFAZ!$A$2:$ES$440,MATCH(DATE(YEAR($A99),MONTH($A99),15),CONFAZ!$A$2:$A$440,0),4),0)</f>
        <v>50819.43</v>
      </c>
      <c r="DA99"/>
      <c r="DB99"/>
      <c r="DC99"/>
      <c r="DD99"/>
      <c r="DJ99"/>
    </row>
    <row r="100" spans="1:114" x14ac:dyDescent="0.25">
      <c r="A100" s="1">
        <v>43175</v>
      </c>
      <c r="B100" s="1" t="str">
        <f t="shared" si="2"/>
        <v>16/03/2018</v>
      </c>
      <c r="C100" t="s">
        <v>61</v>
      </c>
      <c r="D100" t="s">
        <v>62</v>
      </c>
      <c r="E100" s="8">
        <v>3.2791999999999999</v>
      </c>
      <c r="F100">
        <v>348320724.87</v>
      </c>
      <c r="G100">
        <v>1741746.06</v>
      </c>
      <c r="H100">
        <v>488462177</v>
      </c>
      <c r="I100">
        <v>68575601.000000015</v>
      </c>
      <c r="J100">
        <v>36009049.690000005</v>
      </c>
      <c r="K100">
        <v>13732340.98</v>
      </c>
      <c r="L100">
        <v>58160176</v>
      </c>
      <c r="M100" s="10">
        <v>14917094</v>
      </c>
      <c r="N100" s="10">
        <v>28378705</v>
      </c>
      <c r="O100" s="10">
        <v>69102406</v>
      </c>
      <c r="P100" s="10">
        <v>72121187</v>
      </c>
      <c r="Q100" s="10">
        <v>4269495</v>
      </c>
      <c r="R100" s="10">
        <v>64876546</v>
      </c>
      <c r="S100" s="10">
        <v>2968852</v>
      </c>
      <c r="T100" s="10">
        <v>19075581</v>
      </c>
      <c r="U100" s="10">
        <v>157410041</v>
      </c>
      <c r="V100" s="10">
        <v>53600524</v>
      </c>
      <c r="W100" s="10">
        <v>2968852</v>
      </c>
      <c r="X100" s="10">
        <v>19075581</v>
      </c>
      <c r="Y100" s="10">
        <v>157410041</v>
      </c>
      <c r="Z100" s="10">
        <v>53600524</v>
      </c>
      <c r="AA100" s="10">
        <v>1741746</v>
      </c>
      <c r="AB100" s="10">
        <v>9.2813297599999997E-2</v>
      </c>
      <c r="AC100">
        <v>141.57</v>
      </c>
      <c r="AD100" s="2">
        <v>20228663646</v>
      </c>
      <c r="AE100" s="2">
        <v>14668560310</v>
      </c>
      <c r="AF100" s="10">
        <f>INDEX(CONFAZ!$EN$2:$ES$408,MATCH(DATE(YEAR($A100),MONTH($A100),15),CONFAZ!$EN$2:$EN$408,0),2)</f>
        <v>256633353</v>
      </c>
      <c r="AG100" s="10">
        <f>INDEX(CONFAZ!$EN$2:$ES$408,MATCH(DATE(YEAR($A100),MONTH($A100),15),CONFAZ!$EN$2:$EN$408,0),3)</f>
        <v>190743572</v>
      </c>
      <c r="AH100">
        <v>954</v>
      </c>
      <c r="AI100">
        <v>1244708898400</v>
      </c>
      <c r="AJ100">
        <v>6.58</v>
      </c>
      <c r="AK100">
        <v>7.0000000000000007E-2</v>
      </c>
      <c r="AL100">
        <v>1089.36055555555</v>
      </c>
      <c r="AM100">
        <v>867.17649999999901</v>
      </c>
      <c r="AN100">
        <v>793.019047619047</v>
      </c>
      <c r="AO100">
        <v>978.98599999999999</v>
      </c>
      <c r="AP100">
        <v>13.242833003980801</v>
      </c>
      <c r="AQ100">
        <v>1.0900000000000001</v>
      </c>
      <c r="AR100">
        <v>219.9</v>
      </c>
      <c r="AS100">
        <v>14.7</v>
      </c>
      <c r="AT100" s="10">
        <v>589594200000</v>
      </c>
      <c r="AU100">
        <v>0</v>
      </c>
      <c r="AV100">
        <v>0</v>
      </c>
      <c r="AW100">
        <v>115687400</v>
      </c>
      <c r="AX100">
        <v>113490955</v>
      </c>
      <c r="AY100">
        <v>0</v>
      </c>
      <c r="AZ100" s="1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7056</v>
      </c>
      <c r="BM100">
        <v>1965870</v>
      </c>
      <c r="BN100">
        <v>223519</v>
      </c>
      <c r="BO100">
        <v>26798107000</v>
      </c>
      <c r="BP100" s="3">
        <v>0.4</v>
      </c>
      <c r="BQ100" s="3">
        <v>3704</v>
      </c>
      <c r="BR100" s="3">
        <v>24954.17</v>
      </c>
      <c r="BS100" s="3">
        <v>2945494000</v>
      </c>
      <c r="BT100" s="3">
        <v>24318000</v>
      </c>
      <c r="BU100" s="3">
        <v>6098154000</v>
      </c>
      <c r="BV100" s="3">
        <v>12567340000</v>
      </c>
      <c r="BW100" s="3">
        <v>5162802000</v>
      </c>
      <c r="BX100" s="3">
        <v>21635305000</v>
      </c>
      <c r="BY100">
        <v>0</v>
      </c>
      <c r="BZ100">
        <v>0</v>
      </c>
      <c r="CA100">
        <v>0</v>
      </c>
      <c r="CB100">
        <v>0</v>
      </c>
      <c r="CC100">
        <v>27308046000</v>
      </c>
      <c r="CD100">
        <v>0.4</v>
      </c>
      <c r="CE100">
        <v>238739.32</v>
      </c>
      <c r="CF100">
        <v>220122194.75999999</v>
      </c>
      <c r="CG100">
        <v>13864.76</v>
      </c>
      <c r="CH100">
        <v>27597.67</v>
      </c>
      <c r="CI100">
        <v>32.480378199999997</v>
      </c>
      <c r="CJ100">
        <v>4.2</v>
      </c>
      <c r="CK100">
        <v>185946.67</v>
      </c>
      <c r="CL100">
        <v>214040</v>
      </c>
      <c r="CM100">
        <v>28093.33</v>
      </c>
      <c r="CN100">
        <v>31040</v>
      </c>
      <c r="CO100">
        <v>6142000</v>
      </c>
      <c r="CP100">
        <v>-35463.33</v>
      </c>
      <c r="CQ100">
        <v>-163306.67000000001</v>
      </c>
      <c r="CR100">
        <v>692870.45</v>
      </c>
      <c r="CS100">
        <v>154193252.66999999</v>
      </c>
      <c r="CT100">
        <v>99631.85</v>
      </c>
      <c r="CU100">
        <v>154987418.13</v>
      </c>
      <c r="CV100" s="34">
        <v>0.53856099999999996</v>
      </c>
      <c r="CW100">
        <v>421259.87</v>
      </c>
      <c r="CX100" s="7">
        <v>8207.26</v>
      </c>
      <c r="CY100" s="10">
        <f t="shared" si="3"/>
        <v>0</v>
      </c>
      <c r="CZ100" s="10">
        <f>IFERROR(INDEX(CONFAZ!$A$2:$ES$440,MATCH(DATE(YEAR($A100),MONTH($A100),15),CONFAZ!$A$2:$A$440,0),4),0)</f>
        <v>13864.76</v>
      </c>
      <c r="DA100"/>
      <c r="DB100"/>
      <c r="DC100"/>
      <c r="DD100"/>
      <c r="DJ100"/>
    </row>
    <row r="101" spans="1:114" x14ac:dyDescent="0.25">
      <c r="A101" s="1">
        <v>43206</v>
      </c>
      <c r="B101" s="1" t="str">
        <f t="shared" si="2"/>
        <v>16/04/2018</v>
      </c>
      <c r="C101" t="s">
        <v>61</v>
      </c>
      <c r="D101" t="s">
        <v>62</v>
      </c>
      <c r="E101" s="8">
        <v>3.4075000000000002</v>
      </c>
      <c r="F101">
        <v>341352999.47999996</v>
      </c>
      <c r="G101">
        <v>2242525.23</v>
      </c>
      <c r="H101">
        <v>503307638</v>
      </c>
      <c r="I101">
        <v>83548305.369999975</v>
      </c>
      <c r="J101">
        <v>38323796.909999989</v>
      </c>
      <c r="K101">
        <v>15028395.92</v>
      </c>
      <c r="L101">
        <v>59012412</v>
      </c>
      <c r="M101" s="10">
        <v>16888349</v>
      </c>
      <c r="N101" s="10">
        <v>28219444</v>
      </c>
      <c r="O101" s="10">
        <v>75315302</v>
      </c>
      <c r="P101" s="10">
        <v>80503858</v>
      </c>
      <c r="Q101" s="10">
        <v>5328511</v>
      </c>
      <c r="R101" s="10">
        <v>72397032</v>
      </c>
      <c r="S101" s="10">
        <v>3077698</v>
      </c>
      <c r="T101" s="10">
        <v>16747300</v>
      </c>
      <c r="U101" s="10">
        <v>146789427</v>
      </c>
      <c r="V101" s="10">
        <v>55798192</v>
      </c>
      <c r="W101" s="10">
        <v>3077698</v>
      </c>
      <c r="X101" s="10">
        <v>16747300</v>
      </c>
      <c r="Y101" s="10">
        <v>146789427</v>
      </c>
      <c r="Z101" s="10">
        <v>55798192</v>
      </c>
      <c r="AA101" s="10">
        <v>2242525</v>
      </c>
      <c r="AB101" s="10">
        <v>0.4840080645</v>
      </c>
      <c r="AC101">
        <v>139.09</v>
      </c>
      <c r="AD101" s="2">
        <v>19678336251</v>
      </c>
      <c r="AE101" s="2">
        <v>14653559274</v>
      </c>
      <c r="AF101" s="10">
        <f>INDEX(CONFAZ!$EN$2:$ES$408,MATCH(DATE(YEAR($A101),MONTH($A101),15),CONFAZ!$EN$2:$EN$408,0),2)</f>
        <v>302946872</v>
      </c>
      <c r="AG101" s="10">
        <f>INDEX(CONFAZ!$EN$2:$ES$408,MATCH(DATE(YEAR($A101),MONTH($A101),15),CONFAZ!$EN$2:$EN$408,0),3)</f>
        <v>295504012</v>
      </c>
      <c r="AH101">
        <v>954</v>
      </c>
      <c r="AI101">
        <v>1294778442500</v>
      </c>
      <c r="AJ101">
        <v>6.4</v>
      </c>
      <c r="AK101">
        <v>0.21</v>
      </c>
      <c r="AL101">
        <v>1090.57</v>
      </c>
      <c r="AM101">
        <v>870.74850000000004</v>
      </c>
      <c r="AN101">
        <v>798.15190476190401</v>
      </c>
      <c r="AO101">
        <v>981.78560000000004</v>
      </c>
      <c r="AP101">
        <v>12.998318235676299</v>
      </c>
      <c r="AQ101">
        <v>1.22</v>
      </c>
      <c r="AR101">
        <v>242.07</v>
      </c>
      <c r="AS101">
        <v>21.38</v>
      </c>
      <c r="AT101" s="10">
        <v>587819400000</v>
      </c>
      <c r="AU101">
        <v>0</v>
      </c>
      <c r="AV101">
        <v>0</v>
      </c>
      <c r="AW101">
        <v>122771691</v>
      </c>
      <c r="AX101">
        <v>109705689</v>
      </c>
      <c r="AY101">
        <v>0</v>
      </c>
      <c r="AZ101" s="10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7325</v>
      </c>
      <c r="BM101">
        <v>12462918</v>
      </c>
      <c r="BN101">
        <v>306759</v>
      </c>
      <c r="BO101">
        <v>26798107000</v>
      </c>
      <c r="BP101" s="3">
        <v>0.4</v>
      </c>
      <c r="BQ101" s="3">
        <v>3704</v>
      </c>
      <c r="BR101">
        <v>24954.17</v>
      </c>
      <c r="BS101" s="3">
        <v>2945494000</v>
      </c>
      <c r="BT101" s="3">
        <v>24318000</v>
      </c>
      <c r="BU101" s="3">
        <v>6098154000</v>
      </c>
      <c r="BV101" s="3">
        <v>12567340000</v>
      </c>
      <c r="BW101" s="3">
        <v>5162802000</v>
      </c>
      <c r="BX101" s="3">
        <v>21635305000</v>
      </c>
      <c r="BY101">
        <v>0</v>
      </c>
      <c r="BZ101">
        <v>0</v>
      </c>
      <c r="CA101">
        <v>0</v>
      </c>
      <c r="CB101">
        <v>0</v>
      </c>
      <c r="CC101">
        <v>27308046000</v>
      </c>
      <c r="CD101">
        <v>0.4</v>
      </c>
      <c r="CE101">
        <v>153854.87</v>
      </c>
      <c r="CF101">
        <v>211052800.46000001</v>
      </c>
      <c r="CG101">
        <v>21180.17</v>
      </c>
      <c r="CH101">
        <v>27960.67</v>
      </c>
      <c r="CI101">
        <v>32.480378199999997</v>
      </c>
      <c r="CJ101">
        <v>4.22</v>
      </c>
      <c r="CK101">
        <v>-166876.67000000001</v>
      </c>
      <c r="CL101">
        <v>-137520</v>
      </c>
      <c r="CM101">
        <v>29356.67</v>
      </c>
      <c r="CN101">
        <v>73886.67</v>
      </c>
      <c r="CO101">
        <v>6146743.3300000001</v>
      </c>
      <c r="CP101">
        <v>-68920</v>
      </c>
      <c r="CQ101">
        <v>-292473.33</v>
      </c>
      <c r="CR101">
        <v>1066998.78</v>
      </c>
      <c r="CS101">
        <v>166411414.13999999</v>
      </c>
      <c r="CT101">
        <v>81671.61</v>
      </c>
      <c r="CU101">
        <v>167560084.53</v>
      </c>
      <c r="CV101" s="34">
        <v>0.53856099999999996</v>
      </c>
      <c r="CW101">
        <v>446831.47</v>
      </c>
      <c r="CX101" s="7">
        <v>12596.07</v>
      </c>
      <c r="CY101" s="10">
        <f t="shared" si="3"/>
        <v>0</v>
      </c>
      <c r="CZ101" s="10">
        <f>IFERROR(INDEX(CONFAZ!$A$2:$ES$440,MATCH(DATE(YEAR($A101),MONTH($A101),15),CONFAZ!$A$2:$A$440,0),4),0)</f>
        <v>21180.17</v>
      </c>
      <c r="DA101" s="10"/>
      <c r="DB101" s="10"/>
      <c r="DC101"/>
      <c r="DD101"/>
      <c r="DJ101"/>
    </row>
    <row r="102" spans="1:114" x14ac:dyDescent="0.25">
      <c r="A102" s="1">
        <v>43236</v>
      </c>
      <c r="B102" s="1" t="str">
        <f t="shared" si="2"/>
        <v>16/05/2018</v>
      </c>
      <c r="C102" t="s">
        <v>61</v>
      </c>
      <c r="D102" t="s">
        <v>62</v>
      </c>
      <c r="E102" s="8">
        <v>3.6360999999999999</v>
      </c>
      <c r="F102">
        <v>262348765.09</v>
      </c>
      <c r="G102">
        <v>1751358.1099999999</v>
      </c>
      <c r="H102">
        <v>502560078</v>
      </c>
      <c r="I102">
        <v>75969646.379999995</v>
      </c>
      <c r="J102">
        <v>122568578.50999999</v>
      </c>
      <c r="K102">
        <v>14607312.209999997</v>
      </c>
      <c r="L102">
        <v>42608607</v>
      </c>
      <c r="M102" s="10">
        <v>17945929</v>
      </c>
      <c r="N102" s="10">
        <v>29525352</v>
      </c>
      <c r="O102" s="10">
        <v>71396011</v>
      </c>
      <c r="P102" s="10">
        <v>78785542</v>
      </c>
      <c r="Q102" s="10">
        <v>5328030</v>
      </c>
      <c r="R102" s="10">
        <v>65318513</v>
      </c>
      <c r="S102" s="10">
        <v>2625483</v>
      </c>
      <c r="T102" s="10">
        <v>16865838</v>
      </c>
      <c r="U102" s="10">
        <v>149754467</v>
      </c>
      <c r="V102" s="10">
        <v>63263611</v>
      </c>
      <c r="W102" s="10">
        <v>2625483</v>
      </c>
      <c r="X102" s="10">
        <v>16865838</v>
      </c>
      <c r="Y102" s="10">
        <v>149754467</v>
      </c>
      <c r="Z102" s="10">
        <v>63263611</v>
      </c>
      <c r="AA102" s="10">
        <v>1751302</v>
      </c>
      <c r="AB102" s="10">
        <v>0.36702506959999998</v>
      </c>
      <c r="AC102">
        <v>132.29</v>
      </c>
      <c r="AD102" s="2">
        <v>19271601072</v>
      </c>
      <c r="AE102" s="2">
        <v>14039984530</v>
      </c>
      <c r="AF102" s="10">
        <f>INDEX(CONFAZ!$EN$2:$ES$408,MATCH(DATE(YEAR($A102),MONTH($A102),15),CONFAZ!$EN$2:$EN$408,0),2)</f>
        <v>316022136</v>
      </c>
      <c r="AG102" s="10">
        <f>INDEX(CONFAZ!$EN$2:$ES$408,MATCH(DATE(YEAR($A102),MONTH($A102),15),CONFAZ!$EN$2:$EN$408,0),3)</f>
        <v>192086466</v>
      </c>
      <c r="AH102">
        <v>954</v>
      </c>
      <c r="AI102">
        <v>1390986418900</v>
      </c>
      <c r="AJ102">
        <v>6.4</v>
      </c>
      <c r="AK102">
        <v>0.43</v>
      </c>
      <c r="AL102">
        <v>1094.27833333333</v>
      </c>
      <c r="AM102">
        <v>872.21050000000002</v>
      </c>
      <c r="AN102">
        <v>801.92666666666605</v>
      </c>
      <c r="AO102">
        <v>984.24879999999996</v>
      </c>
      <c r="AP102">
        <v>12.827695661319</v>
      </c>
      <c r="AQ102">
        <v>1.4</v>
      </c>
      <c r="AR102">
        <v>278.39</v>
      </c>
      <c r="AS102">
        <v>33.75</v>
      </c>
      <c r="AT102" s="10">
        <v>562261500000</v>
      </c>
      <c r="AU102">
        <v>0</v>
      </c>
      <c r="AV102">
        <v>0</v>
      </c>
      <c r="AW102">
        <v>115570267</v>
      </c>
      <c r="AX102">
        <v>108814522</v>
      </c>
      <c r="AY102">
        <v>0</v>
      </c>
      <c r="AZ102" s="10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63</v>
      </c>
      <c r="BM102">
        <v>6468006</v>
      </c>
      <c r="BN102">
        <v>287676</v>
      </c>
      <c r="BO102">
        <v>26798107000</v>
      </c>
      <c r="BP102" s="3">
        <v>0.4</v>
      </c>
      <c r="BQ102" s="3">
        <v>3704</v>
      </c>
      <c r="BR102" s="3">
        <v>24954.17</v>
      </c>
      <c r="BS102" s="3">
        <v>2945494000</v>
      </c>
      <c r="BT102" s="3">
        <v>24318000</v>
      </c>
      <c r="BU102" s="3">
        <v>6098154000</v>
      </c>
      <c r="BV102">
        <v>12567340000</v>
      </c>
      <c r="BW102" s="3">
        <v>5162802000</v>
      </c>
      <c r="BX102" s="3">
        <v>21635305000</v>
      </c>
      <c r="BY102">
        <v>0</v>
      </c>
      <c r="BZ102">
        <v>0</v>
      </c>
      <c r="CA102">
        <v>0</v>
      </c>
      <c r="CB102">
        <v>0</v>
      </c>
      <c r="CC102">
        <v>27308046000</v>
      </c>
      <c r="CD102">
        <v>0.4</v>
      </c>
      <c r="CE102">
        <v>198652.21</v>
      </c>
      <c r="CF102">
        <v>217733022.31999999</v>
      </c>
      <c r="CG102">
        <v>20940.8</v>
      </c>
      <c r="CH102">
        <v>27934.67</v>
      </c>
      <c r="CI102">
        <v>32.480378199999997</v>
      </c>
      <c r="CJ102">
        <v>4.3099999999999996</v>
      </c>
      <c r="CK102">
        <v>-166876.67000000001</v>
      </c>
      <c r="CL102">
        <v>-137520</v>
      </c>
      <c r="CM102">
        <v>29356.67</v>
      </c>
      <c r="CN102">
        <v>73886.67</v>
      </c>
      <c r="CO102">
        <v>6146743.3300000001</v>
      </c>
      <c r="CP102">
        <v>-68920</v>
      </c>
      <c r="CQ102">
        <v>-292473.33</v>
      </c>
      <c r="CR102">
        <v>715388.16</v>
      </c>
      <c r="CS102">
        <v>248971846.46000001</v>
      </c>
      <c r="CT102">
        <v>69814.460000000006</v>
      </c>
      <c r="CU102">
        <v>249758048.88</v>
      </c>
      <c r="CV102" s="34">
        <v>0.53856099999999996</v>
      </c>
      <c r="CW102">
        <v>467415.47</v>
      </c>
      <c r="CX102" s="7">
        <v>12451.98</v>
      </c>
      <c r="CY102" s="10">
        <f t="shared" si="3"/>
        <v>0</v>
      </c>
      <c r="CZ102" s="10">
        <f>IFERROR(INDEX(CONFAZ!$A$2:$ES$440,MATCH(DATE(YEAR($A102),MONTH($A102),15),CONFAZ!$A$2:$A$440,0),4),0)</f>
        <v>20940.8</v>
      </c>
      <c r="DA102"/>
      <c r="DB102"/>
      <c r="DC102"/>
      <c r="DD102"/>
      <c r="DJ102"/>
    </row>
    <row r="103" spans="1:114" x14ac:dyDescent="0.25">
      <c r="A103" s="1">
        <v>43267</v>
      </c>
      <c r="B103" s="1" t="str">
        <f t="shared" si="2"/>
        <v>16/06/2018</v>
      </c>
      <c r="C103" t="s">
        <v>61</v>
      </c>
      <c r="D103" t="s">
        <v>62</v>
      </c>
      <c r="E103" s="8">
        <v>3.7732000000000001</v>
      </c>
      <c r="F103">
        <v>349444262.62999994</v>
      </c>
      <c r="G103">
        <v>2419528.7200000002</v>
      </c>
      <c r="H103">
        <v>617342710</v>
      </c>
      <c r="I103">
        <v>69638024.820000008</v>
      </c>
      <c r="J103">
        <v>156011923.40000004</v>
      </c>
      <c r="K103">
        <v>14790436.949999999</v>
      </c>
      <c r="L103">
        <v>24306844</v>
      </c>
      <c r="M103" s="10">
        <v>14614328</v>
      </c>
      <c r="N103" s="10">
        <v>29116775</v>
      </c>
      <c r="O103" s="10">
        <v>80380451</v>
      </c>
      <c r="P103" s="10">
        <v>75098461</v>
      </c>
      <c r="Q103" s="10">
        <v>4820608</v>
      </c>
      <c r="R103" s="10">
        <v>65081997</v>
      </c>
      <c r="S103" s="10">
        <v>2979761</v>
      </c>
      <c r="T103" s="10">
        <v>18291148</v>
      </c>
      <c r="U103" s="10">
        <v>179538112</v>
      </c>
      <c r="V103" s="10">
        <v>145001634</v>
      </c>
      <c r="W103" s="10">
        <v>2979761</v>
      </c>
      <c r="X103" s="10">
        <v>18291148</v>
      </c>
      <c r="Y103" s="10">
        <v>179538112</v>
      </c>
      <c r="Z103" s="10">
        <v>145001634</v>
      </c>
      <c r="AA103" s="10">
        <v>2419435</v>
      </c>
      <c r="AB103" s="10">
        <v>0.63663655299999999</v>
      </c>
      <c r="AC103">
        <v>136.94999999999999</v>
      </c>
      <c r="AD103" s="2">
        <v>19830021392</v>
      </c>
      <c r="AE103" s="2">
        <v>15008152809</v>
      </c>
      <c r="AF103" s="10">
        <f>INDEX(CONFAZ!$EN$2:$ES$408,MATCH(DATE(YEAR($A103),MONTH($A103),15),CONFAZ!$EN$2:$EN$408,0),2)</f>
        <v>496174222</v>
      </c>
      <c r="AG103" s="10">
        <f>INDEX(CONFAZ!$EN$2:$ES$408,MATCH(DATE(YEAR($A103),MONTH($A103),15),CONFAZ!$EN$2:$EN$408,0),3)</f>
        <v>119992817</v>
      </c>
      <c r="AH103">
        <v>954</v>
      </c>
      <c r="AI103">
        <v>1431929400000</v>
      </c>
      <c r="AJ103">
        <v>6.4</v>
      </c>
      <c r="AK103">
        <v>1.43</v>
      </c>
      <c r="AL103">
        <v>1093.9194444444399</v>
      </c>
      <c r="AM103">
        <v>872.62649999999996</v>
      </c>
      <c r="AN103">
        <v>800.11714285714197</v>
      </c>
      <c r="AO103">
        <v>985.00120000000004</v>
      </c>
      <c r="AP103">
        <v>12.568588089092801</v>
      </c>
      <c r="AQ103">
        <v>2.2599999999999998</v>
      </c>
      <c r="AR103">
        <v>290.44</v>
      </c>
      <c r="AS103">
        <v>52.31</v>
      </c>
      <c r="AT103" s="10">
        <v>584372800000</v>
      </c>
      <c r="AU103">
        <v>0</v>
      </c>
      <c r="AV103">
        <v>0</v>
      </c>
      <c r="AW103">
        <v>232942275</v>
      </c>
      <c r="AX103">
        <v>217816058</v>
      </c>
      <c r="AY103">
        <v>0</v>
      </c>
      <c r="AZ103" s="10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14474115</v>
      </c>
      <c r="BN103">
        <v>652102</v>
      </c>
      <c r="BO103">
        <v>26798107000</v>
      </c>
      <c r="BP103" s="3">
        <v>0.4</v>
      </c>
      <c r="BQ103" s="3">
        <v>3704</v>
      </c>
      <c r="BR103" s="3">
        <v>24954.17</v>
      </c>
      <c r="BS103" s="3">
        <v>2945494000</v>
      </c>
      <c r="BT103" s="3">
        <v>24318000</v>
      </c>
      <c r="BU103" s="3">
        <v>6098154000</v>
      </c>
      <c r="BV103" s="3">
        <v>12567340000</v>
      </c>
      <c r="BW103">
        <v>5162802000</v>
      </c>
      <c r="BX103" s="3">
        <v>21635305000</v>
      </c>
      <c r="BY103">
        <v>0</v>
      </c>
      <c r="BZ103">
        <v>0</v>
      </c>
      <c r="CA103">
        <v>0</v>
      </c>
      <c r="CB103">
        <v>0</v>
      </c>
      <c r="CC103">
        <v>27308046000</v>
      </c>
      <c r="CD103">
        <v>0.4</v>
      </c>
      <c r="CE103">
        <v>184460.46</v>
      </c>
      <c r="CF103">
        <v>238041101.46000001</v>
      </c>
      <c r="CG103">
        <v>9621.6299999999992</v>
      </c>
      <c r="CH103">
        <v>27725.67</v>
      </c>
      <c r="CI103">
        <v>32.480378199999997</v>
      </c>
      <c r="CJ103">
        <v>4.55</v>
      </c>
      <c r="CK103">
        <v>-166876.67000000001</v>
      </c>
      <c r="CL103">
        <v>-137520</v>
      </c>
      <c r="CM103">
        <v>29356.67</v>
      </c>
      <c r="CN103">
        <v>73886.67</v>
      </c>
      <c r="CO103">
        <v>6146743.3300000001</v>
      </c>
      <c r="CP103">
        <v>-68920</v>
      </c>
      <c r="CQ103">
        <v>-292473.33</v>
      </c>
      <c r="CR103">
        <v>1107059.49</v>
      </c>
      <c r="CS103">
        <v>312398532.44999999</v>
      </c>
      <c r="CT103">
        <v>35817.800000000003</v>
      </c>
      <c r="CU103">
        <v>313541724.74000001</v>
      </c>
      <c r="CV103" s="34">
        <v>0.53856099999999996</v>
      </c>
      <c r="CW103">
        <v>455398.66</v>
      </c>
      <c r="CX103" s="7">
        <v>5659.99</v>
      </c>
      <c r="CY103" s="10">
        <f t="shared" si="3"/>
        <v>0</v>
      </c>
      <c r="CZ103" s="10">
        <f>IFERROR(INDEX(CONFAZ!$A$2:$ES$440,MATCH(DATE(YEAR($A103),MONTH($A103),15),CONFAZ!$A$2:$A$440,0),4),0)</f>
        <v>9621.6299999999992</v>
      </c>
      <c r="DA103" s="4"/>
      <c r="DB103"/>
      <c r="DC103"/>
      <c r="DJ103"/>
    </row>
    <row r="104" spans="1:114" x14ac:dyDescent="0.25">
      <c r="A104" s="1">
        <v>43297</v>
      </c>
      <c r="B104" s="1" t="str">
        <f t="shared" si="2"/>
        <v>16/07/2018</v>
      </c>
      <c r="C104" t="s">
        <v>61</v>
      </c>
      <c r="D104" t="s">
        <v>62</v>
      </c>
      <c r="E104" s="8">
        <v>3.8288000000000002</v>
      </c>
      <c r="F104">
        <v>336076032.77000004</v>
      </c>
      <c r="G104">
        <v>2168296.38</v>
      </c>
      <c r="H104">
        <v>602705132</v>
      </c>
      <c r="I104">
        <v>89311956.300000012</v>
      </c>
      <c r="J104">
        <v>131156980.89999999</v>
      </c>
      <c r="K104">
        <v>16293510.500000002</v>
      </c>
      <c r="L104">
        <v>21790908</v>
      </c>
      <c r="M104" s="10">
        <v>16139096</v>
      </c>
      <c r="N104" s="10">
        <v>28759167</v>
      </c>
      <c r="O104" s="10">
        <v>77752949</v>
      </c>
      <c r="P104" s="10">
        <v>94401947</v>
      </c>
      <c r="Q104" s="10">
        <v>4916939</v>
      </c>
      <c r="R104" s="10">
        <v>86424229</v>
      </c>
      <c r="S104" s="10">
        <v>2724120</v>
      </c>
      <c r="T104" s="10">
        <v>18704962</v>
      </c>
      <c r="U104" s="10">
        <v>195813588</v>
      </c>
      <c r="V104" s="10">
        <v>74899839</v>
      </c>
      <c r="W104" s="10">
        <v>2724120</v>
      </c>
      <c r="X104" s="10">
        <v>18704962</v>
      </c>
      <c r="Y104" s="10">
        <v>195813588</v>
      </c>
      <c r="Z104" s="10">
        <v>74899839</v>
      </c>
      <c r="AA104" s="10">
        <v>2168296</v>
      </c>
      <c r="AB104" s="10">
        <v>0.84024889089999999</v>
      </c>
      <c r="AC104">
        <v>141.07</v>
      </c>
      <c r="AD104" s="2">
        <v>21055288607</v>
      </c>
      <c r="AE104" s="2">
        <v>17759842765</v>
      </c>
      <c r="AF104" s="10">
        <f>INDEX(CONFAZ!$EN$2:$ES$408,MATCH(DATE(YEAR($A104),MONTH($A104),15),CONFAZ!$EN$2:$EN$408,0),2)</f>
        <v>385985662</v>
      </c>
      <c r="AG104" s="10">
        <f>INDEX(CONFAZ!$EN$2:$ES$408,MATCH(DATE(YEAR($A104),MONTH($A104),15),CONFAZ!$EN$2:$EN$408,0),3)</f>
        <v>219469305</v>
      </c>
      <c r="AH104">
        <v>954</v>
      </c>
      <c r="AI104">
        <v>1452815187200</v>
      </c>
      <c r="AJ104">
        <v>6.4</v>
      </c>
      <c r="AK104">
        <v>0.25</v>
      </c>
      <c r="AL104">
        <v>1107.0650000000001</v>
      </c>
      <c r="AM104">
        <v>879.60550000000001</v>
      </c>
      <c r="AN104">
        <v>804.512857142857</v>
      </c>
      <c r="AO104">
        <v>995.35640000000001</v>
      </c>
      <c r="AP104">
        <v>12.443910943439301</v>
      </c>
      <c r="AQ104">
        <v>1.33</v>
      </c>
      <c r="AR104">
        <v>287.88</v>
      </c>
      <c r="AS104">
        <v>39.76</v>
      </c>
      <c r="AT104" s="10">
        <v>592283900000</v>
      </c>
      <c r="AU104">
        <v>0</v>
      </c>
      <c r="AV104">
        <v>0</v>
      </c>
      <c r="AW104">
        <v>134931861</v>
      </c>
      <c r="AX104">
        <v>128824483</v>
      </c>
      <c r="AY104">
        <v>0</v>
      </c>
      <c r="AZ104" s="10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717766</v>
      </c>
      <c r="BM104">
        <v>4503027</v>
      </c>
      <c r="BN104">
        <v>886585</v>
      </c>
      <c r="BO104">
        <v>26798107000</v>
      </c>
      <c r="BP104" s="3">
        <v>0.4</v>
      </c>
      <c r="BQ104" s="3">
        <v>3704</v>
      </c>
      <c r="BR104" s="3">
        <v>24954.17</v>
      </c>
      <c r="BS104" s="3">
        <v>2945494000</v>
      </c>
      <c r="BT104" s="3">
        <v>24318000</v>
      </c>
      <c r="BU104" s="3">
        <v>6098154000</v>
      </c>
      <c r="BV104" s="3">
        <v>12567340000</v>
      </c>
      <c r="BW104">
        <v>5162802000</v>
      </c>
      <c r="BX104" s="3">
        <v>21635305000</v>
      </c>
      <c r="BY104">
        <v>0</v>
      </c>
      <c r="BZ104">
        <v>0</v>
      </c>
      <c r="CA104">
        <v>0</v>
      </c>
      <c r="CB104">
        <v>0</v>
      </c>
      <c r="CC104">
        <v>26798107000</v>
      </c>
      <c r="CD104">
        <v>0.4</v>
      </c>
      <c r="CE104">
        <v>154027.81</v>
      </c>
      <c r="CF104">
        <v>236348707.97</v>
      </c>
      <c r="CG104">
        <v>14431.36</v>
      </c>
      <c r="CH104">
        <v>28029.67</v>
      </c>
      <c r="CI104">
        <v>32.480378199999997</v>
      </c>
      <c r="CJ104">
        <v>4.49</v>
      </c>
      <c r="CK104">
        <v>49823.33</v>
      </c>
      <c r="CL104">
        <v>78046.67</v>
      </c>
      <c r="CM104">
        <v>28223.33</v>
      </c>
      <c r="CN104">
        <v>109976.67</v>
      </c>
      <c r="CO104">
        <v>6374710</v>
      </c>
      <c r="CP104">
        <v>-67143.33</v>
      </c>
      <c r="CQ104">
        <v>-276056.67</v>
      </c>
      <c r="CR104">
        <v>865539.37</v>
      </c>
      <c r="CS104">
        <v>298946961.56999999</v>
      </c>
      <c r="CT104">
        <v>35682.93</v>
      </c>
      <c r="CU104">
        <v>299853684.74000001</v>
      </c>
      <c r="CV104" s="34">
        <v>0.53856099999999996</v>
      </c>
      <c r="CW104">
        <v>430244.05</v>
      </c>
      <c r="CX104" s="7">
        <v>8545.35</v>
      </c>
      <c r="CY104" s="10">
        <f t="shared" si="3"/>
        <v>0</v>
      </c>
      <c r="CZ104" s="10">
        <f>IFERROR(INDEX(CONFAZ!$A$2:$ES$440,MATCH(DATE(YEAR($A104),MONTH($A104),15),CONFAZ!$A$2:$A$440,0),4),0)</f>
        <v>14431.36</v>
      </c>
      <c r="DA104"/>
      <c r="DB104"/>
      <c r="DC104"/>
      <c r="DD104"/>
      <c r="DJ104"/>
    </row>
    <row r="105" spans="1:114" x14ac:dyDescent="0.25">
      <c r="A105" s="1">
        <v>43328</v>
      </c>
      <c r="B105" s="1" t="str">
        <f t="shared" si="2"/>
        <v>16/08/2018</v>
      </c>
      <c r="C105" t="s">
        <v>61</v>
      </c>
      <c r="D105" t="s">
        <v>62</v>
      </c>
      <c r="E105" s="8">
        <v>3.9298000000000002</v>
      </c>
      <c r="F105">
        <v>324634084.00999999</v>
      </c>
      <c r="G105">
        <v>2366334.0300000003</v>
      </c>
      <c r="H105">
        <v>652456129</v>
      </c>
      <c r="I105">
        <v>82586151.759999976</v>
      </c>
      <c r="J105">
        <v>198103094.70000005</v>
      </c>
      <c r="K105">
        <v>16190417.829999996</v>
      </c>
      <c r="L105">
        <v>17415946</v>
      </c>
      <c r="M105" s="10">
        <v>16014085</v>
      </c>
      <c r="N105" s="10">
        <v>31489990</v>
      </c>
      <c r="O105" s="10">
        <v>81578856</v>
      </c>
      <c r="P105" s="10">
        <v>91758501</v>
      </c>
      <c r="Q105" s="10">
        <v>4995113</v>
      </c>
      <c r="R105" s="10">
        <v>83593081</v>
      </c>
      <c r="S105" s="10">
        <v>2967267</v>
      </c>
      <c r="T105" s="10">
        <v>20633096</v>
      </c>
      <c r="U105" s="10">
        <v>242678745</v>
      </c>
      <c r="V105" s="10">
        <v>74406058</v>
      </c>
      <c r="W105" s="10">
        <v>2967267</v>
      </c>
      <c r="X105" s="10">
        <v>20633096</v>
      </c>
      <c r="Y105" s="10">
        <v>242678745</v>
      </c>
      <c r="Z105" s="10">
        <v>74406058</v>
      </c>
      <c r="AA105" s="10">
        <v>2341337</v>
      </c>
      <c r="AB105" s="10">
        <v>0.95816603180000004</v>
      </c>
      <c r="AC105">
        <v>143.41999999999999</v>
      </c>
      <c r="AD105" s="2">
        <v>20084138252</v>
      </c>
      <c r="AE105" s="2">
        <v>19768276314</v>
      </c>
      <c r="AF105" s="10">
        <f>INDEX(CONFAZ!$EN$2:$ES$408,MATCH(DATE(YEAR($A105),MONTH($A105),15),CONFAZ!$EN$2:$EN$408,0),2)</f>
        <v>355658017</v>
      </c>
      <c r="AG105" s="10">
        <f>INDEX(CONFAZ!$EN$2:$ES$408,MATCH(DATE(YEAR($A105),MONTH($A105),15),CONFAZ!$EN$2:$EN$408,0),3)</f>
        <v>219199153</v>
      </c>
      <c r="AH105">
        <v>954</v>
      </c>
      <c r="AI105">
        <v>1498798211400</v>
      </c>
      <c r="AJ105">
        <v>6.4</v>
      </c>
      <c r="AK105">
        <v>0</v>
      </c>
      <c r="AL105">
        <v>1114.7533333333299</v>
      </c>
      <c r="AM105">
        <v>882.62649999999996</v>
      </c>
      <c r="AN105">
        <v>805.90142857142803</v>
      </c>
      <c r="AO105">
        <v>999.20159999999998</v>
      </c>
      <c r="AP105">
        <v>12.2668211694084</v>
      </c>
      <c r="AQ105">
        <v>0.91</v>
      </c>
      <c r="AR105">
        <v>293.14999999999998</v>
      </c>
      <c r="AS105">
        <v>25.68</v>
      </c>
      <c r="AT105" s="10">
        <v>599113700000</v>
      </c>
      <c r="AU105">
        <v>0</v>
      </c>
      <c r="AV105">
        <v>0</v>
      </c>
      <c r="AW105">
        <v>125007609</v>
      </c>
      <c r="AX105">
        <v>124244043</v>
      </c>
      <c r="AY105">
        <v>0</v>
      </c>
      <c r="AZ105" s="10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384264</v>
      </c>
      <c r="BM105">
        <v>0</v>
      </c>
      <c r="BN105">
        <v>378772</v>
      </c>
      <c r="BO105">
        <v>26798107000</v>
      </c>
      <c r="BP105" s="3">
        <v>0.4</v>
      </c>
      <c r="BQ105" s="3">
        <v>3704</v>
      </c>
      <c r="BR105">
        <v>24954.17</v>
      </c>
      <c r="BS105">
        <v>2945494000</v>
      </c>
      <c r="BT105" s="3">
        <v>24318000</v>
      </c>
      <c r="BU105" s="3">
        <v>6098154000</v>
      </c>
      <c r="BV105" s="3">
        <v>12567340000</v>
      </c>
      <c r="BW105" s="3">
        <v>5162802000</v>
      </c>
      <c r="BX105" s="3">
        <v>21635305000</v>
      </c>
      <c r="BY105">
        <v>0</v>
      </c>
      <c r="BZ105">
        <v>0</v>
      </c>
      <c r="CA105">
        <v>0</v>
      </c>
      <c r="CB105">
        <v>0</v>
      </c>
      <c r="CC105">
        <v>26798107000</v>
      </c>
      <c r="CD105">
        <v>0.4</v>
      </c>
      <c r="CE105">
        <v>242644.12</v>
      </c>
      <c r="CF105">
        <v>249037398.28999999</v>
      </c>
      <c r="CG105">
        <v>47152.9</v>
      </c>
      <c r="CH105">
        <v>28202.67</v>
      </c>
      <c r="CI105">
        <v>32.480378199999997</v>
      </c>
      <c r="CJ105">
        <v>4.45</v>
      </c>
      <c r="CK105">
        <v>49823.33</v>
      </c>
      <c r="CL105">
        <v>78046.67</v>
      </c>
      <c r="CM105">
        <v>28223.33</v>
      </c>
      <c r="CN105">
        <v>109976.67</v>
      </c>
      <c r="CO105">
        <v>6374710</v>
      </c>
      <c r="CP105">
        <v>-67143.33</v>
      </c>
      <c r="CQ105">
        <v>-276056.67</v>
      </c>
      <c r="CR105">
        <v>962295.08</v>
      </c>
      <c r="CS105">
        <v>354948669.79000002</v>
      </c>
      <c r="CT105">
        <v>30634.48</v>
      </c>
      <c r="CU105">
        <v>355949042.91000003</v>
      </c>
      <c r="CV105" s="34">
        <v>0.53856099999999996</v>
      </c>
      <c r="CW105">
        <v>430812.67</v>
      </c>
      <c r="CX105" s="7">
        <v>28177.82</v>
      </c>
      <c r="CY105" s="10">
        <f t="shared" si="3"/>
        <v>0</v>
      </c>
      <c r="CZ105" s="10">
        <f>IFERROR(INDEX(CONFAZ!$A$2:$ES$440,MATCH(DATE(YEAR($A105),MONTH($A105),15),CONFAZ!$A$2:$A$440,0),4),0)</f>
        <v>47152.9</v>
      </c>
      <c r="DA105"/>
      <c r="DB105"/>
      <c r="DC105"/>
      <c r="DD105"/>
      <c r="DJ105"/>
    </row>
    <row r="106" spans="1:114" x14ac:dyDescent="0.25">
      <c r="A106" s="1">
        <v>43359</v>
      </c>
      <c r="B106" s="1" t="str">
        <f t="shared" si="2"/>
        <v>16/09/2018</v>
      </c>
      <c r="C106" t="s">
        <v>61</v>
      </c>
      <c r="D106" t="s">
        <v>62</v>
      </c>
      <c r="E106" s="8">
        <v>4.1165000000000003</v>
      </c>
      <c r="F106">
        <v>355267717.53999996</v>
      </c>
      <c r="G106">
        <v>2039392.8000000003</v>
      </c>
      <c r="H106">
        <v>673411703</v>
      </c>
      <c r="I106">
        <v>89174294.790000007</v>
      </c>
      <c r="J106">
        <v>181390724.27000001</v>
      </c>
      <c r="K106">
        <v>16655824.899999999</v>
      </c>
      <c r="L106">
        <v>13185359</v>
      </c>
      <c r="M106" s="10">
        <v>16605965</v>
      </c>
      <c r="N106" s="10">
        <v>29833125</v>
      </c>
      <c r="O106" s="10">
        <v>80311389</v>
      </c>
      <c r="P106" s="10">
        <v>97231740</v>
      </c>
      <c r="Q106" s="10">
        <v>5568285</v>
      </c>
      <c r="R106" s="10">
        <v>90966733</v>
      </c>
      <c r="S106" s="10">
        <v>3229430</v>
      </c>
      <c r="T106" s="10">
        <v>20991581</v>
      </c>
      <c r="U106" s="10">
        <v>246204885</v>
      </c>
      <c r="V106" s="10">
        <v>80429178</v>
      </c>
      <c r="W106" s="10">
        <v>3229430</v>
      </c>
      <c r="X106" s="10">
        <v>20991581</v>
      </c>
      <c r="Y106" s="10">
        <v>246204885</v>
      </c>
      <c r="Z106" s="10">
        <v>80429178</v>
      </c>
      <c r="AA106" s="10">
        <v>2039392</v>
      </c>
      <c r="AB106" s="10">
        <v>0.18016058090000001</v>
      </c>
      <c r="AC106">
        <v>135.77000000000001</v>
      </c>
      <c r="AD106" s="2">
        <v>19041023535</v>
      </c>
      <c r="AE106" s="2">
        <v>14948421194</v>
      </c>
      <c r="AF106" s="10">
        <f>INDEX(CONFAZ!$EN$2:$ES$408,MATCH(DATE(YEAR($A106),MONTH($A106),15),CONFAZ!$EN$2:$EN$408,0),2)</f>
        <v>332033648</v>
      </c>
      <c r="AG106" s="10">
        <f>INDEX(CONFAZ!$EN$2:$ES$408,MATCH(DATE(YEAR($A106),MONTH($A106),15),CONFAZ!$EN$2:$EN$408,0),3)</f>
        <v>138522611</v>
      </c>
      <c r="AH106">
        <v>954</v>
      </c>
      <c r="AI106">
        <v>1567307977000</v>
      </c>
      <c r="AJ106">
        <v>6.4</v>
      </c>
      <c r="AK106">
        <v>0.3</v>
      </c>
      <c r="AL106">
        <v>1127.7183333333301</v>
      </c>
      <c r="AM106">
        <v>894.06899999999996</v>
      </c>
      <c r="AN106">
        <v>816.47857142857094</v>
      </c>
      <c r="AO106">
        <v>1009.1612</v>
      </c>
      <c r="AP106">
        <v>12.018101946527301</v>
      </c>
      <c r="AQ106">
        <v>1.48</v>
      </c>
      <c r="AR106">
        <v>324.07</v>
      </c>
      <c r="AS106">
        <v>31.2</v>
      </c>
      <c r="AT106" s="10">
        <v>576470300000</v>
      </c>
      <c r="AU106">
        <v>2459</v>
      </c>
      <c r="AV106">
        <v>0</v>
      </c>
      <c r="AW106">
        <v>160644474</v>
      </c>
      <c r="AX106">
        <v>160388527</v>
      </c>
      <c r="AY106">
        <v>233</v>
      </c>
      <c r="AZ106" s="10">
        <v>0</v>
      </c>
      <c r="BA106">
        <v>10</v>
      </c>
      <c r="BB106">
        <v>10</v>
      </c>
      <c r="BC106">
        <v>207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1886</v>
      </c>
      <c r="BL106">
        <v>34280</v>
      </c>
      <c r="BM106">
        <v>3723</v>
      </c>
      <c r="BN106">
        <v>213149</v>
      </c>
      <c r="BO106">
        <v>26798107000</v>
      </c>
      <c r="BP106" s="3">
        <v>0.4</v>
      </c>
      <c r="BQ106" s="3">
        <v>3704</v>
      </c>
      <c r="BR106" s="3">
        <v>24954.17</v>
      </c>
      <c r="BS106">
        <v>2945494000</v>
      </c>
      <c r="BT106" s="3">
        <v>24318000</v>
      </c>
      <c r="BU106" s="3">
        <v>6098154000</v>
      </c>
      <c r="BV106" s="3">
        <v>12567340000</v>
      </c>
      <c r="BW106" s="3">
        <v>5162802000</v>
      </c>
      <c r="BX106" s="3">
        <v>21635305000</v>
      </c>
      <c r="BY106">
        <v>0</v>
      </c>
      <c r="BZ106">
        <v>0</v>
      </c>
      <c r="CA106">
        <v>0</v>
      </c>
      <c r="CB106">
        <v>0</v>
      </c>
      <c r="CC106">
        <v>26798107000</v>
      </c>
      <c r="CD106">
        <v>0.4</v>
      </c>
      <c r="CE106">
        <v>223455.48</v>
      </c>
      <c r="CF106">
        <v>271482735.47000003</v>
      </c>
      <c r="CG106">
        <v>27246.47</v>
      </c>
      <c r="CH106">
        <v>27745.67</v>
      </c>
      <c r="CI106">
        <v>32.480378199999997</v>
      </c>
      <c r="CJ106">
        <v>4.63</v>
      </c>
      <c r="CK106">
        <v>49823.33</v>
      </c>
      <c r="CL106">
        <v>78046.67</v>
      </c>
      <c r="CM106">
        <v>28223.33</v>
      </c>
      <c r="CN106">
        <v>109976.67</v>
      </c>
      <c r="CO106">
        <v>6374710</v>
      </c>
      <c r="CP106">
        <v>-67143.33</v>
      </c>
      <c r="CQ106">
        <v>-276056.67</v>
      </c>
      <c r="CR106">
        <v>791318.46</v>
      </c>
      <c r="CS106">
        <v>342461760.81999999</v>
      </c>
      <c r="CT106">
        <v>18613.189999999999</v>
      </c>
      <c r="CU106">
        <v>343276842.47000003</v>
      </c>
      <c r="CV106" s="34">
        <v>0.53856099999999996</v>
      </c>
      <c r="CW106">
        <v>423014.47</v>
      </c>
      <c r="CX106" s="7">
        <v>16347.89</v>
      </c>
      <c r="CY106" s="10">
        <f t="shared" si="3"/>
        <v>0</v>
      </c>
      <c r="CZ106" s="10">
        <f>IFERROR(INDEX(CONFAZ!$A$2:$ES$440,MATCH(DATE(YEAR($A106),MONTH($A106),15),CONFAZ!$A$2:$A$440,0),4),0)</f>
        <v>27246.47</v>
      </c>
      <c r="DA106"/>
      <c r="DB106"/>
      <c r="DC106"/>
      <c r="DD106"/>
      <c r="DJ106"/>
    </row>
    <row r="107" spans="1:114" x14ac:dyDescent="0.25">
      <c r="A107" s="1">
        <v>43389</v>
      </c>
      <c r="B107" s="1" t="str">
        <f t="shared" si="2"/>
        <v>16/10/2018</v>
      </c>
      <c r="C107" t="s">
        <v>61</v>
      </c>
      <c r="D107" t="s">
        <v>62</v>
      </c>
      <c r="E107" s="8">
        <v>3.7584</v>
      </c>
      <c r="F107">
        <v>314690664.1500001</v>
      </c>
      <c r="G107">
        <v>2485159.6899999995</v>
      </c>
      <c r="H107">
        <v>589291027</v>
      </c>
      <c r="I107">
        <v>86174965.239999995</v>
      </c>
      <c r="J107">
        <v>144529799.28000003</v>
      </c>
      <c r="K107">
        <v>16398706.399999999</v>
      </c>
      <c r="L107">
        <v>13312321</v>
      </c>
      <c r="M107" s="10">
        <v>19132622</v>
      </c>
      <c r="N107" s="10">
        <v>30586430</v>
      </c>
      <c r="O107" s="10">
        <v>79781156</v>
      </c>
      <c r="P107" s="10">
        <v>96583466</v>
      </c>
      <c r="Q107" s="10">
        <v>5757428</v>
      </c>
      <c r="R107" s="10">
        <v>91515147</v>
      </c>
      <c r="S107" s="10">
        <v>3548460</v>
      </c>
      <c r="T107" s="10">
        <v>20834547</v>
      </c>
      <c r="U107" s="10">
        <v>154964784</v>
      </c>
      <c r="V107" s="10">
        <v>84102378</v>
      </c>
      <c r="W107" s="10">
        <v>3548460</v>
      </c>
      <c r="X107" s="10">
        <v>20834547</v>
      </c>
      <c r="Y107" s="10">
        <v>154964784</v>
      </c>
      <c r="Z107" s="10">
        <v>84102378</v>
      </c>
      <c r="AA107" s="10">
        <v>2484609</v>
      </c>
      <c r="AB107" s="10">
        <v>0.189337387</v>
      </c>
      <c r="AC107">
        <v>139.83000000000001</v>
      </c>
      <c r="AD107" s="2">
        <v>21671364889</v>
      </c>
      <c r="AE107" s="2">
        <v>16921935159</v>
      </c>
      <c r="AF107" s="10">
        <f>INDEX(CONFAZ!$EN$2:$ES$408,MATCH(DATE(YEAR($A107),MONTH($A107),15),CONFAZ!$EN$2:$EN$408,0),2)</f>
        <v>429554851</v>
      </c>
      <c r="AG107" s="10">
        <f>INDEX(CONFAZ!$EN$2:$ES$408,MATCH(DATE(YEAR($A107),MONTH($A107),15),CONFAZ!$EN$2:$EN$408,0),3)</f>
        <v>353917108</v>
      </c>
      <c r="AH107">
        <v>954</v>
      </c>
      <c r="AI107">
        <v>1429281936000</v>
      </c>
      <c r="AJ107">
        <v>6.4</v>
      </c>
      <c r="AK107">
        <v>0.4</v>
      </c>
      <c r="AL107">
        <v>1144.37777777777</v>
      </c>
      <c r="AM107">
        <v>900.6345</v>
      </c>
      <c r="AN107">
        <v>821.60523809523795</v>
      </c>
      <c r="AO107">
        <v>1020.7212</v>
      </c>
      <c r="AP107">
        <v>11.8617654281342</v>
      </c>
      <c r="AQ107">
        <v>1.45</v>
      </c>
      <c r="AR107">
        <v>309.31</v>
      </c>
      <c r="AS107">
        <v>57.87</v>
      </c>
      <c r="AT107" s="10">
        <v>612014600000</v>
      </c>
      <c r="AU107">
        <v>18592</v>
      </c>
      <c r="AV107">
        <v>21</v>
      </c>
      <c r="AW107">
        <v>225056270</v>
      </c>
      <c r="AX107">
        <v>200671186</v>
      </c>
      <c r="AY107">
        <v>620</v>
      </c>
      <c r="AZ107" s="10">
        <v>0</v>
      </c>
      <c r="BA107">
        <v>0</v>
      </c>
      <c r="BB107">
        <v>0</v>
      </c>
      <c r="BC107">
        <v>691</v>
      </c>
      <c r="BD107">
        <v>0</v>
      </c>
      <c r="BE107">
        <v>92</v>
      </c>
      <c r="BF107">
        <v>286</v>
      </c>
      <c r="BG107">
        <v>31</v>
      </c>
      <c r="BH107">
        <v>175</v>
      </c>
      <c r="BI107">
        <v>153</v>
      </c>
      <c r="BJ107">
        <v>0</v>
      </c>
      <c r="BK107">
        <v>13422</v>
      </c>
      <c r="BL107">
        <v>18899950</v>
      </c>
      <c r="BM107">
        <v>5310611</v>
      </c>
      <c r="BN107">
        <v>140353</v>
      </c>
      <c r="BO107">
        <v>26798107000</v>
      </c>
      <c r="BP107" s="3">
        <v>0.4</v>
      </c>
      <c r="BQ107" s="3">
        <v>3704</v>
      </c>
      <c r="BR107" s="3">
        <v>24954.17</v>
      </c>
      <c r="BS107" s="3">
        <v>2945494000</v>
      </c>
      <c r="BT107" s="3">
        <v>24318000</v>
      </c>
      <c r="BU107" s="3">
        <v>6098154000</v>
      </c>
      <c r="BV107" s="3">
        <v>12567340000</v>
      </c>
      <c r="BW107" s="3">
        <v>5162802000</v>
      </c>
      <c r="BX107" s="3">
        <v>21635305000</v>
      </c>
      <c r="BY107">
        <v>0</v>
      </c>
      <c r="BZ107">
        <v>0</v>
      </c>
      <c r="CA107">
        <v>0</v>
      </c>
      <c r="CB107">
        <v>0</v>
      </c>
      <c r="CC107">
        <v>26798107000</v>
      </c>
      <c r="CD107">
        <v>0.4</v>
      </c>
      <c r="CE107">
        <v>282882.31</v>
      </c>
      <c r="CF107">
        <v>290532107.19999999</v>
      </c>
      <c r="CG107">
        <v>38534.620000000003</v>
      </c>
      <c r="CH107">
        <v>28272.67</v>
      </c>
      <c r="CI107">
        <v>32.480378199999997</v>
      </c>
      <c r="CJ107">
        <v>4.72</v>
      </c>
      <c r="CK107">
        <v>92360</v>
      </c>
      <c r="CL107">
        <v>127326.67</v>
      </c>
      <c r="CM107">
        <v>34966.67</v>
      </c>
      <c r="CN107">
        <v>27283.33</v>
      </c>
      <c r="CO107">
        <v>6455833.3300000001</v>
      </c>
      <c r="CP107">
        <v>-65290</v>
      </c>
      <c r="CQ107">
        <v>-246616.67</v>
      </c>
      <c r="CR107">
        <v>1030678.13</v>
      </c>
      <c r="CS107">
        <v>311413442.75</v>
      </c>
      <c r="CT107">
        <v>21805.17</v>
      </c>
      <c r="CU107">
        <v>312469408.94999999</v>
      </c>
      <c r="CV107" s="34">
        <v>0.53856099999999996</v>
      </c>
      <c r="CW107">
        <v>424287.09</v>
      </c>
      <c r="CX107" s="7">
        <v>22890.26</v>
      </c>
      <c r="CY107" s="10">
        <f t="shared" si="3"/>
        <v>0</v>
      </c>
      <c r="CZ107" s="10">
        <f>IFERROR(INDEX(CONFAZ!$A$2:$ES$440,MATCH(DATE(YEAR($A107),MONTH($A107),15),CONFAZ!$A$2:$A$440,0),4),0)</f>
        <v>38534.620000000003</v>
      </c>
      <c r="DA107"/>
      <c r="DB107"/>
      <c r="DC107"/>
      <c r="DD107"/>
      <c r="DJ107"/>
    </row>
    <row r="108" spans="1:114" x14ac:dyDescent="0.25">
      <c r="A108" s="1">
        <v>43420</v>
      </c>
      <c r="B108" s="1" t="str">
        <f t="shared" si="2"/>
        <v>16/11/2018</v>
      </c>
      <c r="C108" t="s">
        <v>61</v>
      </c>
      <c r="D108" t="s">
        <v>62</v>
      </c>
      <c r="E108" s="8">
        <v>3.7867000000000002</v>
      </c>
      <c r="F108">
        <v>325857088.70000005</v>
      </c>
      <c r="G108">
        <v>2930064.74</v>
      </c>
      <c r="H108">
        <v>693810511</v>
      </c>
      <c r="I108">
        <v>94043171.559999987</v>
      </c>
      <c r="J108">
        <v>217006984.81</v>
      </c>
      <c r="K108">
        <v>16621434.580000002</v>
      </c>
      <c r="L108">
        <v>10939147</v>
      </c>
      <c r="M108" s="10">
        <v>22458324</v>
      </c>
      <c r="N108" s="10">
        <v>28109604</v>
      </c>
      <c r="O108" s="10">
        <v>86507168</v>
      </c>
      <c r="P108" s="10">
        <v>100494957</v>
      </c>
      <c r="Q108" s="10">
        <v>7553214</v>
      </c>
      <c r="R108" s="10">
        <v>92093180</v>
      </c>
      <c r="S108" s="10">
        <v>3062787</v>
      </c>
      <c r="T108" s="10">
        <v>22363361</v>
      </c>
      <c r="U108" s="10">
        <v>237686415</v>
      </c>
      <c r="V108" s="10">
        <v>90552527</v>
      </c>
      <c r="W108" s="10">
        <v>3062787</v>
      </c>
      <c r="X108" s="10">
        <v>22363361</v>
      </c>
      <c r="Y108" s="10">
        <v>237686415</v>
      </c>
      <c r="Z108" s="10">
        <v>90552527</v>
      </c>
      <c r="AA108" s="10">
        <v>2928974</v>
      </c>
      <c r="AB108" s="10">
        <v>0.1259863853</v>
      </c>
      <c r="AC108">
        <v>137.65</v>
      </c>
      <c r="AD108" s="2">
        <v>19199739213</v>
      </c>
      <c r="AE108" s="2">
        <v>15529846968</v>
      </c>
      <c r="AF108" s="10">
        <f>INDEX(CONFAZ!$EN$2:$ES$408,MATCH(DATE(YEAR($A108),MONTH($A108),15),CONFAZ!$EN$2:$EN$408,0),2)</f>
        <v>190344041</v>
      </c>
      <c r="AG108" s="10">
        <f>INDEX(CONFAZ!$EN$2:$ES$408,MATCH(DATE(YEAR($A108),MONTH($A108),15),CONFAZ!$EN$2:$EN$408,0),3)</f>
        <v>230579695</v>
      </c>
      <c r="AH108">
        <v>954</v>
      </c>
      <c r="AI108">
        <v>1437893297400</v>
      </c>
      <c r="AJ108">
        <v>6.4</v>
      </c>
      <c r="AK108">
        <v>-0.25</v>
      </c>
      <c r="AL108">
        <v>1154.57388888888</v>
      </c>
      <c r="AM108">
        <v>906.13599999999997</v>
      </c>
      <c r="AN108">
        <v>824.41904761904698</v>
      </c>
      <c r="AO108">
        <v>1030.78</v>
      </c>
      <c r="AP108">
        <v>11.709782987994</v>
      </c>
      <c r="AQ108">
        <v>0.79</v>
      </c>
      <c r="AR108">
        <v>252.53</v>
      </c>
      <c r="AS108">
        <v>-30.5</v>
      </c>
      <c r="AT108" s="10">
        <v>607482000000</v>
      </c>
      <c r="AU108">
        <v>64849</v>
      </c>
      <c r="AV108">
        <v>619</v>
      </c>
      <c r="AW108">
        <v>134350262</v>
      </c>
      <c r="AX108">
        <v>96396549</v>
      </c>
      <c r="AY108">
        <v>2148</v>
      </c>
      <c r="AZ108" s="10">
        <v>0</v>
      </c>
      <c r="BA108">
        <v>111</v>
      </c>
      <c r="BB108">
        <v>111</v>
      </c>
      <c r="BC108">
        <v>356</v>
      </c>
      <c r="BD108">
        <v>0</v>
      </c>
      <c r="BE108">
        <v>859</v>
      </c>
      <c r="BF108">
        <v>572</v>
      </c>
      <c r="BG108">
        <v>1980</v>
      </c>
      <c r="BH108">
        <v>1100</v>
      </c>
      <c r="BI108">
        <v>1855</v>
      </c>
      <c r="BJ108">
        <v>14</v>
      </c>
      <c r="BK108">
        <v>49956</v>
      </c>
      <c r="BL108">
        <v>37750717</v>
      </c>
      <c r="BM108">
        <v>74124</v>
      </c>
      <c r="BN108">
        <v>0</v>
      </c>
      <c r="BO108">
        <v>26798107000</v>
      </c>
      <c r="BP108" s="3">
        <v>0.4</v>
      </c>
      <c r="BQ108" s="3">
        <v>3704</v>
      </c>
      <c r="BR108" s="3">
        <v>24954.17</v>
      </c>
      <c r="BS108" s="3">
        <v>2945494000</v>
      </c>
      <c r="BT108" s="3">
        <v>24318000</v>
      </c>
      <c r="BU108" s="3">
        <v>6098154000</v>
      </c>
      <c r="BV108" s="3">
        <v>12567340000</v>
      </c>
      <c r="BW108" s="3">
        <v>5162802000</v>
      </c>
      <c r="BX108">
        <v>21635305000</v>
      </c>
      <c r="BY108">
        <v>0</v>
      </c>
      <c r="BZ108">
        <v>0</v>
      </c>
      <c r="CA108">
        <v>0</v>
      </c>
      <c r="CB108">
        <v>0</v>
      </c>
      <c r="CC108">
        <v>26798107000</v>
      </c>
      <c r="CD108">
        <v>0.4</v>
      </c>
      <c r="CE108">
        <v>302959.76</v>
      </c>
      <c r="CF108">
        <v>286639846.43000001</v>
      </c>
      <c r="CG108">
        <v>23909.23</v>
      </c>
      <c r="CH108">
        <v>28116.67</v>
      </c>
      <c r="CI108">
        <v>32.480378199999997</v>
      </c>
      <c r="CJ108">
        <v>4.59</v>
      </c>
      <c r="CK108">
        <v>92360</v>
      </c>
      <c r="CL108">
        <v>127326.67</v>
      </c>
      <c r="CM108">
        <v>34966.67</v>
      </c>
      <c r="CN108">
        <v>27283.33</v>
      </c>
      <c r="CO108">
        <v>6455833.3300000001</v>
      </c>
      <c r="CP108">
        <v>-65290</v>
      </c>
      <c r="CQ108">
        <v>-246616.67</v>
      </c>
      <c r="CR108">
        <v>1861067.25</v>
      </c>
      <c r="CS108">
        <v>395388132.75</v>
      </c>
      <c r="CT108">
        <v>3787.73</v>
      </c>
      <c r="CU108">
        <v>397253747.73000002</v>
      </c>
      <c r="CV108" s="34">
        <v>0.53856099999999996</v>
      </c>
      <c r="CW108">
        <v>450383.99</v>
      </c>
      <c r="CX108" s="7">
        <v>14230.17</v>
      </c>
      <c r="CY108" s="10">
        <f t="shared" si="3"/>
        <v>0</v>
      </c>
      <c r="CZ108" s="10">
        <f>IFERROR(INDEX(CONFAZ!$A$2:$ES$440,MATCH(DATE(YEAR($A108),MONTH($A108),15),CONFAZ!$A$2:$A$440,0),4),0)</f>
        <v>23909.23</v>
      </c>
      <c r="DA108" s="10"/>
      <c r="DB108" s="10"/>
      <c r="DC108"/>
      <c r="DD108"/>
      <c r="DJ108"/>
    </row>
    <row r="109" spans="1:114" x14ac:dyDescent="0.25">
      <c r="A109" s="1">
        <v>43450</v>
      </c>
      <c r="B109" s="1" t="str">
        <f t="shared" si="2"/>
        <v>16/12/2018</v>
      </c>
      <c r="C109" t="s">
        <v>61</v>
      </c>
      <c r="D109" t="s">
        <v>62</v>
      </c>
      <c r="E109" s="8">
        <v>3.8851</v>
      </c>
      <c r="F109">
        <v>313770825.42000002</v>
      </c>
      <c r="G109">
        <v>4423511.8500000006</v>
      </c>
      <c r="H109">
        <v>647514668</v>
      </c>
      <c r="I109">
        <v>99172831.87999998</v>
      </c>
      <c r="J109">
        <v>179229839.60000002</v>
      </c>
      <c r="K109">
        <v>17620744.879999999</v>
      </c>
      <c r="L109">
        <v>19597870</v>
      </c>
      <c r="M109" s="10">
        <v>18952573</v>
      </c>
      <c r="N109" s="10">
        <v>29675942</v>
      </c>
      <c r="O109" s="10">
        <v>90255098</v>
      </c>
      <c r="P109" s="10">
        <v>97435776</v>
      </c>
      <c r="Q109" s="10">
        <v>6050397</v>
      </c>
      <c r="R109" s="10">
        <v>98845518</v>
      </c>
      <c r="S109" s="10">
        <v>2880185</v>
      </c>
      <c r="T109" s="10">
        <v>18492187</v>
      </c>
      <c r="U109" s="10">
        <v>197231656</v>
      </c>
      <c r="V109" s="10">
        <v>83271825</v>
      </c>
      <c r="W109" s="10">
        <v>2880185</v>
      </c>
      <c r="X109" s="10">
        <v>18492187</v>
      </c>
      <c r="Y109" s="10">
        <v>197231656</v>
      </c>
      <c r="Z109" s="10">
        <v>83271825</v>
      </c>
      <c r="AA109" s="10">
        <v>4423511</v>
      </c>
      <c r="AB109" s="10">
        <v>0.1352987735</v>
      </c>
      <c r="AC109">
        <v>136.32</v>
      </c>
      <c r="AD109" s="2">
        <v>19257634148</v>
      </c>
      <c r="AE109" s="2">
        <v>13640421233</v>
      </c>
      <c r="AF109" s="10">
        <f>INDEX(CONFAZ!$EN$2:$ES$408,MATCH(DATE(YEAR($A109),MONTH($A109),15),CONFAZ!$EN$2:$EN$408,0),2)</f>
        <v>284415805</v>
      </c>
      <c r="AG109" s="10">
        <f>INDEX(CONFAZ!$EN$2:$ES$408,MATCH(DATE(YEAR($A109),MONTH($A109),15),CONFAZ!$EN$2:$EN$408,0),3)</f>
        <v>635364071</v>
      </c>
      <c r="AH109">
        <v>954</v>
      </c>
      <c r="AI109">
        <v>1455805246500</v>
      </c>
      <c r="AJ109">
        <v>6.4</v>
      </c>
      <c r="AK109">
        <v>0.14000000000000001</v>
      </c>
      <c r="AL109">
        <v>1150.6838888888799</v>
      </c>
      <c r="AM109">
        <v>909.74149999999997</v>
      </c>
      <c r="AN109">
        <v>826.36142857142795</v>
      </c>
      <c r="AO109">
        <v>1029.4567999999999</v>
      </c>
      <c r="AP109">
        <v>11.716235476228601</v>
      </c>
      <c r="AQ109">
        <v>1.1499999999999999</v>
      </c>
      <c r="AR109">
        <v>220.53</v>
      </c>
      <c r="AS109">
        <v>-11.48</v>
      </c>
      <c r="AT109" s="10">
        <v>599862200000</v>
      </c>
      <c r="AU109">
        <v>92587</v>
      </c>
      <c r="AV109">
        <v>1345</v>
      </c>
      <c r="AW109">
        <v>142961756</v>
      </c>
      <c r="AX109">
        <v>130175684</v>
      </c>
      <c r="AY109">
        <v>3110</v>
      </c>
      <c r="AZ109" s="10">
        <v>1116</v>
      </c>
      <c r="BA109">
        <v>203</v>
      </c>
      <c r="BB109">
        <v>203</v>
      </c>
      <c r="BC109">
        <v>3079</v>
      </c>
      <c r="BD109">
        <v>333</v>
      </c>
      <c r="BE109">
        <v>915</v>
      </c>
      <c r="BF109">
        <v>4687</v>
      </c>
      <c r="BG109">
        <v>208</v>
      </c>
      <c r="BH109">
        <v>3200</v>
      </c>
      <c r="BI109">
        <v>2131</v>
      </c>
      <c r="BJ109">
        <v>236</v>
      </c>
      <c r="BK109">
        <v>68100</v>
      </c>
      <c r="BL109">
        <v>12352526</v>
      </c>
      <c r="BM109">
        <v>244930</v>
      </c>
      <c r="BN109">
        <v>0</v>
      </c>
      <c r="BO109">
        <v>26798107000</v>
      </c>
      <c r="BP109" s="3">
        <v>0.4</v>
      </c>
      <c r="BQ109" s="3">
        <v>3704</v>
      </c>
      <c r="BR109" s="3">
        <v>24954.17</v>
      </c>
      <c r="BS109" s="3">
        <v>2945494000</v>
      </c>
      <c r="BT109" s="3">
        <v>24318000</v>
      </c>
      <c r="BU109">
        <v>6098154000</v>
      </c>
      <c r="BV109" s="3">
        <v>12567340000</v>
      </c>
      <c r="BW109" s="3">
        <v>5162802000</v>
      </c>
      <c r="BX109" s="3">
        <v>21635305000</v>
      </c>
      <c r="BY109">
        <v>0</v>
      </c>
      <c r="BZ109">
        <v>0</v>
      </c>
      <c r="CA109">
        <v>0</v>
      </c>
      <c r="CB109">
        <v>0</v>
      </c>
      <c r="CC109">
        <v>26798107000</v>
      </c>
      <c r="CD109">
        <v>0.4</v>
      </c>
      <c r="CE109">
        <v>313138.21000000002</v>
      </c>
      <c r="CF109">
        <v>316723981.75999999</v>
      </c>
      <c r="CG109">
        <v>22875.7</v>
      </c>
      <c r="CH109">
        <v>27653.67</v>
      </c>
      <c r="CI109">
        <v>32.480378199999997</v>
      </c>
      <c r="CJ109">
        <v>4.37</v>
      </c>
      <c r="CK109">
        <v>92360</v>
      </c>
      <c r="CL109">
        <v>127326.67</v>
      </c>
      <c r="CM109">
        <v>34966.67</v>
      </c>
      <c r="CN109">
        <v>27283.33</v>
      </c>
      <c r="CO109">
        <v>6455833.3300000001</v>
      </c>
      <c r="CP109">
        <v>-65290</v>
      </c>
      <c r="CQ109">
        <v>-246616.67</v>
      </c>
      <c r="CR109">
        <v>1965087.99</v>
      </c>
      <c r="CS109">
        <v>358148203.5</v>
      </c>
      <c r="CT109">
        <v>11257.74</v>
      </c>
      <c r="CU109">
        <v>360137333.81999999</v>
      </c>
      <c r="CV109" s="34">
        <v>0.53856099999999996</v>
      </c>
      <c r="CW109">
        <v>553466.44999999995</v>
      </c>
      <c r="CX109" s="7">
        <v>13609.54</v>
      </c>
      <c r="CY109" s="10">
        <f t="shared" si="3"/>
        <v>0</v>
      </c>
      <c r="CZ109" s="10">
        <f>IFERROR(INDEX(CONFAZ!$A$2:$ES$440,MATCH(DATE(YEAR($A109),MONTH($A109),15),CONFAZ!$A$2:$A$440,0),4),0)</f>
        <v>22875.7</v>
      </c>
      <c r="DA109"/>
      <c r="DB109"/>
      <c r="DC109"/>
      <c r="DD109"/>
      <c r="DJ109"/>
    </row>
    <row r="110" spans="1:114" x14ac:dyDescent="0.25">
      <c r="A110" s="1">
        <v>43481</v>
      </c>
      <c r="B110" s="1" t="str">
        <f t="shared" si="2"/>
        <v>16/01/2019</v>
      </c>
      <c r="C110" t="s">
        <v>61</v>
      </c>
      <c r="D110" t="s">
        <v>62</v>
      </c>
      <c r="E110" s="8">
        <v>3.7416999999999998</v>
      </c>
      <c r="F110">
        <v>319864492.55999994</v>
      </c>
      <c r="G110">
        <v>3586421.5199999996</v>
      </c>
      <c r="H110">
        <v>647181350</v>
      </c>
      <c r="I110">
        <v>82403421.399999961</v>
      </c>
      <c r="J110">
        <v>185965844.91</v>
      </c>
      <c r="K110">
        <v>19397291.140000001</v>
      </c>
      <c r="L110">
        <v>41313455</v>
      </c>
      <c r="M110" s="10">
        <v>14349420</v>
      </c>
      <c r="N110" s="10">
        <v>31108553</v>
      </c>
      <c r="O110" s="10">
        <v>110678402</v>
      </c>
      <c r="P110" s="10">
        <v>88947578</v>
      </c>
      <c r="Q110" s="10">
        <v>6272563</v>
      </c>
      <c r="R110" s="10">
        <v>96768235</v>
      </c>
      <c r="S110" s="10">
        <v>2819425</v>
      </c>
      <c r="T110" s="10">
        <v>19471242</v>
      </c>
      <c r="U110" s="10">
        <v>198816601</v>
      </c>
      <c r="V110" s="10">
        <v>74397319</v>
      </c>
      <c r="W110" s="10">
        <v>2819425</v>
      </c>
      <c r="X110" s="10">
        <v>19471242</v>
      </c>
      <c r="Y110" s="10">
        <v>198816601</v>
      </c>
      <c r="Z110" s="10">
        <v>74397319</v>
      </c>
      <c r="AA110" s="10">
        <v>3552012</v>
      </c>
      <c r="AB110" s="10">
        <v>0.38305375590000001</v>
      </c>
      <c r="AC110">
        <v>133.56</v>
      </c>
      <c r="AD110" s="2">
        <v>16638094632</v>
      </c>
      <c r="AE110" s="2">
        <v>17453376542</v>
      </c>
      <c r="AF110" s="10">
        <f>INDEX(CONFAZ!$EN$2:$ES$408,MATCH(DATE(YEAR($A110),MONTH($A110),15),CONFAZ!$EN$2:$EN$408,0),2)</f>
        <v>356937864</v>
      </c>
      <c r="AG110" s="10">
        <f>INDEX(CONFAZ!$EN$2:$ES$408,MATCH(DATE(YEAR($A110),MONTH($A110),15),CONFAZ!$EN$2:$EN$408,0),3)</f>
        <v>198676543</v>
      </c>
      <c r="AH110">
        <v>998</v>
      </c>
      <c r="AI110">
        <v>1410561032800</v>
      </c>
      <c r="AJ110">
        <v>6.4</v>
      </c>
      <c r="AK110">
        <v>0.36</v>
      </c>
      <c r="AL110">
        <v>1148.94888888888</v>
      </c>
      <c r="AM110">
        <v>909.00199999999995</v>
      </c>
      <c r="AN110">
        <v>826.94571428571396</v>
      </c>
      <c r="AO110">
        <v>1027.9892</v>
      </c>
      <c r="AP110">
        <v>12.166320558806801</v>
      </c>
      <c r="AQ110">
        <v>1.32</v>
      </c>
      <c r="AR110">
        <v>217.84</v>
      </c>
      <c r="AS110">
        <v>-18.829999999999998</v>
      </c>
      <c r="AT110" s="10">
        <v>578268700000</v>
      </c>
      <c r="AU110">
        <v>83103</v>
      </c>
      <c r="AV110">
        <v>470</v>
      </c>
      <c r="AW110">
        <v>245198388</v>
      </c>
      <c r="AX110">
        <v>178968829</v>
      </c>
      <c r="AY110">
        <v>3205</v>
      </c>
      <c r="AZ110" s="10">
        <v>0</v>
      </c>
      <c r="BA110">
        <v>359</v>
      </c>
      <c r="BB110">
        <v>359</v>
      </c>
      <c r="BC110">
        <v>334</v>
      </c>
      <c r="BD110">
        <v>0</v>
      </c>
      <c r="BE110">
        <v>926</v>
      </c>
      <c r="BF110">
        <v>2101</v>
      </c>
      <c r="BG110">
        <v>2740</v>
      </c>
      <c r="BH110">
        <v>589</v>
      </c>
      <c r="BI110">
        <v>403</v>
      </c>
      <c r="BJ110">
        <v>0</v>
      </c>
      <c r="BK110">
        <v>71274</v>
      </c>
      <c r="BL110">
        <v>65919551</v>
      </c>
      <c r="BM110">
        <v>89468</v>
      </c>
      <c r="BN110">
        <v>0</v>
      </c>
      <c r="BO110">
        <v>28350665000</v>
      </c>
      <c r="BP110" s="3">
        <v>0.4</v>
      </c>
      <c r="BQ110" s="3">
        <v>3704</v>
      </c>
      <c r="BR110" s="3">
        <v>26179.47</v>
      </c>
      <c r="BS110">
        <v>3309026000</v>
      </c>
      <c r="BT110" s="3">
        <v>21981000</v>
      </c>
      <c r="BU110" s="3">
        <v>5532392000</v>
      </c>
      <c r="BV110" s="3">
        <v>14347112000</v>
      </c>
      <c r="BW110" s="3">
        <v>5140155000</v>
      </c>
      <c r="BX110">
        <v>23210511000</v>
      </c>
      <c r="BY110">
        <v>0</v>
      </c>
      <c r="BZ110">
        <v>0</v>
      </c>
      <c r="CA110">
        <v>0</v>
      </c>
      <c r="CB110">
        <v>0</v>
      </c>
      <c r="CC110">
        <v>26798107000</v>
      </c>
      <c r="CD110">
        <v>0.4</v>
      </c>
      <c r="CE110">
        <v>206772.11</v>
      </c>
      <c r="CF110">
        <v>299244291.12</v>
      </c>
      <c r="CG110">
        <v>21816.29</v>
      </c>
      <c r="CH110">
        <v>87064.25</v>
      </c>
      <c r="CI110">
        <v>34.518789599999998</v>
      </c>
      <c r="CJ110">
        <v>4.2699999999999996</v>
      </c>
      <c r="CK110">
        <v>84316.67</v>
      </c>
      <c r="CL110">
        <v>115926.67</v>
      </c>
      <c r="CM110">
        <v>31610</v>
      </c>
      <c r="CN110">
        <v>-22820</v>
      </c>
      <c r="CO110">
        <v>6392900</v>
      </c>
      <c r="CP110">
        <v>-93786.67</v>
      </c>
      <c r="CQ110">
        <v>-203520</v>
      </c>
      <c r="CR110">
        <v>1762263.1</v>
      </c>
      <c r="CS110">
        <v>367349696.86000001</v>
      </c>
      <c r="CT110">
        <v>34062.21</v>
      </c>
      <c r="CU110">
        <v>369147772.17000002</v>
      </c>
      <c r="CV110" s="34">
        <v>0.53441640000000001</v>
      </c>
      <c r="CW110">
        <v>25329301.109999999</v>
      </c>
      <c r="CX110" s="7">
        <v>12973.44</v>
      </c>
      <c r="CY110" s="10">
        <f t="shared" si="3"/>
        <v>0</v>
      </c>
      <c r="CZ110" s="10">
        <f>IFERROR(INDEX(CONFAZ!$A$2:$ES$440,MATCH(DATE(YEAR($A110),MONTH($A110),15),CONFAZ!$A$2:$A$440,0),4),0)</f>
        <v>21816.29</v>
      </c>
      <c r="DA110" s="4"/>
      <c r="DB110"/>
      <c r="DC110"/>
      <c r="DJ110"/>
    </row>
    <row r="111" spans="1:114" x14ac:dyDescent="0.25">
      <c r="A111" s="1">
        <v>43512</v>
      </c>
      <c r="B111" s="1" t="str">
        <f t="shared" si="2"/>
        <v>16/02/2019</v>
      </c>
      <c r="C111" t="s">
        <v>61</v>
      </c>
      <c r="D111" t="s">
        <v>62</v>
      </c>
      <c r="E111" s="8">
        <v>3.7235999999999998</v>
      </c>
      <c r="F111">
        <v>292866635.44</v>
      </c>
      <c r="G111">
        <v>4158166.1099999994</v>
      </c>
      <c r="H111">
        <v>576131156</v>
      </c>
      <c r="I111">
        <v>79028634.300000012</v>
      </c>
      <c r="J111">
        <v>153268084.42000002</v>
      </c>
      <c r="K111">
        <v>15299812.370000001</v>
      </c>
      <c r="L111">
        <v>114017557</v>
      </c>
      <c r="M111" s="10">
        <v>14917244</v>
      </c>
      <c r="N111" s="10">
        <v>35895700</v>
      </c>
      <c r="O111" s="10">
        <v>82931222</v>
      </c>
      <c r="P111" s="10">
        <v>85606322</v>
      </c>
      <c r="Q111" s="10">
        <v>5517163</v>
      </c>
      <c r="R111" s="10">
        <v>85440395</v>
      </c>
      <c r="S111" s="10">
        <v>2660019</v>
      </c>
      <c r="T111" s="10">
        <v>18401647</v>
      </c>
      <c r="U111" s="10">
        <v>169291922</v>
      </c>
      <c r="V111" s="10">
        <v>71311356</v>
      </c>
      <c r="W111" s="10">
        <v>2660019</v>
      </c>
      <c r="X111" s="10">
        <v>18401647</v>
      </c>
      <c r="Y111" s="10">
        <v>169291922</v>
      </c>
      <c r="Z111" s="10">
        <v>71311356</v>
      </c>
      <c r="AA111" s="10">
        <v>4158166</v>
      </c>
      <c r="AB111" s="10">
        <v>-0.1675774625</v>
      </c>
      <c r="AC111">
        <v>133.9</v>
      </c>
      <c r="AD111" s="2">
        <v>15618080347</v>
      </c>
      <c r="AE111" s="2">
        <v>13566766788</v>
      </c>
      <c r="AF111" s="10">
        <f>INDEX(CONFAZ!$EN$2:$ES$408,MATCH(DATE(YEAR($A111),MONTH($A111),15),CONFAZ!$EN$2:$EN$408,0),2)</f>
        <v>146380333</v>
      </c>
      <c r="AG111" s="10">
        <f>INDEX(CONFAZ!$EN$2:$ES$408,MATCH(DATE(YEAR($A111),MONTH($A111),15),CONFAZ!$EN$2:$EN$408,0),3)</f>
        <v>219794716</v>
      </c>
      <c r="AH111">
        <v>998</v>
      </c>
      <c r="AI111">
        <v>1409188972800</v>
      </c>
      <c r="AJ111">
        <v>6.4</v>
      </c>
      <c r="AK111">
        <v>0.54</v>
      </c>
      <c r="AL111">
        <v>1148.9094444444399</v>
      </c>
      <c r="AM111">
        <v>906.76300000000003</v>
      </c>
      <c r="AN111">
        <v>824.48095238095198</v>
      </c>
      <c r="AO111">
        <v>1027.73</v>
      </c>
      <c r="AP111">
        <v>12.550618752300799</v>
      </c>
      <c r="AQ111">
        <v>1.43</v>
      </c>
      <c r="AR111">
        <v>238.24</v>
      </c>
      <c r="AS111">
        <v>-16.079999999999998</v>
      </c>
      <c r="AT111" s="10">
        <v>576069700000</v>
      </c>
      <c r="AU111">
        <v>60471</v>
      </c>
      <c r="AV111">
        <v>60</v>
      </c>
      <c r="AW111">
        <v>97975746</v>
      </c>
      <c r="AX111">
        <v>70635978</v>
      </c>
      <c r="AY111">
        <v>2019</v>
      </c>
      <c r="AZ111" s="10">
        <v>1104</v>
      </c>
      <c r="BA111">
        <v>109</v>
      </c>
      <c r="BB111">
        <v>109</v>
      </c>
      <c r="BC111">
        <v>2583</v>
      </c>
      <c r="BD111">
        <v>0</v>
      </c>
      <c r="BE111">
        <v>2200</v>
      </c>
      <c r="BF111">
        <v>64</v>
      </c>
      <c r="BG111">
        <v>38</v>
      </c>
      <c r="BH111">
        <v>638</v>
      </c>
      <c r="BI111">
        <v>392</v>
      </c>
      <c r="BJ111">
        <v>44</v>
      </c>
      <c r="BK111">
        <v>38984</v>
      </c>
      <c r="BL111">
        <v>27162832</v>
      </c>
      <c r="BM111">
        <v>64877</v>
      </c>
      <c r="BN111">
        <v>0</v>
      </c>
      <c r="BO111">
        <v>28350665000</v>
      </c>
      <c r="BP111" s="3">
        <v>0.4</v>
      </c>
      <c r="BQ111" s="3">
        <v>3704</v>
      </c>
      <c r="BR111" s="3">
        <v>26179.47</v>
      </c>
      <c r="BS111" s="3">
        <v>3309026000</v>
      </c>
      <c r="BT111">
        <v>21981000</v>
      </c>
      <c r="BU111" s="3">
        <v>5532392000</v>
      </c>
      <c r="BV111" s="3">
        <v>14347112000</v>
      </c>
      <c r="BW111">
        <v>5140155000</v>
      </c>
      <c r="BX111">
        <v>23210511000</v>
      </c>
      <c r="BY111">
        <v>0</v>
      </c>
      <c r="BZ111">
        <v>0</v>
      </c>
      <c r="CA111">
        <v>0</v>
      </c>
      <c r="CB111">
        <v>0</v>
      </c>
      <c r="CC111">
        <v>26798107000</v>
      </c>
      <c r="CD111">
        <v>0.4</v>
      </c>
      <c r="CE111">
        <v>228446.55</v>
      </c>
      <c r="CF111">
        <v>296363855.56</v>
      </c>
      <c r="CG111">
        <v>26665.59</v>
      </c>
      <c r="CH111">
        <v>27788.25</v>
      </c>
      <c r="CI111">
        <v>34.518789599999998</v>
      </c>
      <c r="CJ111">
        <v>4.1900000000000004</v>
      </c>
      <c r="CK111">
        <v>84316.67</v>
      </c>
      <c r="CL111">
        <v>115926.67</v>
      </c>
      <c r="CM111">
        <v>31610</v>
      </c>
      <c r="CN111">
        <v>-22820</v>
      </c>
      <c r="CO111">
        <v>6392900</v>
      </c>
      <c r="CP111">
        <v>-93786.67</v>
      </c>
      <c r="CQ111">
        <v>-203520</v>
      </c>
      <c r="CR111">
        <v>2095077.93</v>
      </c>
      <c r="CS111">
        <v>321708889.44999999</v>
      </c>
      <c r="CT111">
        <v>133719.31</v>
      </c>
      <c r="CU111">
        <v>323939680.44</v>
      </c>
      <c r="CV111" s="34">
        <v>0.53441640000000001</v>
      </c>
      <c r="CW111">
        <v>25049013.559999999</v>
      </c>
      <c r="CX111" s="7">
        <v>15882.59</v>
      </c>
      <c r="CY111" s="10">
        <f t="shared" si="3"/>
        <v>0</v>
      </c>
      <c r="CZ111" s="10">
        <f>IFERROR(INDEX(CONFAZ!$A$2:$ES$440,MATCH(DATE(YEAR($A111),MONTH($A111),15),CONFAZ!$A$2:$A$440,0),4),0)</f>
        <v>26665.59</v>
      </c>
      <c r="DA111"/>
      <c r="DB111"/>
      <c r="DC111"/>
      <c r="DD111"/>
      <c r="DJ111"/>
    </row>
    <row r="112" spans="1:114" x14ac:dyDescent="0.25">
      <c r="A112" s="1">
        <v>43540</v>
      </c>
      <c r="B112" s="1" t="str">
        <f t="shared" si="2"/>
        <v>16/03/2019</v>
      </c>
      <c r="C112" t="s">
        <v>61</v>
      </c>
      <c r="D112" t="s">
        <v>62</v>
      </c>
      <c r="E112" s="8">
        <v>3.8464999999999998</v>
      </c>
      <c r="F112">
        <v>313486465.81</v>
      </c>
      <c r="G112">
        <v>3677425.1500000004</v>
      </c>
      <c r="H112">
        <v>556244707</v>
      </c>
      <c r="I112">
        <v>73512553.729999989</v>
      </c>
      <c r="J112">
        <v>114145124.27</v>
      </c>
      <c r="K112">
        <v>14438644.869999999</v>
      </c>
      <c r="L112">
        <v>61173676</v>
      </c>
      <c r="M112" s="10">
        <v>19998158</v>
      </c>
      <c r="N112" s="10">
        <v>27396451</v>
      </c>
      <c r="O112" s="10">
        <v>70496662</v>
      </c>
      <c r="P112" s="10">
        <v>78638751</v>
      </c>
      <c r="Q112" s="10">
        <v>4946122</v>
      </c>
      <c r="R112" s="10">
        <v>76911944</v>
      </c>
      <c r="S112" s="10">
        <v>2823061</v>
      </c>
      <c r="T112" s="10">
        <v>17560705</v>
      </c>
      <c r="U112" s="10">
        <v>185781601</v>
      </c>
      <c r="V112" s="10">
        <v>68014094</v>
      </c>
      <c r="W112" s="10">
        <v>2823061</v>
      </c>
      <c r="X112" s="10">
        <v>17560705</v>
      </c>
      <c r="Y112" s="10">
        <v>185781601</v>
      </c>
      <c r="Z112" s="10">
        <v>68014094</v>
      </c>
      <c r="AA112" s="10">
        <v>3677158</v>
      </c>
      <c r="AB112" s="10">
        <v>-0.15505025650000001</v>
      </c>
      <c r="AC112">
        <v>139.02000000000001</v>
      </c>
      <c r="AD112" s="2">
        <v>17308721624</v>
      </c>
      <c r="AE112" s="2">
        <v>14066000746</v>
      </c>
      <c r="AF112" s="10">
        <f>INDEX(CONFAZ!$EN$2:$ES$408,MATCH(DATE(YEAR($A112),MONTH($A112),15),CONFAZ!$EN$2:$EN$408,0),2)</f>
        <v>196862358</v>
      </c>
      <c r="AG112" s="10">
        <f>INDEX(CONFAZ!$EN$2:$ES$408,MATCH(DATE(YEAR($A112),MONTH($A112),15),CONFAZ!$EN$2:$EN$408,0),3)</f>
        <v>155521684</v>
      </c>
      <c r="AH112">
        <v>998</v>
      </c>
      <c r="AI112">
        <v>1477690672500</v>
      </c>
      <c r="AJ112">
        <v>6.4</v>
      </c>
      <c r="AK112">
        <v>0.77</v>
      </c>
      <c r="AL112">
        <v>1151.4455555555501</v>
      </c>
      <c r="AM112">
        <v>901.43600000000004</v>
      </c>
      <c r="AN112">
        <v>821.07904761904695</v>
      </c>
      <c r="AO112">
        <v>1026.1723999999999</v>
      </c>
      <c r="AP112">
        <v>12.8453402589581</v>
      </c>
      <c r="AQ112">
        <v>1.75</v>
      </c>
      <c r="AR112">
        <v>257.64999999999998</v>
      </c>
      <c r="AS112">
        <v>11.98</v>
      </c>
      <c r="AT112" s="10">
        <v>601715600000</v>
      </c>
      <c r="AU112">
        <v>45852</v>
      </c>
      <c r="AV112">
        <v>0</v>
      </c>
      <c r="AW112">
        <v>107169010</v>
      </c>
      <c r="AX112">
        <v>101965922</v>
      </c>
      <c r="AY112">
        <v>1659</v>
      </c>
      <c r="AZ112" s="10">
        <v>1203</v>
      </c>
      <c r="BA112">
        <v>172</v>
      </c>
      <c r="BB112">
        <v>172</v>
      </c>
      <c r="BC112">
        <v>6965</v>
      </c>
      <c r="BD112">
        <v>0</v>
      </c>
      <c r="BE112">
        <v>0</v>
      </c>
      <c r="BF112">
        <v>49</v>
      </c>
      <c r="BG112">
        <v>449</v>
      </c>
      <c r="BH112">
        <v>221</v>
      </c>
      <c r="BI112">
        <v>0</v>
      </c>
      <c r="BJ112">
        <v>0</v>
      </c>
      <c r="BK112">
        <v>23628</v>
      </c>
      <c r="BL112">
        <v>5073513</v>
      </c>
      <c r="BM112">
        <v>46669</v>
      </c>
      <c r="BN112">
        <v>0</v>
      </c>
      <c r="BO112">
        <v>28350665000</v>
      </c>
      <c r="BP112" s="3">
        <v>0.4</v>
      </c>
      <c r="BQ112" s="3">
        <v>3704</v>
      </c>
      <c r="BR112" s="3">
        <v>26179.47</v>
      </c>
      <c r="BS112" s="3">
        <v>3309026000</v>
      </c>
      <c r="BT112" s="3">
        <v>21981000</v>
      </c>
      <c r="BU112" s="3">
        <v>5532392000</v>
      </c>
      <c r="BV112">
        <v>14347112000</v>
      </c>
      <c r="BW112">
        <v>5140155000</v>
      </c>
      <c r="BX112" s="3">
        <v>23210511000</v>
      </c>
      <c r="BY112">
        <v>0</v>
      </c>
      <c r="BZ112">
        <v>0</v>
      </c>
      <c r="CA112">
        <v>0</v>
      </c>
      <c r="CB112">
        <v>0</v>
      </c>
      <c r="CC112">
        <v>26798107000</v>
      </c>
      <c r="CD112">
        <v>0.4</v>
      </c>
      <c r="CE112">
        <v>158215.47</v>
      </c>
      <c r="CF112">
        <v>317241501.44</v>
      </c>
      <c r="CG112">
        <v>16436.79</v>
      </c>
      <c r="CH112">
        <v>27855.25</v>
      </c>
      <c r="CI112">
        <v>34.518789599999998</v>
      </c>
      <c r="CJ112">
        <v>4.3099999999999996</v>
      </c>
      <c r="CK112">
        <v>84316.67</v>
      </c>
      <c r="CL112">
        <v>115926.67</v>
      </c>
      <c r="CM112">
        <v>31610</v>
      </c>
      <c r="CN112">
        <v>-22820</v>
      </c>
      <c r="CO112">
        <v>6392900</v>
      </c>
      <c r="CP112">
        <v>-93786.67</v>
      </c>
      <c r="CQ112">
        <v>-203520</v>
      </c>
      <c r="CR112">
        <v>1505756.23</v>
      </c>
      <c r="CS112">
        <v>315596310.49000001</v>
      </c>
      <c r="CT112">
        <v>76233.31</v>
      </c>
      <c r="CU112">
        <v>317179995.02999997</v>
      </c>
      <c r="CV112" s="34">
        <v>0.53441640000000001</v>
      </c>
      <c r="CW112">
        <v>26071355.66</v>
      </c>
      <c r="CX112" s="7">
        <v>9744.7999999999993</v>
      </c>
      <c r="CY112" s="10">
        <f t="shared" si="3"/>
        <v>0</v>
      </c>
      <c r="CZ112" s="10">
        <f>IFERROR(INDEX(CONFAZ!$A$2:$ES$440,MATCH(DATE(YEAR($A112),MONTH($A112),15),CONFAZ!$A$2:$A$440,0),4),0)</f>
        <v>16436.79</v>
      </c>
      <c r="DA112"/>
      <c r="DB112"/>
      <c r="DC112"/>
      <c r="DD112"/>
      <c r="DJ112"/>
    </row>
    <row r="113" spans="1:114" x14ac:dyDescent="0.25">
      <c r="A113" s="1">
        <v>43571</v>
      </c>
      <c r="B113" s="1" t="str">
        <f t="shared" si="2"/>
        <v>16/04/2019</v>
      </c>
      <c r="C113" t="s">
        <v>61</v>
      </c>
      <c r="D113" t="s">
        <v>62</v>
      </c>
      <c r="E113" s="8">
        <v>3.8961999999999999</v>
      </c>
      <c r="F113">
        <v>394810708.60000002</v>
      </c>
      <c r="G113">
        <v>2704574.3600000003</v>
      </c>
      <c r="H113">
        <v>579859838</v>
      </c>
      <c r="I113">
        <v>80224837.310000002</v>
      </c>
      <c r="J113">
        <v>36370022.780000001</v>
      </c>
      <c r="K113">
        <v>15036728.770000001</v>
      </c>
      <c r="L113">
        <v>58401298</v>
      </c>
      <c r="M113" s="10">
        <v>14351004</v>
      </c>
      <c r="N113" s="10">
        <v>28617602</v>
      </c>
      <c r="O113" s="10">
        <v>73784323</v>
      </c>
      <c r="P113" s="10">
        <v>76837358</v>
      </c>
      <c r="Q113" s="10">
        <v>4627301</v>
      </c>
      <c r="R113" s="10">
        <v>82420756</v>
      </c>
      <c r="S113" s="10">
        <v>3449354</v>
      </c>
      <c r="T113" s="10">
        <v>19662512</v>
      </c>
      <c r="U113" s="10">
        <v>202943745</v>
      </c>
      <c r="V113" s="10">
        <v>70462318</v>
      </c>
      <c r="W113" s="10">
        <v>3449354</v>
      </c>
      <c r="X113" s="10">
        <v>19662512</v>
      </c>
      <c r="Y113" s="10">
        <v>202943745</v>
      </c>
      <c r="Z113" s="10">
        <v>70462318</v>
      </c>
      <c r="AA113" s="10">
        <v>2703565</v>
      </c>
      <c r="AB113" s="10">
        <v>-8.4397301999999993E-2</v>
      </c>
      <c r="AC113">
        <v>139.66999999999999</v>
      </c>
      <c r="AD113" s="2">
        <v>19090646313</v>
      </c>
      <c r="AE113" s="2">
        <v>14664020352</v>
      </c>
      <c r="AF113" s="10">
        <f>INDEX(CONFAZ!$EN$2:$ES$408,MATCH(DATE(YEAR($A113),MONTH($A113),15),CONFAZ!$EN$2:$EN$408,0),2)</f>
        <v>387676152</v>
      </c>
      <c r="AG113" s="10">
        <f>INDEX(CONFAZ!$EN$2:$ES$408,MATCH(DATE(YEAR($A113),MONTH($A113),15),CONFAZ!$EN$2:$EN$408,0),3)</f>
        <v>396457511</v>
      </c>
      <c r="AH113">
        <v>998</v>
      </c>
      <c r="AI113">
        <v>1495357663800</v>
      </c>
      <c r="AJ113">
        <v>6.4</v>
      </c>
      <c r="AK113">
        <v>0.6</v>
      </c>
      <c r="AL113">
        <v>1179.62222222222</v>
      </c>
      <c r="AM113">
        <v>921.33749999999998</v>
      </c>
      <c r="AN113">
        <v>835.91571428571399</v>
      </c>
      <c r="AO113">
        <v>1052.7552000000001</v>
      </c>
      <c r="AP113">
        <v>12.614014530114799</v>
      </c>
      <c r="AQ113">
        <v>1.56999</v>
      </c>
      <c r="AR113">
        <v>279.95999999999998</v>
      </c>
      <c r="AS113">
        <v>35.719000000000001</v>
      </c>
      <c r="AT113" s="10">
        <v>612995400000</v>
      </c>
      <c r="AU113">
        <v>54084</v>
      </c>
      <c r="AV113">
        <v>0</v>
      </c>
      <c r="AW113">
        <v>130208692</v>
      </c>
      <c r="AX113">
        <v>112333847</v>
      </c>
      <c r="AY113">
        <v>2704</v>
      </c>
      <c r="AZ113" s="10">
        <v>155</v>
      </c>
      <c r="BA113">
        <v>138</v>
      </c>
      <c r="BB113">
        <v>138</v>
      </c>
      <c r="BC113">
        <v>194</v>
      </c>
      <c r="BD113">
        <v>0</v>
      </c>
      <c r="BE113">
        <v>152</v>
      </c>
      <c r="BF113">
        <v>91633</v>
      </c>
      <c r="BG113">
        <v>2912</v>
      </c>
      <c r="BH113">
        <v>829</v>
      </c>
      <c r="BI113">
        <v>502</v>
      </c>
      <c r="BJ113">
        <v>0</v>
      </c>
      <c r="BK113">
        <v>35465</v>
      </c>
      <c r="BL113">
        <v>10583431</v>
      </c>
      <c r="BM113">
        <v>7101327</v>
      </c>
      <c r="BN113">
        <v>0</v>
      </c>
      <c r="BO113">
        <v>28350665000</v>
      </c>
      <c r="BP113" s="3">
        <v>0.4</v>
      </c>
      <c r="BQ113" s="3">
        <v>3704</v>
      </c>
      <c r="BR113" s="3">
        <v>26179.47</v>
      </c>
      <c r="BS113" s="3">
        <v>3309026000</v>
      </c>
      <c r="BT113" s="3">
        <v>21981000</v>
      </c>
      <c r="BU113" s="3">
        <v>5532392000</v>
      </c>
      <c r="BV113" s="3">
        <v>14347112000</v>
      </c>
      <c r="BW113" s="3">
        <v>5140155000</v>
      </c>
      <c r="BX113" s="3">
        <v>23210511000</v>
      </c>
      <c r="BY113">
        <v>0</v>
      </c>
      <c r="BZ113">
        <v>0</v>
      </c>
      <c r="CA113">
        <v>0</v>
      </c>
      <c r="CB113">
        <v>0</v>
      </c>
      <c r="CC113">
        <v>26798107000</v>
      </c>
      <c r="CD113">
        <v>0.4</v>
      </c>
      <c r="CE113">
        <v>240074.89</v>
      </c>
      <c r="CF113">
        <v>263100642.15000001</v>
      </c>
      <c r="CG113">
        <v>21260.959999999999</v>
      </c>
      <c r="CH113">
        <v>27958.25</v>
      </c>
      <c r="CI113">
        <v>34.518789599999998</v>
      </c>
      <c r="CJ113">
        <v>4.4400000000000004</v>
      </c>
      <c r="CK113">
        <v>-124343.33</v>
      </c>
      <c r="CL113">
        <v>-98176.67</v>
      </c>
      <c r="CM113">
        <v>26166.67</v>
      </c>
      <c r="CN113">
        <v>-456100</v>
      </c>
      <c r="CO113">
        <v>5893780</v>
      </c>
      <c r="CP113">
        <v>-93096.67</v>
      </c>
      <c r="CQ113">
        <v>-267260</v>
      </c>
      <c r="CR113">
        <v>1143873.79</v>
      </c>
      <c r="CS113">
        <v>315232153.73000002</v>
      </c>
      <c r="CT113">
        <v>80523.240000000005</v>
      </c>
      <c r="CU113">
        <v>316460650.75999999</v>
      </c>
      <c r="CV113" s="34">
        <v>0.53441640000000001</v>
      </c>
      <c r="CW113">
        <v>23631070.399999999</v>
      </c>
      <c r="CX113" s="7">
        <v>12638.87</v>
      </c>
      <c r="CY113" s="10">
        <f t="shared" si="3"/>
        <v>0</v>
      </c>
      <c r="CZ113" s="10">
        <f>IFERROR(INDEX(CONFAZ!$A$2:$ES$440,MATCH(DATE(YEAR($A113),MONTH($A113),15),CONFAZ!$A$2:$A$440,0),4),0)</f>
        <v>21260.959999999999</v>
      </c>
      <c r="DA113"/>
      <c r="DB113"/>
      <c r="DC113"/>
      <c r="DD113"/>
      <c r="DJ113"/>
    </row>
    <row r="114" spans="1:114" x14ac:dyDescent="0.25">
      <c r="A114" s="1">
        <v>43601</v>
      </c>
      <c r="B114" s="1" t="str">
        <f t="shared" si="2"/>
        <v>16/05/2019</v>
      </c>
      <c r="C114" t="s">
        <v>61</v>
      </c>
      <c r="D114" t="s">
        <v>62</v>
      </c>
      <c r="E114" s="8">
        <v>4.0015000000000001</v>
      </c>
      <c r="F114">
        <v>423099296.35999995</v>
      </c>
      <c r="G114">
        <v>7409375.4100000001</v>
      </c>
      <c r="H114">
        <v>610812533</v>
      </c>
      <c r="I114">
        <v>92516255.699999973</v>
      </c>
      <c r="J114">
        <v>26190911.540000003</v>
      </c>
      <c r="K114">
        <v>15704200.930000002</v>
      </c>
      <c r="L114">
        <v>44608590</v>
      </c>
      <c r="M114" s="10">
        <v>18050259</v>
      </c>
      <c r="N114" s="10">
        <v>29246540</v>
      </c>
      <c r="O114" s="10">
        <v>87376166</v>
      </c>
      <c r="P114" s="10">
        <v>95978061</v>
      </c>
      <c r="Q114" s="10">
        <v>6918824</v>
      </c>
      <c r="R114" s="10">
        <v>89153671</v>
      </c>
      <c r="S114" s="10">
        <v>2950227</v>
      </c>
      <c r="T114" s="10">
        <v>19799202</v>
      </c>
      <c r="U114" s="10">
        <v>183273136</v>
      </c>
      <c r="V114" s="10">
        <v>70745476</v>
      </c>
      <c r="W114" s="10">
        <v>2950227</v>
      </c>
      <c r="X114" s="10">
        <v>19799202</v>
      </c>
      <c r="Y114" s="10">
        <v>183273136</v>
      </c>
      <c r="Z114" s="10">
        <v>70745476</v>
      </c>
      <c r="AA114" s="10">
        <v>7320971</v>
      </c>
      <c r="AB114" s="10">
        <v>7.8386852600000001E-2</v>
      </c>
      <c r="AC114">
        <v>139.38</v>
      </c>
      <c r="AD114" s="2">
        <v>20500498556</v>
      </c>
      <c r="AE114" s="2">
        <v>16130590785</v>
      </c>
      <c r="AF114" s="10">
        <f>INDEX(CONFAZ!$EN$2:$ES$408,MATCH(DATE(YEAR($A114),MONTH($A114),15),CONFAZ!$EN$2:$EN$408,0),2)</f>
        <v>397648509</v>
      </c>
      <c r="AG114" s="10">
        <f>INDEX(CONFAZ!$EN$2:$ES$408,MATCH(DATE(YEAR($A114),MONTH($A114),15),CONFAZ!$EN$2:$EN$408,0),3)</f>
        <v>391949146</v>
      </c>
      <c r="AH114">
        <v>998</v>
      </c>
      <c r="AI114">
        <v>1545227243000</v>
      </c>
      <c r="AJ114">
        <v>6.4</v>
      </c>
      <c r="AK114">
        <v>0.15</v>
      </c>
      <c r="AL114">
        <v>1180.0061111111099</v>
      </c>
      <c r="AM114">
        <v>922.90549999999996</v>
      </c>
      <c r="AN114">
        <v>839.50904761904701</v>
      </c>
      <c r="AO114">
        <v>1050.3172</v>
      </c>
      <c r="AP114">
        <v>12.395003130051199</v>
      </c>
      <c r="AQ114">
        <v>1.1299999999999999</v>
      </c>
      <c r="AR114">
        <v>276.60000000000002</v>
      </c>
      <c r="AS114">
        <v>24.15</v>
      </c>
      <c r="AT114" s="10">
        <v>615256900000</v>
      </c>
      <c r="AU114">
        <v>95788</v>
      </c>
      <c r="AV114">
        <v>60</v>
      </c>
      <c r="AW114">
        <v>128075373</v>
      </c>
      <c r="AX114">
        <v>124239854</v>
      </c>
      <c r="AY114">
        <v>3902</v>
      </c>
      <c r="AZ114" s="10">
        <v>2934</v>
      </c>
      <c r="BA114">
        <v>409</v>
      </c>
      <c r="BB114">
        <v>409</v>
      </c>
      <c r="BC114">
        <v>2317</v>
      </c>
      <c r="BD114">
        <v>0</v>
      </c>
      <c r="BE114">
        <v>1079</v>
      </c>
      <c r="BF114">
        <v>1191616</v>
      </c>
      <c r="BG114">
        <v>4386</v>
      </c>
      <c r="BH114">
        <v>4220</v>
      </c>
      <c r="BI114">
        <v>773</v>
      </c>
      <c r="BJ114">
        <v>43</v>
      </c>
      <c r="BK114">
        <v>64236</v>
      </c>
      <c r="BL114">
        <v>2380959</v>
      </c>
      <c r="BM114">
        <v>75598</v>
      </c>
      <c r="BN114">
        <v>0</v>
      </c>
      <c r="BO114">
        <v>28350665000</v>
      </c>
      <c r="BP114" s="3">
        <v>0.4</v>
      </c>
      <c r="BQ114" s="3">
        <v>3704</v>
      </c>
      <c r="BR114" s="3">
        <v>26179.47</v>
      </c>
      <c r="BS114" s="3">
        <v>3309026000</v>
      </c>
      <c r="BT114" s="3">
        <v>21981000</v>
      </c>
      <c r="BU114" s="3">
        <v>5532392000</v>
      </c>
      <c r="BV114" s="3">
        <v>14347112000</v>
      </c>
      <c r="BW114" s="3">
        <v>5140155000</v>
      </c>
      <c r="BX114" s="3">
        <v>23210511000</v>
      </c>
      <c r="BY114">
        <v>0</v>
      </c>
      <c r="BZ114">
        <v>0</v>
      </c>
      <c r="CA114">
        <v>0</v>
      </c>
      <c r="CB114">
        <v>0</v>
      </c>
      <c r="CC114">
        <v>26798107000</v>
      </c>
      <c r="CD114">
        <v>0.4</v>
      </c>
      <c r="CE114">
        <v>145114.92000000001</v>
      </c>
      <c r="CF114">
        <v>232620940.66999999</v>
      </c>
      <c r="CG114">
        <v>9280.73</v>
      </c>
      <c r="CH114">
        <v>28148.25</v>
      </c>
      <c r="CI114">
        <v>34.518789599999998</v>
      </c>
      <c r="CJ114">
        <v>4.55</v>
      </c>
      <c r="CK114">
        <v>-124343.33</v>
      </c>
      <c r="CL114">
        <v>-98176.67</v>
      </c>
      <c r="CM114">
        <v>26166.67</v>
      </c>
      <c r="CN114">
        <v>-456100</v>
      </c>
      <c r="CO114">
        <v>5893780</v>
      </c>
      <c r="CP114">
        <v>-93096.67</v>
      </c>
      <c r="CQ114">
        <v>-267260</v>
      </c>
      <c r="CR114">
        <v>2126884</v>
      </c>
      <c r="CS114">
        <v>305578736.67000002</v>
      </c>
      <c r="CT114">
        <v>69599.5</v>
      </c>
      <c r="CU114">
        <v>307788713.83999997</v>
      </c>
      <c r="CV114" s="34">
        <v>0.53441640000000001</v>
      </c>
      <c r="CW114">
        <v>24661064.949999999</v>
      </c>
      <c r="CX114" s="7">
        <v>5450.29</v>
      </c>
      <c r="CY114" s="10">
        <f t="shared" si="3"/>
        <v>0</v>
      </c>
      <c r="CZ114" s="10">
        <f>IFERROR(INDEX(CONFAZ!$A$2:$ES$440,MATCH(DATE(YEAR($A114),MONTH($A114),15),CONFAZ!$A$2:$A$440,0),4),0)</f>
        <v>9280.73</v>
      </c>
      <c r="DA114"/>
      <c r="DB114"/>
      <c r="DC114"/>
      <c r="DD114"/>
      <c r="DJ114"/>
    </row>
    <row r="115" spans="1:114" x14ac:dyDescent="0.25">
      <c r="A115" s="1">
        <v>43632</v>
      </c>
      <c r="B115" s="1" t="str">
        <f t="shared" si="2"/>
        <v>16/06/2019</v>
      </c>
      <c r="C115" t="s">
        <v>61</v>
      </c>
      <c r="D115" t="s">
        <v>62</v>
      </c>
      <c r="E115" s="8">
        <v>3.8588</v>
      </c>
      <c r="F115">
        <v>323682756.5399999</v>
      </c>
      <c r="G115">
        <v>5271687.82</v>
      </c>
      <c r="H115">
        <v>654400245</v>
      </c>
      <c r="I115">
        <v>91506002.920000002</v>
      </c>
      <c r="J115">
        <v>163967520.73000005</v>
      </c>
      <c r="K115">
        <v>14853650.329999998</v>
      </c>
      <c r="L115">
        <v>29087657</v>
      </c>
      <c r="M115" s="10">
        <v>17707783</v>
      </c>
      <c r="N115" s="10">
        <v>36005868</v>
      </c>
      <c r="O115" s="10">
        <v>82086213</v>
      </c>
      <c r="P115" s="10">
        <v>95920697</v>
      </c>
      <c r="Q115" s="10">
        <v>4956022</v>
      </c>
      <c r="R115" s="10">
        <v>95016397</v>
      </c>
      <c r="S115" s="10">
        <v>3611199</v>
      </c>
      <c r="T115" s="10">
        <v>18788888</v>
      </c>
      <c r="U115" s="10">
        <v>219363639</v>
      </c>
      <c r="V115" s="10">
        <v>75720592</v>
      </c>
      <c r="W115" s="10">
        <v>3611199</v>
      </c>
      <c r="X115" s="10">
        <v>18788888</v>
      </c>
      <c r="Y115" s="10">
        <v>219363639</v>
      </c>
      <c r="Z115" s="10">
        <v>75720592</v>
      </c>
      <c r="AA115" s="10">
        <v>5222947</v>
      </c>
      <c r="AB115" s="10">
        <v>-0.31870357869999999</v>
      </c>
      <c r="AC115">
        <v>135.1</v>
      </c>
      <c r="AD115" s="2">
        <v>18306721692</v>
      </c>
      <c r="AE115" s="2">
        <v>13944367799</v>
      </c>
      <c r="AF115" s="10">
        <f>INDEX(CONFAZ!$EN$2:$ES$408,MATCH(DATE(YEAR($A115),MONTH($A115),15),CONFAZ!$EN$2:$EN$408,0),2)</f>
        <v>284890204</v>
      </c>
      <c r="AG115" s="10">
        <f>INDEX(CONFAZ!$EN$2:$ES$408,MATCH(DATE(YEAR($A115),MONTH($A115),15),CONFAZ!$EN$2:$EN$408,0),3)</f>
        <v>212651729</v>
      </c>
      <c r="AH115">
        <v>998</v>
      </c>
      <c r="AI115">
        <v>1497569409600</v>
      </c>
      <c r="AJ115">
        <v>6.4</v>
      </c>
      <c r="AK115">
        <v>0.01</v>
      </c>
      <c r="AL115">
        <v>1198.7105555555499</v>
      </c>
      <c r="AM115">
        <v>923.58749999999998</v>
      </c>
      <c r="AN115">
        <v>837.88476190476194</v>
      </c>
      <c r="AO115">
        <v>1058.4380000000001</v>
      </c>
      <c r="AP115">
        <v>12.1405244004852</v>
      </c>
      <c r="AQ115">
        <v>1.01</v>
      </c>
      <c r="AR115">
        <v>244.42</v>
      </c>
      <c r="AS115">
        <v>27.09</v>
      </c>
      <c r="AT115" s="10">
        <v>596890200000</v>
      </c>
      <c r="AU115">
        <v>98015</v>
      </c>
      <c r="AV115">
        <v>210</v>
      </c>
      <c r="AW115">
        <v>130648917</v>
      </c>
      <c r="AX115">
        <v>104901057</v>
      </c>
      <c r="AY115">
        <v>4834</v>
      </c>
      <c r="AZ115" s="10">
        <v>436</v>
      </c>
      <c r="BA115">
        <v>296</v>
      </c>
      <c r="BB115">
        <v>296</v>
      </c>
      <c r="BC115">
        <v>355</v>
      </c>
      <c r="BD115">
        <v>517</v>
      </c>
      <c r="BE115">
        <v>530</v>
      </c>
      <c r="BF115">
        <v>689190</v>
      </c>
      <c r="BG115">
        <v>1120</v>
      </c>
      <c r="BH115">
        <v>1590</v>
      </c>
      <c r="BI115">
        <v>1108</v>
      </c>
      <c r="BJ115">
        <v>2</v>
      </c>
      <c r="BK115">
        <v>82412</v>
      </c>
      <c r="BL115">
        <v>9550040</v>
      </c>
      <c r="BM115">
        <v>15306396</v>
      </c>
      <c r="BN115">
        <v>0</v>
      </c>
      <c r="BO115">
        <v>28350665000</v>
      </c>
      <c r="BP115" s="3">
        <v>0.4</v>
      </c>
      <c r="BQ115" s="3">
        <v>3704</v>
      </c>
      <c r="BR115" s="3">
        <v>26179.47</v>
      </c>
      <c r="BS115">
        <v>3309026000</v>
      </c>
      <c r="BT115" s="3">
        <v>21981000</v>
      </c>
      <c r="BU115" s="3">
        <v>5532392000</v>
      </c>
      <c r="BV115" s="3">
        <v>14347112000</v>
      </c>
      <c r="BW115" s="3">
        <v>5140155000</v>
      </c>
      <c r="BX115" s="3">
        <v>23210511000</v>
      </c>
      <c r="BY115">
        <v>0</v>
      </c>
      <c r="BZ115">
        <v>0</v>
      </c>
      <c r="CA115">
        <v>0</v>
      </c>
      <c r="CB115">
        <v>0</v>
      </c>
      <c r="CC115">
        <v>26798107000</v>
      </c>
      <c r="CD115">
        <v>0.4</v>
      </c>
      <c r="CE115">
        <v>155712.67000000001</v>
      </c>
      <c r="CF115">
        <v>720496090.69000006</v>
      </c>
      <c r="CG115">
        <v>7782.48</v>
      </c>
      <c r="CH115">
        <v>27817.25</v>
      </c>
      <c r="CI115">
        <v>34.518789599999998</v>
      </c>
      <c r="CJ115">
        <v>4.47</v>
      </c>
      <c r="CK115">
        <v>-124343.33</v>
      </c>
      <c r="CL115">
        <v>-98176.67</v>
      </c>
      <c r="CM115">
        <v>26166.67</v>
      </c>
      <c r="CN115">
        <v>-456100</v>
      </c>
      <c r="CO115">
        <v>5893780</v>
      </c>
      <c r="CP115">
        <v>-93096.67</v>
      </c>
      <c r="CQ115">
        <v>-267260</v>
      </c>
      <c r="CR115">
        <v>3448609.48</v>
      </c>
      <c r="CS115">
        <v>349585429.68000001</v>
      </c>
      <c r="CT115">
        <v>41434.74</v>
      </c>
      <c r="CU115">
        <v>353078700.60000002</v>
      </c>
      <c r="CV115" s="34">
        <v>0.53441640000000001</v>
      </c>
      <c r="CW115">
        <v>30869553.09</v>
      </c>
      <c r="CX115" s="7">
        <v>4550.8999999999996</v>
      </c>
      <c r="CY115" s="10">
        <f t="shared" si="3"/>
        <v>0</v>
      </c>
      <c r="CZ115" s="10">
        <f>IFERROR(INDEX(CONFAZ!$A$2:$ES$440,MATCH(DATE(YEAR($A115),MONTH($A115),15),CONFAZ!$A$2:$A$440,0),4),0)</f>
        <v>7782.48</v>
      </c>
      <c r="DA115" s="10"/>
      <c r="DB115" s="10"/>
      <c r="DC115"/>
      <c r="DD115"/>
      <c r="DJ115"/>
    </row>
    <row r="116" spans="1:114" x14ac:dyDescent="0.25">
      <c r="A116" s="1">
        <v>43662</v>
      </c>
      <c r="B116" s="1" t="str">
        <f t="shared" si="2"/>
        <v>16/07/2019</v>
      </c>
      <c r="C116" t="s">
        <v>61</v>
      </c>
      <c r="D116" t="s">
        <v>62</v>
      </c>
      <c r="E116" s="8">
        <v>3.7793000000000001</v>
      </c>
      <c r="F116">
        <v>385633700.94</v>
      </c>
      <c r="G116">
        <v>23292084.670000002</v>
      </c>
      <c r="H116">
        <v>656190291</v>
      </c>
      <c r="I116">
        <v>87379462.220000014</v>
      </c>
      <c r="J116">
        <v>86930566.699999988</v>
      </c>
      <c r="K116">
        <v>16368245.460000001</v>
      </c>
      <c r="L116">
        <v>28006174</v>
      </c>
      <c r="M116" s="10">
        <v>14725633</v>
      </c>
      <c r="N116" s="10">
        <v>30091480</v>
      </c>
      <c r="O116" s="10">
        <v>85677256</v>
      </c>
      <c r="P116" s="10">
        <v>90135061</v>
      </c>
      <c r="Q116" s="10">
        <v>5605960</v>
      </c>
      <c r="R116" s="10">
        <v>99443842</v>
      </c>
      <c r="S116" s="10">
        <v>2989414</v>
      </c>
      <c r="T116" s="10">
        <v>22423901</v>
      </c>
      <c r="U116" s="10">
        <v>206706298</v>
      </c>
      <c r="V116" s="10">
        <v>75132854</v>
      </c>
      <c r="W116" s="10">
        <v>2989414</v>
      </c>
      <c r="X116" s="10">
        <v>22423901</v>
      </c>
      <c r="Y116" s="10">
        <v>206706298</v>
      </c>
      <c r="Z116" s="10">
        <v>75132854</v>
      </c>
      <c r="AA116" s="10">
        <v>23258592</v>
      </c>
      <c r="AB116" s="10">
        <v>0.44910179639999998</v>
      </c>
      <c r="AC116">
        <v>143.15</v>
      </c>
      <c r="AD116" s="2">
        <v>19920683762</v>
      </c>
      <c r="AE116" s="2">
        <v>18032908964</v>
      </c>
      <c r="AF116" s="10">
        <f>INDEX(CONFAZ!$EN$2:$ES$408,MATCH(DATE(YEAR($A116),MONTH($A116),15),CONFAZ!$EN$2:$EN$408,0),2)</f>
        <v>386467693</v>
      </c>
      <c r="AG116" s="10">
        <f>INDEX(CONFAZ!$EN$2:$ES$408,MATCH(DATE(YEAR($A116),MONTH($A116),15),CONFAZ!$EN$2:$EN$408,0),3)</f>
        <v>340380003</v>
      </c>
      <c r="AH116">
        <v>998</v>
      </c>
      <c r="AI116">
        <v>1457789389000</v>
      </c>
      <c r="AJ116">
        <v>6.4</v>
      </c>
      <c r="AK116">
        <v>0.1</v>
      </c>
      <c r="AL116">
        <v>1203.14222222222</v>
      </c>
      <c r="AM116">
        <v>921.46900000000005</v>
      </c>
      <c r="AN116">
        <v>837.97523809523796</v>
      </c>
      <c r="AO116">
        <v>1060.538</v>
      </c>
      <c r="AP116">
        <v>11.9507121736453</v>
      </c>
      <c r="AQ116">
        <v>1.19</v>
      </c>
      <c r="AR116">
        <v>244.95</v>
      </c>
      <c r="AS116">
        <v>-23.86</v>
      </c>
      <c r="AT116" s="10">
        <v>631901900000</v>
      </c>
      <c r="AU116">
        <v>94320</v>
      </c>
      <c r="AV116">
        <v>72</v>
      </c>
      <c r="AW116">
        <v>143641922</v>
      </c>
      <c r="AX116">
        <v>101426324</v>
      </c>
      <c r="AY116">
        <v>2988</v>
      </c>
      <c r="AZ116" s="10">
        <v>0</v>
      </c>
      <c r="BA116">
        <v>133</v>
      </c>
      <c r="BB116">
        <v>133</v>
      </c>
      <c r="BC116">
        <v>5</v>
      </c>
      <c r="BD116">
        <v>0</v>
      </c>
      <c r="BE116">
        <v>94</v>
      </c>
      <c r="BF116">
        <v>1318</v>
      </c>
      <c r="BG116">
        <v>0</v>
      </c>
      <c r="BH116">
        <v>1490</v>
      </c>
      <c r="BI116">
        <v>1371</v>
      </c>
      <c r="BJ116">
        <v>0</v>
      </c>
      <c r="BK116">
        <v>66846</v>
      </c>
      <c r="BL116">
        <v>21241431</v>
      </c>
      <c r="BM116">
        <v>20781413</v>
      </c>
      <c r="BN116">
        <v>0</v>
      </c>
      <c r="BO116">
        <v>28350665000</v>
      </c>
      <c r="BP116" s="3">
        <v>0.4</v>
      </c>
      <c r="BQ116" s="3">
        <v>3704</v>
      </c>
      <c r="BR116" s="3">
        <v>26179.47</v>
      </c>
      <c r="BS116" s="3">
        <v>3309026000</v>
      </c>
      <c r="BT116" s="3">
        <v>21981000</v>
      </c>
      <c r="BU116" s="3">
        <v>5532392000</v>
      </c>
      <c r="BV116" s="3">
        <v>14347112000</v>
      </c>
      <c r="BW116" s="3">
        <v>5140155000</v>
      </c>
      <c r="BX116" s="3">
        <v>23210511000</v>
      </c>
      <c r="BY116">
        <v>0</v>
      </c>
      <c r="BZ116">
        <v>0</v>
      </c>
      <c r="CA116">
        <v>0</v>
      </c>
      <c r="CB116">
        <v>0</v>
      </c>
      <c r="CC116">
        <v>28350665000</v>
      </c>
      <c r="CD116">
        <v>0.4</v>
      </c>
      <c r="CE116">
        <v>163125.92000000001</v>
      </c>
      <c r="CF116">
        <v>255240001.62</v>
      </c>
      <c r="CG116">
        <v>8457.7000000000007</v>
      </c>
      <c r="CH116">
        <v>28104.25</v>
      </c>
      <c r="CI116">
        <v>34.518789599999998</v>
      </c>
      <c r="CJ116">
        <v>4.3499999999999996</v>
      </c>
      <c r="CK116">
        <v>150420</v>
      </c>
      <c r="CL116">
        <v>175810</v>
      </c>
      <c r="CM116">
        <v>25386.67</v>
      </c>
      <c r="CN116">
        <v>-9586.67</v>
      </c>
      <c r="CO116">
        <v>6328943.3300000001</v>
      </c>
      <c r="CP116">
        <v>-123480</v>
      </c>
      <c r="CQ116">
        <v>-246096.67</v>
      </c>
      <c r="CR116">
        <v>20345674.760000002</v>
      </c>
      <c r="CS116">
        <v>333155036.26999998</v>
      </c>
      <c r="CT116">
        <v>40858.99</v>
      </c>
      <c r="CU116">
        <v>353543183.88999999</v>
      </c>
      <c r="CV116" s="34">
        <v>0.53441640000000001</v>
      </c>
      <c r="CW116">
        <v>29483683.719999999</v>
      </c>
      <c r="CX116" s="7">
        <v>5225.88</v>
      </c>
      <c r="CY116" s="10">
        <f t="shared" si="3"/>
        <v>0</v>
      </c>
      <c r="CZ116" s="10">
        <f>IFERROR(INDEX(CONFAZ!$A$2:$ES$440,MATCH(DATE(YEAR($A116),MONTH($A116),15),CONFAZ!$A$2:$A$440,0),4),0)</f>
        <v>8457.7000000000007</v>
      </c>
      <c r="DA116"/>
      <c r="DB116"/>
      <c r="DC116"/>
      <c r="DD116"/>
      <c r="DJ116"/>
    </row>
    <row r="117" spans="1:114" x14ac:dyDescent="0.25">
      <c r="A117" s="1">
        <v>43693</v>
      </c>
      <c r="B117" s="1" t="str">
        <f t="shared" si="2"/>
        <v>16/08/2019</v>
      </c>
      <c r="C117" t="s">
        <v>61</v>
      </c>
      <c r="D117" t="s">
        <v>62</v>
      </c>
      <c r="E117" s="8">
        <v>4.0199999999999996</v>
      </c>
      <c r="F117">
        <v>379160807.25</v>
      </c>
      <c r="G117">
        <v>3841085.45</v>
      </c>
      <c r="H117">
        <v>672497873</v>
      </c>
      <c r="I117">
        <v>97810862.559999987</v>
      </c>
      <c r="J117">
        <v>114314085.29000001</v>
      </c>
      <c r="K117">
        <v>17698289.919999998</v>
      </c>
      <c r="L117">
        <v>19500077</v>
      </c>
      <c r="M117" s="10">
        <v>14711617</v>
      </c>
      <c r="N117" s="10">
        <v>33520691</v>
      </c>
      <c r="O117" s="10">
        <v>88117461</v>
      </c>
      <c r="P117" s="10">
        <v>97751049</v>
      </c>
      <c r="Q117" s="10">
        <v>7508748</v>
      </c>
      <c r="R117" s="10">
        <v>103583464</v>
      </c>
      <c r="S117" s="10">
        <v>3194672</v>
      </c>
      <c r="T117" s="10">
        <v>22039615</v>
      </c>
      <c r="U117" s="10">
        <v>221206079</v>
      </c>
      <c r="V117" s="10">
        <v>77040820</v>
      </c>
      <c r="W117" s="10">
        <v>3194672</v>
      </c>
      <c r="X117" s="10">
        <v>22039615</v>
      </c>
      <c r="Y117" s="10">
        <v>221206079</v>
      </c>
      <c r="Z117" s="10">
        <v>77040820</v>
      </c>
      <c r="AA117" s="10">
        <v>3823657</v>
      </c>
      <c r="AB117" s="10">
        <v>0.8375423997</v>
      </c>
      <c r="AC117">
        <v>141.94999999999999</v>
      </c>
      <c r="AD117" s="2">
        <v>19565551588</v>
      </c>
      <c r="AE117" s="2">
        <v>17603930758</v>
      </c>
      <c r="AF117" s="10">
        <f>INDEX(CONFAZ!$EN$2:$ES$408,MATCH(DATE(YEAR($A117),MONTH($A117),15),CONFAZ!$EN$2:$EN$408,0),2)</f>
        <v>275276558</v>
      </c>
      <c r="AG117" s="10">
        <f>INDEX(CONFAZ!$EN$2:$ES$408,MATCH(DATE(YEAR($A117),MONTH($A117),15),CONFAZ!$EN$2:$EN$408,0),3)</f>
        <v>259236285</v>
      </c>
      <c r="AH117">
        <v>998</v>
      </c>
      <c r="AI117">
        <v>1553641559999.99</v>
      </c>
      <c r="AJ117">
        <v>5.9</v>
      </c>
      <c r="AK117">
        <v>0.12</v>
      </c>
      <c r="AL117">
        <v>1192.0261111111099</v>
      </c>
      <c r="AM117">
        <v>917.06299999999999</v>
      </c>
      <c r="AN117">
        <v>833.58333333333303</v>
      </c>
      <c r="AO117">
        <v>1058.3792000000001</v>
      </c>
      <c r="AP117">
        <v>11.947042820407701</v>
      </c>
      <c r="AQ117">
        <v>1.1100000000000001</v>
      </c>
      <c r="AR117">
        <v>241.01</v>
      </c>
      <c r="AS117">
        <v>-20.87</v>
      </c>
      <c r="AT117" s="10">
        <v>629481800000</v>
      </c>
      <c r="AU117">
        <v>109822</v>
      </c>
      <c r="AV117">
        <v>413</v>
      </c>
      <c r="AW117">
        <v>162044347</v>
      </c>
      <c r="AX117">
        <v>100480498</v>
      </c>
      <c r="AY117">
        <v>4069</v>
      </c>
      <c r="AZ117" s="10">
        <v>0</v>
      </c>
      <c r="BA117">
        <v>305</v>
      </c>
      <c r="BB117">
        <v>305</v>
      </c>
      <c r="BC117">
        <v>4789</v>
      </c>
      <c r="BD117">
        <v>791</v>
      </c>
      <c r="BE117">
        <v>1083</v>
      </c>
      <c r="BF117">
        <v>836</v>
      </c>
      <c r="BG117">
        <v>45</v>
      </c>
      <c r="BH117">
        <v>1322</v>
      </c>
      <c r="BI117">
        <v>288</v>
      </c>
      <c r="BJ117">
        <v>0</v>
      </c>
      <c r="BK117">
        <v>75095</v>
      </c>
      <c r="BL117">
        <v>34397122</v>
      </c>
      <c r="BM117">
        <v>26963706</v>
      </c>
      <c r="BN117">
        <v>0</v>
      </c>
      <c r="BO117">
        <v>28350665000</v>
      </c>
      <c r="BP117" s="3">
        <v>0.4</v>
      </c>
      <c r="BQ117" s="3">
        <v>3704</v>
      </c>
      <c r="BR117" s="3">
        <v>26179.47</v>
      </c>
      <c r="BS117" s="3">
        <v>3309026000</v>
      </c>
      <c r="BT117" s="3">
        <v>21981000</v>
      </c>
      <c r="BU117" s="3">
        <v>5532392000</v>
      </c>
      <c r="BV117" s="3">
        <v>14347112000</v>
      </c>
      <c r="BW117" s="3">
        <v>5140155000</v>
      </c>
      <c r="BX117" s="3">
        <v>23210511000</v>
      </c>
      <c r="BY117">
        <v>0</v>
      </c>
      <c r="BZ117">
        <v>0</v>
      </c>
      <c r="CA117">
        <v>0</v>
      </c>
      <c r="CB117">
        <v>0</v>
      </c>
      <c r="CC117">
        <v>28350665000</v>
      </c>
      <c r="CD117">
        <v>0.4</v>
      </c>
      <c r="CE117">
        <v>705341.5</v>
      </c>
      <c r="CF117">
        <v>369399961.63</v>
      </c>
      <c r="CG117">
        <v>17168.38</v>
      </c>
      <c r="CH117">
        <v>28051.25</v>
      </c>
      <c r="CI117">
        <v>34.518789599999998</v>
      </c>
      <c r="CJ117">
        <v>4.32</v>
      </c>
      <c r="CK117">
        <v>150420</v>
      </c>
      <c r="CL117">
        <v>175810</v>
      </c>
      <c r="CM117">
        <v>25386.67</v>
      </c>
      <c r="CN117">
        <v>-9586.67</v>
      </c>
      <c r="CO117">
        <v>6328943.3300000001</v>
      </c>
      <c r="CP117">
        <v>-123480</v>
      </c>
      <c r="CQ117">
        <v>-246096.67</v>
      </c>
      <c r="CR117">
        <v>1615008.54</v>
      </c>
      <c r="CS117">
        <v>347892268.95999998</v>
      </c>
      <c r="CT117">
        <v>44026.11</v>
      </c>
      <c r="CU117">
        <v>349596836.97000003</v>
      </c>
      <c r="CV117" s="34">
        <v>0.53441640000000001</v>
      </c>
      <c r="CW117">
        <v>0</v>
      </c>
      <c r="CX117" s="7">
        <v>10452.799999999999</v>
      </c>
      <c r="CY117" s="10">
        <f t="shared" si="3"/>
        <v>0</v>
      </c>
      <c r="CZ117" s="10">
        <f>IFERROR(INDEX(CONFAZ!$A$2:$ES$440,MATCH(DATE(YEAR($A117),MONTH($A117),15),CONFAZ!$A$2:$A$440,0),4),0)</f>
        <v>17168.38</v>
      </c>
      <c r="DA117" s="4"/>
      <c r="DB117"/>
      <c r="DC117"/>
      <c r="DJ117"/>
    </row>
    <row r="118" spans="1:114" x14ac:dyDescent="0.25">
      <c r="A118" s="1">
        <v>43724</v>
      </c>
      <c r="B118" s="1" t="str">
        <f t="shared" si="2"/>
        <v>16/09/2019</v>
      </c>
      <c r="C118" t="s">
        <v>61</v>
      </c>
      <c r="D118" t="s">
        <v>62</v>
      </c>
      <c r="E118" s="8">
        <v>4.1215000000000002</v>
      </c>
      <c r="F118">
        <v>418937313.06000006</v>
      </c>
      <c r="G118">
        <v>3932950.3899999997</v>
      </c>
      <c r="H118">
        <v>710179494</v>
      </c>
      <c r="I118">
        <v>100673832.74000001</v>
      </c>
      <c r="J118">
        <v>88277676.209999993</v>
      </c>
      <c r="K118">
        <v>15906740.6</v>
      </c>
      <c r="L118">
        <v>20085140</v>
      </c>
      <c r="M118" s="10">
        <v>16065316</v>
      </c>
      <c r="N118" s="10">
        <v>33049942</v>
      </c>
      <c r="O118" s="10">
        <v>84545792</v>
      </c>
      <c r="P118" s="10">
        <v>99945293</v>
      </c>
      <c r="Q118" s="10">
        <v>6994811</v>
      </c>
      <c r="R118" s="10">
        <v>125473987</v>
      </c>
      <c r="S118" s="10">
        <v>3287539</v>
      </c>
      <c r="T118" s="10">
        <v>19766795</v>
      </c>
      <c r="U118" s="10">
        <v>241478028</v>
      </c>
      <c r="V118" s="10">
        <v>75664509</v>
      </c>
      <c r="W118" s="10">
        <v>3287539</v>
      </c>
      <c r="X118" s="10">
        <v>19766795</v>
      </c>
      <c r="Y118" s="10">
        <v>241478028</v>
      </c>
      <c r="Z118" s="10">
        <v>75664509</v>
      </c>
      <c r="AA118" s="10">
        <v>3907482</v>
      </c>
      <c r="AB118" s="10">
        <v>3.6112430031999998</v>
      </c>
      <c r="AC118">
        <v>138.34</v>
      </c>
      <c r="AD118" s="2">
        <v>18620814373</v>
      </c>
      <c r="AE118" s="2">
        <v>15362321786</v>
      </c>
      <c r="AF118" s="10">
        <f>INDEX(CONFAZ!$EN$2:$ES$408,MATCH(DATE(YEAR($A118),MONTH($A118),15),CONFAZ!$EN$2:$EN$408,0),2)</f>
        <v>320984371</v>
      </c>
      <c r="AG118" s="10">
        <f>INDEX(CONFAZ!$EN$2:$ES$408,MATCH(DATE(YEAR($A118),MONTH($A118),15),CONFAZ!$EN$2:$EN$408,0),3)</f>
        <v>281987856</v>
      </c>
      <c r="AH118">
        <v>998</v>
      </c>
      <c r="AI118">
        <v>1551472731000</v>
      </c>
      <c r="AJ118">
        <v>5.71</v>
      </c>
      <c r="AK118">
        <v>-0.05</v>
      </c>
      <c r="AL118">
        <v>1193.8216666666599</v>
      </c>
      <c r="AM118">
        <v>928.01900000000001</v>
      </c>
      <c r="AN118">
        <v>845.10761904761898</v>
      </c>
      <c r="AO118">
        <v>1057.5896</v>
      </c>
      <c r="AP118">
        <v>11.90124145627</v>
      </c>
      <c r="AQ118">
        <v>0.96</v>
      </c>
      <c r="AR118">
        <v>265.51</v>
      </c>
      <c r="AS118">
        <v>24.64</v>
      </c>
      <c r="AT118" s="10">
        <v>619164800000</v>
      </c>
      <c r="AU118">
        <v>140508</v>
      </c>
      <c r="AV118">
        <v>687</v>
      </c>
      <c r="AW118">
        <v>155755824</v>
      </c>
      <c r="AX118">
        <v>107563668</v>
      </c>
      <c r="AY118">
        <v>6847</v>
      </c>
      <c r="AZ118" s="10">
        <v>2132</v>
      </c>
      <c r="BA118">
        <v>450</v>
      </c>
      <c r="BB118">
        <v>450</v>
      </c>
      <c r="BC118">
        <v>4230</v>
      </c>
      <c r="BD118">
        <v>0</v>
      </c>
      <c r="BE118">
        <v>744</v>
      </c>
      <c r="BF118">
        <v>3364</v>
      </c>
      <c r="BG118">
        <v>3088</v>
      </c>
      <c r="BH118">
        <v>3559</v>
      </c>
      <c r="BI118">
        <v>2201</v>
      </c>
      <c r="BJ118">
        <v>0</v>
      </c>
      <c r="BK118">
        <v>108508</v>
      </c>
      <c r="BL118">
        <v>36915366</v>
      </c>
      <c r="BM118">
        <v>10991193</v>
      </c>
      <c r="BN118">
        <v>0</v>
      </c>
      <c r="BO118">
        <v>28350665000</v>
      </c>
      <c r="BP118" s="3">
        <v>0.4</v>
      </c>
      <c r="BQ118" s="3">
        <v>3704</v>
      </c>
      <c r="BR118" s="3">
        <v>26179.47</v>
      </c>
      <c r="BS118" s="3">
        <v>3309026000</v>
      </c>
      <c r="BT118" s="3">
        <v>21981000</v>
      </c>
      <c r="BU118" s="3">
        <v>5532392000</v>
      </c>
      <c r="BV118" s="3">
        <v>14347112000</v>
      </c>
      <c r="BW118" s="3">
        <v>5140155000</v>
      </c>
      <c r="BX118" s="3">
        <v>23210511000</v>
      </c>
      <c r="BY118">
        <v>0</v>
      </c>
      <c r="BZ118">
        <v>0</v>
      </c>
      <c r="CA118">
        <v>0</v>
      </c>
      <c r="CB118">
        <v>0</v>
      </c>
      <c r="CC118">
        <v>28350665000</v>
      </c>
      <c r="CD118">
        <v>0.4</v>
      </c>
      <c r="CE118">
        <v>913627.89</v>
      </c>
      <c r="CF118">
        <v>387612460.00999999</v>
      </c>
      <c r="CG118">
        <v>27297.06</v>
      </c>
      <c r="CH118">
        <v>28149.25</v>
      </c>
      <c r="CI118">
        <v>34.518789599999998</v>
      </c>
      <c r="CJ118">
        <v>4.33</v>
      </c>
      <c r="CK118">
        <v>150420</v>
      </c>
      <c r="CL118">
        <v>175810</v>
      </c>
      <c r="CM118">
        <v>25386.67</v>
      </c>
      <c r="CN118">
        <v>-9586.67</v>
      </c>
      <c r="CO118">
        <v>6328943.3300000001</v>
      </c>
      <c r="CP118">
        <v>-123480</v>
      </c>
      <c r="CQ118">
        <v>-246096.67</v>
      </c>
      <c r="CR118">
        <v>1678832.24</v>
      </c>
      <c r="CS118">
        <v>364273830.19999999</v>
      </c>
      <c r="CT118">
        <v>30241.82</v>
      </c>
      <c r="CU118">
        <v>365984373.69999999</v>
      </c>
      <c r="CV118" s="34">
        <v>0.53441640000000001</v>
      </c>
      <c r="CW118">
        <v>986794834.89999998</v>
      </c>
      <c r="CX118" s="7">
        <v>16671.37</v>
      </c>
      <c r="CY118" s="10">
        <f t="shared" si="3"/>
        <v>0</v>
      </c>
      <c r="CZ118" s="10">
        <f>IFERROR(INDEX(CONFAZ!$A$2:$ES$440,MATCH(DATE(YEAR($A118),MONTH($A118),15),CONFAZ!$A$2:$A$440,0),4),0)</f>
        <v>27297.06</v>
      </c>
      <c r="DA118"/>
      <c r="DB118"/>
      <c r="DC118"/>
      <c r="DD118"/>
      <c r="DJ118"/>
    </row>
    <row r="119" spans="1:114" x14ac:dyDescent="0.25">
      <c r="A119" s="1">
        <v>43754</v>
      </c>
      <c r="B119" s="1" t="str">
        <f t="shared" si="2"/>
        <v>16/10/2019</v>
      </c>
      <c r="C119" t="s">
        <v>61</v>
      </c>
      <c r="D119" t="s">
        <v>62</v>
      </c>
      <c r="E119" s="8">
        <v>4.0869999999999997</v>
      </c>
      <c r="F119">
        <v>467021615.17999995</v>
      </c>
      <c r="G119">
        <v>4282043.62</v>
      </c>
      <c r="H119">
        <v>693645880</v>
      </c>
      <c r="I119">
        <v>99304793.909999982</v>
      </c>
      <c r="J119">
        <v>39798114.050000012</v>
      </c>
      <c r="K119">
        <v>17447041.920000002</v>
      </c>
      <c r="L119">
        <v>17201855</v>
      </c>
      <c r="M119" s="10">
        <v>18157526</v>
      </c>
      <c r="N119" s="10">
        <v>32350232</v>
      </c>
      <c r="O119" s="10">
        <v>87996562</v>
      </c>
      <c r="P119" s="10">
        <v>98827482</v>
      </c>
      <c r="Q119" s="10">
        <v>7222007</v>
      </c>
      <c r="R119" s="10">
        <v>109038725</v>
      </c>
      <c r="S119" s="10">
        <v>3596120</v>
      </c>
      <c r="T119" s="10">
        <v>24555491</v>
      </c>
      <c r="U119" s="10">
        <v>229605827</v>
      </c>
      <c r="V119" s="10">
        <v>78042904</v>
      </c>
      <c r="W119" s="10">
        <v>3596120</v>
      </c>
      <c r="X119" s="10">
        <v>24555491</v>
      </c>
      <c r="Y119" s="10">
        <v>229605827</v>
      </c>
      <c r="Z119" s="10">
        <v>78042904</v>
      </c>
      <c r="AA119" s="10">
        <v>4253004</v>
      </c>
      <c r="AB119" s="10">
        <v>2.8347737408999998</v>
      </c>
      <c r="AC119">
        <v>142.96</v>
      </c>
      <c r="AD119" s="2">
        <v>19483912811</v>
      </c>
      <c r="AE119" s="2">
        <v>16987200927</v>
      </c>
      <c r="AF119" s="10">
        <f>INDEX(CONFAZ!$EN$2:$ES$408,MATCH(DATE(YEAR($A119),MONTH($A119),15),CONFAZ!$EN$2:$EN$408,0),2)</f>
        <v>294764568</v>
      </c>
      <c r="AG119" s="10">
        <f>INDEX(CONFAZ!$EN$2:$ES$408,MATCH(DATE(YEAR($A119),MONTH($A119),15),CONFAZ!$EN$2:$EN$408,0),3)</f>
        <v>327374496</v>
      </c>
      <c r="AH119">
        <v>998</v>
      </c>
      <c r="AI119">
        <v>1511519732000</v>
      </c>
      <c r="AJ119">
        <v>5.38</v>
      </c>
      <c r="AK119">
        <v>0.04</v>
      </c>
      <c r="AL119">
        <v>1194.8455555555499</v>
      </c>
      <c r="AM119">
        <v>927.96</v>
      </c>
      <c r="AN119">
        <v>844.44571428571396</v>
      </c>
      <c r="AO119">
        <v>1057.6112000000001</v>
      </c>
      <c r="AP119">
        <v>11.7521982562512</v>
      </c>
      <c r="AQ119">
        <v>1.1000000000000001</v>
      </c>
      <c r="AR119">
        <v>241.45</v>
      </c>
      <c r="AS119">
        <v>7.19</v>
      </c>
      <c r="AT119" s="10">
        <v>650447500000</v>
      </c>
      <c r="AU119">
        <v>109132</v>
      </c>
      <c r="AV119">
        <v>191</v>
      </c>
      <c r="AW119">
        <v>142277800</v>
      </c>
      <c r="AX119">
        <v>89984381</v>
      </c>
      <c r="AY119">
        <v>3730</v>
      </c>
      <c r="AZ119" s="10">
        <v>413</v>
      </c>
      <c r="BA119">
        <v>595</v>
      </c>
      <c r="BB119">
        <v>595</v>
      </c>
      <c r="BC119">
        <v>4617</v>
      </c>
      <c r="BD119">
        <v>0</v>
      </c>
      <c r="BE119">
        <v>1077</v>
      </c>
      <c r="BF119">
        <v>7134</v>
      </c>
      <c r="BG119">
        <v>129</v>
      </c>
      <c r="BH119">
        <v>851</v>
      </c>
      <c r="BI119">
        <v>4301</v>
      </c>
      <c r="BJ119">
        <v>0</v>
      </c>
      <c r="BK119">
        <v>87817</v>
      </c>
      <c r="BL119">
        <v>41764527</v>
      </c>
      <c r="BM119">
        <v>10299126</v>
      </c>
      <c r="BN119">
        <v>0</v>
      </c>
      <c r="BO119">
        <v>28350665000</v>
      </c>
      <c r="BP119" s="3">
        <v>0.4</v>
      </c>
      <c r="BQ119" s="3">
        <v>3704</v>
      </c>
      <c r="BR119" s="3">
        <v>26179.47</v>
      </c>
      <c r="BS119" s="3">
        <v>3309026000</v>
      </c>
      <c r="BT119" s="3">
        <v>21981000</v>
      </c>
      <c r="BU119" s="3">
        <v>5532392000</v>
      </c>
      <c r="BV119" s="3">
        <v>14347112000</v>
      </c>
      <c r="BW119">
        <v>5140155000</v>
      </c>
      <c r="BX119" s="3">
        <v>23210511000</v>
      </c>
      <c r="BY119">
        <v>0</v>
      </c>
      <c r="BZ119">
        <v>0</v>
      </c>
      <c r="CA119">
        <v>0</v>
      </c>
      <c r="CB119">
        <v>0</v>
      </c>
      <c r="CC119">
        <v>28350665000</v>
      </c>
      <c r="CD119">
        <v>0.4</v>
      </c>
      <c r="CE119">
        <v>1316793.03</v>
      </c>
      <c r="CF119">
        <v>410324376.43000001</v>
      </c>
      <c r="CG119">
        <v>13427.68</v>
      </c>
      <c r="CH119">
        <v>28118.25</v>
      </c>
      <c r="CI119">
        <v>34.518789599999998</v>
      </c>
      <c r="CJ119">
        <v>4.38</v>
      </c>
      <c r="CK119">
        <v>-158330</v>
      </c>
      <c r="CL119">
        <v>-133940</v>
      </c>
      <c r="CM119">
        <v>24390</v>
      </c>
      <c r="CN119">
        <v>53863.33</v>
      </c>
      <c r="CO119">
        <v>6831236.6699999999</v>
      </c>
      <c r="CP119">
        <v>-76486.67</v>
      </c>
      <c r="CQ119">
        <v>-290070</v>
      </c>
      <c r="CR119">
        <v>1679131.55</v>
      </c>
      <c r="CS119">
        <v>355274620.80000001</v>
      </c>
      <c r="CT119">
        <v>306036.23</v>
      </c>
      <c r="CU119">
        <v>357260090.19999999</v>
      </c>
      <c r="CV119" s="34">
        <v>0.53441640000000001</v>
      </c>
      <c r="CW119">
        <v>27079835.399999999</v>
      </c>
      <c r="CX119" s="7">
        <v>8036.52</v>
      </c>
      <c r="CY119" s="10">
        <f t="shared" si="3"/>
        <v>0</v>
      </c>
      <c r="CZ119" s="10">
        <f>IFERROR(INDEX(CONFAZ!$A$2:$ES$440,MATCH(DATE(YEAR($A119),MONTH($A119),15),CONFAZ!$A$2:$A$440,0),4),0)</f>
        <v>13427.68</v>
      </c>
      <c r="DA119"/>
      <c r="DB119"/>
      <c r="DC119"/>
      <c r="DD119"/>
      <c r="DJ119"/>
    </row>
    <row r="120" spans="1:114" x14ac:dyDescent="0.25">
      <c r="A120" s="1">
        <v>43785</v>
      </c>
      <c r="B120" s="1" t="str">
        <f t="shared" si="2"/>
        <v>16/11/2019</v>
      </c>
      <c r="C120" t="s">
        <v>61</v>
      </c>
      <c r="D120" t="s">
        <v>62</v>
      </c>
      <c r="E120" s="8">
        <v>4.1553000000000004</v>
      </c>
      <c r="F120">
        <v>502539372.81999999</v>
      </c>
      <c r="G120">
        <v>4171419.51</v>
      </c>
      <c r="H120">
        <v>764489211</v>
      </c>
      <c r="I120">
        <v>163315515.17000002</v>
      </c>
      <c r="J120">
        <v>20976318.280000005</v>
      </c>
      <c r="K120">
        <v>16437082.859999999</v>
      </c>
      <c r="L120">
        <v>12832163</v>
      </c>
      <c r="M120" s="10">
        <v>23893797</v>
      </c>
      <c r="N120" s="10">
        <v>33672714</v>
      </c>
      <c r="O120" s="10">
        <v>91748986</v>
      </c>
      <c r="P120" s="10">
        <v>106253565</v>
      </c>
      <c r="Q120" s="10">
        <v>8277493</v>
      </c>
      <c r="R120" s="10">
        <v>110771008</v>
      </c>
      <c r="S120" s="10">
        <v>3038610</v>
      </c>
      <c r="T120" s="10">
        <v>21157471</v>
      </c>
      <c r="U120" s="10">
        <v>281851440</v>
      </c>
      <c r="V120" s="10">
        <v>79494388</v>
      </c>
      <c r="W120" s="10">
        <v>3038610</v>
      </c>
      <c r="X120" s="10">
        <v>21157471</v>
      </c>
      <c r="Y120" s="10">
        <v>281851440</v>
      </c>
      <c r="Z120" s="10">
        <v>79494388</v>
      </c>
      <c r="AA120" s="10">
        <v>4329739</v>
      </c>
      <c r="AB120" s="10">
        <v>0.71175270670000002</v>
      </c>
      <c r="AC120">
        <v>138.91</v>
      </c>
      <c r="AD120" s="2">
        <v>17609813357</v>
      </c>
      <c r="AE120" s="2">
        <v>14868295894</v>
      </c>
      <c r="AF120" s="10">
        <f>INDEX(CONFAZ!$EN$2:$ES$408,MATCH(DATE(YEAR($A120),MONTH($A120),15),CONFAZ!$EN$2:$EN$408,0),2)</f>
        <v>256165231</v>
      </c>
      <c r="AG120" s="10">
        <f>INDEX(CONFAZ!$EN$2:$ES$408,MATCH(DATE(YEAR($A120),MONTH($A120),15),CONFAZ!$EN$2:$EN$408,0),3)</f>
        <v>607795756</v>
      </c>
      <c r="AH120">
        <v>998</v>
      </c>
      <c r="AI120">
        <v>1522402192800</v>
      </c>
      <c r="AJ120">
        <v>4.9000000000000004</v>
      </c>
      <c r="AK120">
        <v>0.54</v>
      </c>
      <c r="AL120">
        <v>1196.69888888888</v>
      </c>
      <c r="AM120">
        <v>931.52800000000002</v>
      </c>
      <c r="AN120">
        <v>844.13142857142805</v>
      </c>
      <c r="AO120">
        <v>1062.4436000000001</v>
      </c>
      <c r="AP120">
        <v>11.2877731287773</v>
      </c>
      <c r="AQ120">
        <v>1.51</v>
      </c>
      <c r="AR120">
        <v>255.66</v>
      </c>
      <c r="AS120">
        <v>0.81</v>
      </c>
      <c r="AT120" s="10">
        <v>639072400000</v>
      </c>
      <c r="AU120">
        <v>117231</v>
      </c>
      <c r="AV120">
        <v>694</v>
      </c>
      <c r="AW120">
        <v>117138614</v>
      </c>
      <c r="AX120">
        <v>83519974</v>
      </c>
      <c r="AY120">
        <v>5179</v>
      </c>
      <c r="AZ120" s="10">
        <v>600</v>
      </c>
      <c r="BA120">
        <v>560</v>
      </c>
      <c r="BB120">
        <v>560</v>
      </c>
      <c r="BC120">
        <v>3237</v>
      </c>
      <c r="BD120">
        <v>0</v>
      </c>
      <c r="BE120">
        <v>182</v>
      </c>
      <c r="BF120">
        <v>6562</v>
      </c>
      <c r="BG120">
        <v>61</v>
      </c>
      <c r="BH120">
        <v>1634</v>
      </c>
      <c r="BI120">
        <v>1554</v>
      </c>
      <c r="BJ120">
        <v>0</v>
      </c>
      <c r="BK120">
        <v>71397</v>
      </c>
      <c r="BL120">
        <v>31015938</v>
      </c>
      <c r="BM120">
        <v>2389819</v>
      </c>
      <c r="BN120">
        <v>0</v>
      </c>
      <c r="BO120">
        <v>28350665000</v>
      </c>
      <c r="BP120" s="3">
        <v>0.4</v>
      </c>
      <c r="BQ120" s="3">
        <v>3704</v>
      </c>
      <c r="BR120" s="3">
        <v>26179.47</v>
      </c>
      <c r="BS120" s="3">
        <v>3309026000</v>
      </c>
      <c r="BT120" s="3">
        <v>21981000</v>
      </c>
      <c r="BU120" s="3">
        <v>5532392000</v>
      </c>
      <c r="BV120">
        <v>14347112000</v>
      </c>
      <c r="BW120" s="3">
        <v>5140155000</v>
      </c>
      <c r="BX120" s="3">
        <v>23210511000</v>
      </c>
      <c r="BY120">
        <v>0</v>
      </c>
      <c r="BZ120">
        <v>0</v>
      </c>
      <c r="CA120">
        <v>0</v>
      </c>
      <c r="CB120">
        <v>0</v>
      </c>
      <c r="CC120">
        <v>28350665000</v>
      </c>
      <c r="CD120">
        <v>0.4</v>
      </c>
      <c r="CE120">
        <v>1148619.8</v>
      </c>
      <c r="CF120">
        <v>493368678.75999999</v>
      </c>
      <c r="CG120">
        <v>29562.23</v>
      </c>
      <c r="CH120">
        <v>28115.25</v>
      </c>
      <c r="CI120">
        <v>34.518789599999998</v>
      </c>
      <c r="CJ120">
        <v>4.41</v>
      </c>
      <c r="CK120">
        <v>-158330</v>
      </c>
      <c r="CL120">
        <v>-133940</v>
      </c>
      <c r="CM120">
        <v>24390</v>
      </c>
      <c r="CN120">
        <v>53863.33</v>
      </c>
      <c r="CO120">
        <v>6831236.6699999999</v>
      </c>
      <c r="CP120">
        <v>-76486.67</v>
      </c>
      <c r="CQ120">
        <v>-290070</v>
      </c>
      <c r="CR120">
        <v>2222233.61</v>
      </c>
      <c r="CS120">
        <v>369643634.23000002</v>
      </c>
      <c r="CT120">
        <v>567002.04</v>
      </c>
      <c r="CU120">
        <v>372432869.88</v>
      </c>
      <c r="CV120" s="34">
        <v>0.53441640000000001</v>
      </c>
      <c r="CW120">
        <v>23871763.030000001</v>
      </c>
      <c r="CX120" s="7">
        <v>18062.63</v>
      </c>
      <c r="CY120" s="10">
        <f t="shared" si="3"/>
        <v>0</v>
      </c>
      <c r="CZ120" s="10">
        <f>IFERROR(INDEX(CONFAZ!$A$2:$ES$440,MATCH(DATE(YEAR($A120),MONTH($A120),15),CONFAZ!$A$2:$A$440,0),4),0)</f>
        <v>29562.23</v>
      </c>
      <c r="DA120"/>
      <c r="DB120"/>
      <c r="DC120"/>
      <c r="DD120"/>
      <c r="DJ120"/>
    </row>
    <row r="121" spans="1:114" x14ac:dyDescent="0.25">
      <c r="A121" s="1">
        <v>43815</v>
      </c>
      <c r="B121" s="1" t="str">
        <f t="shared" si="2"/>
        <v>16/12/2019</v>
      </c>
      <c r="C121" t="s">
        <v>61</v>
      </c>
      <c r="D121" t="s">
        <v>62</v>
      </c>
      <c r="E121" s="8">
        <v>4.1096000000000004</v>
      </c>
      <c r="F121">
        <v>521251287.64000005</v>
      </c>
      <c r="G121">
        <v>4222546.04</v>
      </c>
      <c r="H121">
        <v>761853439</v>
      </c>
      <c r="I121">
        <v>138937282.96999997</v>
      </c>
      <c r="J121">
        <v>21537157.040000003</v>
      </c>
      <c r="K121">
        <v>19366800.880000003</v>
      </c>
      <c r="L121">
        <v>14166820</v>
      </c>
      <c r="M121" s="10">
        <v>19378947</v>
      </c>
      <c r="N121" s="10">
        <v>32691963</v>
      </c>
      <c r="O121" s="10">
        <v>98815009</v>
      </c>
      <c r="P121" s="10">
        <v>98768043</v>
      </c>
      <c r="Q121" s="10">
        <v>7824132</v>
      </c>
      <c r="R121" s="10">
        <v>114945832</v>
      </c>
      <c r="S121" s="10">
        <v>2541914</v>
      </c>
      <c r="T121" s="10">
        <v>22706578</v>
      </c>
      <c r="U121" s="10">
        <v>281540865</v>
      </c>
      <c r="V121" s="10">
        <v>78440515</v>
      </c>
      <c r="W121" s="10">
        <v>2541914</v>
      </c>
      <c r="X121" s="10">
        <v>22706578</v>
      </c>
      <c r="Y121" s="10">
        <v>281540865</v>
      </c>
      <c r="Z121" s="10">
        <v>78440515</v>
      </c>
      <c r="AA121" s="10">
        <v>4199641</v>
      </c>
      <c r="AB121" s="10">
        <v>-0.2885472301</v>
      </c>
      <c r="AC121">
        <v>137.49</v>
      </c>
      <c r="AD121" s="2">
        <v>18463268592</v>
      </c>
      <c r="AE121" s="2">
        <v>13248186239</v>
      </c>
      <c r="AF121" s="10">
        <f>INDEX(CONFAZ!$EN$2:$ES$408,MATCH(DATE(YEAR($A121),MONTH($A121),15),CONFAZ!$EN$2:$EN$408,0),2)</f>
        <v>239569036</v>
      </c>
      <c r="AG121" s="10">
        <f>INDEX(CONFAZ!$EN$2:$ES$408,MATCH(DATE(YEAR($A121),MONTH($A121),15),CONFAZ!$EN$2:$EN$408,0),3)</f>
        <v>159983727</v>
      </c>
      <c r="AH121">
        <v>998</v>
      </c>
      <c r="AI121">
        <v>1466650486400</v>
      </c>
      <c r="AJ121">
        <v>4.59</v>
      </c>
      <c r="AK121">
        <v>1.22</v>
      </c>
      <c r="AL121">
        <v>1197.81111111111</v>
      </c>
      <c r="AM121">
        <v>936.18399999999997</v>
      </c>
      <c r="AN121">
        <v>846.32952380952304</v>
      </c>
      <c r="AO121">
        <v>1062.9936</v>
      </c>
      <c r="AP121">
        <v>11.081010631365301</v>
      </c>
      <c r="AQ121">
        <v>2.15</v>
      </c>
      <c r="AR121">
        <v>267.06</v>
      </c>
      <c r="AS121">
        <v>11.239000000000001</v>
      </c>
      <c r="AT121" s="10">
        <v>637866100000</v>
      </c>
      <c r="AU121">
        <v>128885</v>
      </c>
      <c r="AV121">
        <v>0</v>
      </c>
      <c r="AW121">
        <v>129450584</v>
      </c>
      <c r="AX121">
        <v>85041979</v>
      </c>
      <c r="AY121">
        <v>5004</v>
      </c>
      <c r="AZ121" s="10">
        <v>0</v>
      </c>
      <c r="BA121">
        <v>743</v>
      </c>
      <c r="BB121">
        <v>743</v>
      </c>
      <c r="BC121">
        <v>4641</v>
      </c>
      <c r="BD121">
        <v>0</v>
      </c>
      <c r="BE121">
        <v>1054</v>
      </c>
      <c r="BF121">
        <v>7555</v>
      </c>
      <c r="BG121">
        <v>183</v>
      </c>
      <c r="BH121">
        <v>5175</v>
      </c>
      <c r="BI121">
        <v>3309</v>
      </c>
      <c r="BJ121">
        <v>0</v>
      </c>
      <c r="BK121">
        <v>96787</v>
      </c>
      <c r="BL121">
        <v>42806631</v>
      </c>
      <c r="BM121">
        <v>1320304</v>
      </c>
      <c r="BN121">
        <v>0</v>
      </c>
      <c r="BO121">
        <v>28350665000</v>
      </c>
      <c r="BP121" s="3">
        <v>0.4</v>
      </c>
      <c r="BQ121" s="3">
        <v>3704</v>
      </c>
      <c r="BR121" s="3">
        <v>26179.47</v>
      </c>
      <c r="BS121" s="3">
        <v>3309026000</v>
      </c>
      <c r="BT121" s="3">
        <v>21981000</v>
      </c>
      <c r="BU121" s="3">
        <v>5532392000</v>
      </c>
      <c r="BV121" s="3">
        <v>14347112000</v>
      </c>
      <c r="BW121" s="3">
        <v>5140155000</v>
      </c>
      <c r="BX121" s="3">
        <v>23210511000</v>
      </c>
      <c r="BY121">
        <v>0</v>
      </c>
      <c r="BZ121">
        <v>0</v>
      </c>
      <c r="CA121">
        <v>0</v>
      </c>
      <c r="CB121">
        <v>0</v>
      </c>
      <c r="CC121">
        <v>28350665000</v>
      </c>
      <c r="CD121">
        <v>0.4</v>
      </c>
      <c r="CE121">
        <v>1216173.58</v>
      </c>
      <c r="CF121">
        <v>386073882.29000002</v>
      </c>
      <c r="CG121">
        <v>18165.919999999998</v>
      </c>
      <c r="CH121">
        <v>28393.25</v>
      </c>
      <c r="CI121">
        <v>34.518789599999998</v>
      </c>
      <c r="CJ121">
        <v>4.53</v>
      </c>
      <c r="CK121">
        <v>-158330</v>
      </c>
      <c r="CL121">
        <v>-133940</v>
      </c>
      <c r="CM121">
        <v>24390</v>
      </c>
      <c r="CN121">
        <v>53863.33</v>
      </c>
      <c r="CO121">
        <v>6831236.6699999999</v>
      </c>
      <c r="CP121">
        <v>-76486.67</v>
      </c>
      <c r="CQ121">
        <v>-290070</v>
      </c>
      <c r="CR121">
        <v>1938650.46</v>
      </c>
      <c r="CS121">
        <v>383655553</v>
      </c>
      <c r="CT121">
        <v>392794.49</v>
      </c>
      <c r="CU121">
        <v>385986997.94999999</v>
      </c>
      <c r="CV121" s="34">
        <v>0.53441640000000001</v>
      </c>
      <c r="CW121">
        <v>30425734.420000002</v>
      </c>
      <c r="CX121" s="7">
        <v>10909.66</v>
      </c>
      <c r="CY121" s="10">
        <f t="shared" si="3"/>
        <v>0</v>
      </c>
      <c r="CZ121" s="10">
        <f>IFERROR(INDEX(CONFAZ!$A$2:$ES$440,MATCH(DATE(YEAR($A121),MONTH($A121),15),CONFAZ!$A$2:$A$440,0),4),0)</f>
        <v>18165.919999999998</v>
      </c>
      <c r="DA121"/>
      <c r="DB121"/>
      <c r="DC121"/>
      <c r="DD121"/>
      <c r="DJ121"/>
    </row>
    <row r="122" spans="1:114" x14ac:dyDescent="0.25">
      <c r="A122" s="1">
        <v>43846</v>
      </c>
      <c r="B122" s="1" t="str">
        <f t="shared" si="2"/>
        <v>16/01/2020</v>
      </c>
      <c r="C122" t="s">
        <v>61</v>
      </c>
      <c r="D122" t="s">
        <v>62</v>
      </c>
      <c r="E122" s="8">
        <v>4.1494999999999997</v>
      </c>
      <c r="F122">
        <v>529386043.14000005</v>
      </c>
      <c r="G122">
        <v>7251174.8600000003</v>
      </c>
      <c r="H122">
        <v>821249322</v>
      </c>
      <c r="I122">
        <v>123333069.09000002</v>
      </c>
      <c r="J122">
        <v>65421946.099999994</v>
      </c>
      <c r="K122">
        <v>22670276.589999996</v>
      </c>
      <c r="L122">
        <v>43041077</v>
      </c>
      <c r="M122" s="10">
        <v>16670987</v>
      </c>
      <c r="N122" s="10">
        <v>34071970</v>
      </c>
      <c r="O122" s="10">
        <v>120237429</v>
      </c>
      <c r="P122" s="10">
        <v>102294306</v>
      </c>
      <c r="Q122" s="10">
        <v>7915714</v>
      </c>
      <c r="R122" s="10">
        <v>122978332</v>
      </c>
      <c r="S122" s="10">
        <v>2653451</v>
      </c>
      <c r="T122" s="10">
        <v>22529302</v>
      </c>
      <c r="U122" s="10">
        <v>300028807</v>
      </c>
      <c r="V122" s="10">
        <v>84701832</v>
      </c>
      <c r="W122" s="10">
        <v>2653451</v>
      </c>
      <c r="X122" s="10">
        <v>22529302</v>
      </c>
      <c r="Y122" s="10">
        <v>300028807</v>
      </c>
      <c r="Z122" s="10">
        <v>84701832</v>
      </c>
      <c r="AA122" s="10">
        <v>7167192</v>
      </c>
      <c r="AB122" s="10">
        <v>0.36063401589999999</v>
      </c>
      <c r="AC122">
        <v>134.05000000000001</v>
      </c>
      <c r="AD122" s="2">
        <v>14429715267</v>
      </c>
      <c r="AE122" s="2">
        <v>17190165488</v>
      </c>
      <c r="AF122" s="10">
        <f>INDEX(CONFAZ!$EN$2:$ES$408,MATCH(DATE(YEAR($A122),MONTH($A122),15),CONFAZ!$EN$2:$EN$408,0),2)</f>
        <v>183139168</v>
      </c>
      <c r="AG122" s="10">
        <f>INDEX(CONFAZ!$EN$2:$ES$408,MATCH(DATE(YEAR($A122),MONTH($A122),15),CONFAZ!$EN$2:$EN$408,0),3)</f>
        <v>266434221</v>
      </c>
      <c r="AH122">
        <v>1039</v>
      </c>
      <c r="AI122">
        <v>1491305403000</v>
      </c>
      <c r="AJ122">
        <v>4.4000000000000004</v>
      </c>
      <c r="AK122">
        <v>0.19</v>
      </c>
      <c r="AL122">
        <v>1207.61222222222</v>
      </c>
      <c r="AM122">
        <v>942.529</v>
      </c>
      <c r="AN122">
        <v>850.94333333333304</v>
      </c>
      <c r="AO122">
        <v>1071.1268</v>
      </c>
      <c r="AP122">
        <v>11.354338486771599</v>
      </c>
      <c r="AQ122">
        <v>1.21</v>
      </c>
      <c r="AR122">
        <v>268.44</v>
      </c>
      <c r="AS122">
        <v>0.19997000000000001</v>
      </c>
      <c r="AT122" s="10">
        <v>615587200000</v>
      </c>
      <c r="AU122">
        <v>110071</v>
      </c>
      <c r="AV122">
        <v>20</v>
      </c>
      <c r="AW122">
        <v>109474260</v>
      </c>
      <c r="AX122">
        <v>93524951</v>
      </c>
      <c r="AY122">
        <v>3601</v>
      </c>
      <c r="AZ122" s="10">
        <v>0</v>
      </c>
      <c r="BA122">
        <v>106</v>
      </c>
      <c r="BB122">
        <v>106</v>
      </c>
      <c r="BC122">
        <v>2947</v>
      </c>
      <c r="BD122">
        <v>2100000</v>
      </c>
      <c r="BE122">
        <v>2</v>
      </c>
      <c r="BF122">
        <v>8848</v>
      </c>
      <c r="BG122">
        <v>0</v>
      </c>
      <c r="BH122">
        <v>842</v>
      </c>
      <c r="BI122">
        <v>260</v>
      </c>
      <c r="BJ122">
        <v>0</v>
      </c>
      <c r="BK122">
        <v>2031378</v>
      </c>
      <c r="BL122">
        <v>6616758</v>
      </c>
      <c r="BM122">
        <v>5072102</v>
      </c>
      <c r="BN122">
        <v>0</v>
      </c>
      <c r="BO122">
        <v>29846794000</v>
      </c>
      <c r="BP122" s="3">
        <v>0.4</v>
      </c>
      <c r="BQ122" s="3">
        <v>3704</v>
      </c>
      <c r="BR122" s="3">
        <v>27335.53</v>
      </c>
      <c r="BS122">
        <v>3437407000</v>
      </c>
      <c r="BT122" s="3">
        <v>22505000</v>
      </c>
      <c r="BU122" s="3">
        <v>5806026000</v>
      </c>
      <c r="BV122" s="3">
        <v>14705051000</v>
      </c>
      <c r="BW122" s="3">
        <v>5875804000</v>
      </c>
      <c r="BX122">
        <v>23970990000</v>
      </c>
      <c r="BY122">
        <v>0</v>
      </c>
      <c r="BZ122">
        <v>0</v>
      </c>
      <c r="CA122">
        <v>0</v>
      </c>
      <c r="CB122">
        <v>0</v>
      </c>
      <c r="CC122">
        <v>28350665000</v>
      </c>
      <c r="CD122">
        <v>0.4</v>
      </c>
      <c r="CE122">
        <v>1583459.13</v>
      </c>
      <c r="CF122">
        <v>371513444.43000001</v>
      </c>
      <c r="CG122">
        <v>23133.82</v>
      </c>
      <c r="CH122">
        <v>28319.919999999998</v>
      </c>
      <c r="CI122">
        <v>34.241921099999999</v>
      </c>
      <c r="CJ122">
        <v>4.58</v>
      </c>
      <c r="CK122">
        <v>10386.67</v>
      </c>
      <c r="CL122">
        <v>32793.33</v>
      </c>
      <c r="CM122">
        <v>22406.67</v>
      </c>
      <c r="CN122">
        <v>-199736.67</v>
      </c>
      <c r="CO122">
        <v>7029033.3300000001</v>
      </c>
      <c r="CP122">
        <v>-81356.67</v>
      </c>
      <c r="CQ122">
        <v>-308380</v>
      </c>
      <c r="CR122">
        <v>4625667.0199999996</v>
      </c>
      <c r="CS122">
        <v>421739405.72000003</v>
      </c>
      <c r="CT122">
        <v>929749.23</v>
      </c>
      <c r="CU122">
        <v>427315263.23000002</v>
      </c>
      <c r="CV122" s="34">
        <v>0.53763439999999996</v>
      </c>
      <c r="CW122">
        <v>508761</v>
      </c>
      <c r="CX122" s="7">
        <v>14003.61</v>
      </c>
      <c r="CY122" s="10">
        <f t="shared" si="3"/>
        <v>0</v>
      </c>
      <c r="CZ122" s="10">
        <f>IFERROR(INDEX(CONFAZ!$A$2:$ES$440,MATCH(DATE(YEAR($A122),MONTH($A122),15),CONFAZ!$A$2:$A$440,0),4),0)</f>
        <v>23133.82</v>
      </c>
      <c r="DA122" s="10"/>
      <c r="DB122" s="10"/>
      <c r="DC122"/>
      <c r="DD122"/>
      <c r="DJ122"/>
    </row>
    <row r="123" spans="1:114" x14ac:dyDescent="0.25">
      <c r="A123" s="1">
        <v>43877</v>
      </c>
      <c r="B123" s="1" t="str">
        <f t="shared" si="2"/>
        <v>16/02/2020</v>
      </c>
      <c r="C123" t="s">
        <v>61</v>
      </c>
      <c r="D123" t="s">
        <v>62</v>
      </c>
      <c r="E123" s="8">
        <v>4.3410000000000002</v>
      </c>
      <c r="F123">
        <v>453063655.93000001</v>
      </c>
      <c r="G123">
        <v>3280940.86</v>
      </c>
      <c r="H123">
        <v>647819942</v>
      </c>
      <c r="I123">
        <v>117580049.38000001</v>
      </c>
      <c r="J123">
        <v>16321925.93</v>
      </c>
      <c r="K123">
        <v>15161579.270000001</v>
      </c>
      <c r="L123">
        <v>103038417</v>
      </c>
      <c r="M123" s="10">
        <v>23310664</v>
      </c>
      <c r="N123" s="10">
        <v>32007867</v>
      </c>
      <c r="O123" s="10">
        <v>85880827</v>
      </c>
      <c r="P123" s="10">
        <v>100743979</v>
      </c>
      <c r="Q123" s="10">
        <v>7402532</v>
      </c>
      <c r="R123" s="10">
        <v>98501744</v>
      </c>
      <c r="S123" s="10">
        <v>2539207</v>
      </c>
      <c r="T123" s="10">
        <v>18280272</v>
      </c>
      <c r="U123" s="10">
        <v>202360899</v>
      </c>
      <c r="V123" s="10">
        <v>73631960</v>
      </c>
      <c r="W123" s="10">
        <v>2539207</v>
      </c>
      <c r="X123" s="10">
        <v>18280272</v>
      </c>
      <c r="Y123" s="10">
        <v>202360899</v>
      </c>
      <c r="Z123" s="10">
        <v>73631960</v>
      </c>
      <c r="AA123" s="10">
        <v>3159991</v>
      </c>
      <c r="AB123" s="10">
        <v>1.5488282588</v>
      </c>
      <c r="AC123">
        <v>134.52000000000001</v>
      </c>
      <c r="AD123" s="2">
        <v>15356449520</v>
      </c>
      <c r="AE123" s="2">
        <v>13849450579</v>
      </c>
      <c r="AF123" s="10">
        <f>INDEX(CONFAZ!$EN$2:$ES$408,MATCH(DATE(YEAR($A123),MONTH($A123),15),CONFAZ!$EN$2:$EN$408,0),2)</f>
        <v>170475076</v>
      </c>
      <c r="AG123" s="10">
        <f>INDEX(CONFAZ!$EN$2:$ES$408,MATCH(DATE(YEAR($A123),MONTH($A123),15),CONFAZ!$EN$2:$EN$408,0),3)</f>
        <v>255063770</v>
      </c>
      <c r="AH123">
        <v>1045</v>
      </c>
      <c r="AI123">
        <v>1573438860000</v>
      </c>
      <c r="AJ123">
        <v>4.1900000000000004</v>
      </c>
      <c r="AK123">
        <v>0.17</v>
      </c>
      <c r="AL123">
        <v>1207.35666666666</v>
      </c>
      <c r="AM123">
        <v>940.76049999999998</v>
      </c>
      <c r="AN123">
        <v>853.65523809523802</v>
      </c>
      <c r="AO123">
        <v>1072.0475999999901</v>
      </c>
      <c r="AP123">
        <v>11.7529174900264</v>
      </c>
      <c r="AQ123">
        <v>1.25</v>
      </c>
      <c r="AR123">
        <v>239.99</v>
      </c>
      <c r="AS123">
        <v>17.57</v>
      </c>
      <c r="AT123" s="10">
        <v>620047600000</v>
      </c>
      <c r="AU123">
        <v>81677</v>
      </c>
      <c r="AV123">
        <v>285</v>
      </c>
      <c r="AW123">
        <v>98131761</v>
      </c>
      <c r="AX123">
        <v>84640515</v>
      </c>
      <c r="AY123">
        <v>3001</v>
      </c>
      <c r="AZ123" s="10">
        <v>145</v>
      </c>
      <c r="BA123">
        <v>241</v>
      </c>
      <c r="BB123">
        <v>241</v>
      </c>
      <c r="BC123">
        <v>2571</v>
      </c>
      <c r="BD123">
        <v>0</v>
      </c>
      <c r="BE123">
        <v>113</v>
      </c>
      <c r="BF123">
        <v>6089</v>
      </c>
      <c r="BG123">
        <v>297</v>
      </c>
      <c r="BH123">
        <v>300</v>
      </c>
      <c r="BI123">
        <v>2898</v>
      </c>
      <c r="BJ123">
        <v>0</v>
      </c>
      <c r="BK123">
        <v>54746</v>
      </c>
      <c r="BL123">
        <v>13256370</v>
      </c>
      <c r="BM123">
        <v>73574</v>
      </c>
      <c r="BN123">
        <v>0</v>
      </c>
      <c r="BO123">
        <v>29846794000</v>
      </c>
      <c r="BP123" s="3">
        <v>0.4</v>
      </c>
      <c r="BQ123" s="3">
        <v>3704</v>
      </c>
      <c r="BR123" s="3">
        <v>27335.53</v>
      </c>
      <c r="BS123" s="3">
        <v>3437407000</v>
      </c>
      <c r="BT123" s="3">
        <v>22505000</v>
      </c>
      <c r="BU123" s="3">
        <v>5806026000</v>
      </c>
      <c r="BV123" s="3">
        <v>14705051000</v>
      </c>
      <c r="BW123" s="3">
        <v>5875804000</v>
      </c>
      <c r="BX123" s="3">
        <v>23970990000</v>
      </c>
      <c r="BY123">
        <v>0</v>
      </c>
      <c r="BZ123">
        <v>0</v>
      </c>
      <c r="CA123">
        <v>0</v>
      </c>
      <c r="CB123">
        <v>0</v>
      </c>
      <c r="CC123">
        <v>28350665000</v>
      </c>
      <c r="CD123">
        <v>0.4</v>
      </c>
      <c r="CE123">
        <v>1587728.49</v>
      </c>
      <c r="CF123">
        <v>338695635.25</v>
      </c>
      <c r="CG123">
        <v>27819.360000000001</v>
      </c>
      <c r="CH123">
        <v>27619.919999999998</v>
      </c>
      <c r="CI123">
        <v>34.241921099999999</v>
      </c>
      <c r="CJ123">
        <v>4.55</v>
      </c>
      <c r="CK123">
        <v>10386.67</v>
      </c>
      <c r="CL123">
        <v>32793.33</v>
      </c>
      <c r="CM123">
        <v>22406.67</v>
      </c>
      <c r="CN123">
        <v>-199736.67</v>
      </c>
      <c r="CO123">
        <v>7029033.3300000001</v>
      </c>
      <c r="CP123">
        <v>-81356.67</v>
      </c>
      <c r="CQ123">
        <v>-308380</v>
      </c>
      <c r="CR123">
        <v>1205613.94</v>
      </c>
      <c r="CS123">
        <v>331012650.24000001</v>
      </c>
      <c r="CT123">
        <v>2431660.02</v>
      </c>
      <c r="CU123">
        <v>334659047.67000002</v>
      </c>
      <c r="CV123" s="34">
        <v>0.53763439999999996</v>
      </c>
      <c r="CW123">
        <v>622836</v>
      </c>
      <c r="CX123" s="7">
        <v>16876.349999999999</v>
      </c>
      <c r="CY123" s="10">
        <f t="shared" si="3"/>
        <v>0</v>
      </c>
      <c r="CZ123" s="10">
        <f>IFERROR(INDEX(CONFAZ!$A$2:$ES$440,MATCH(DATE(YEAR($A123),MONTH($A123),15),CONFAZ!$A$2:$A$440,0),4),0)</f>
        <v>27819.360000000001</v>
      </c>
      <c r="DA123"/>
      <c r="DB123"/>
      <c r="DC123"/>
      <c r="DD123"/>
      <c r="DJ123"/>
    </row>
    <row r="124" spans="1:114" x14ac:dyDescent="0.25">
      <c r="A124" s="1">
        <v>43906</v>
      </c>
      <c r="B124" s="1" t="str">
        <f t="shared" si="2"/>
        <v>16/03/2020</v>
      </c>
      <c r="C124" t="s">
        <v>61</v>
      </c>
      <c r="D124" t="s">
        <v>62</v>
      </c>
      <c r="E124" s="8">
        <v>4.8838999999999997</v>
      </c>
      <c r="F124">
        <v>379765243.18000001</v>
      </c>
      <c r="G124">
        <v>3309566.51</v>
      </c>
      <c r="H124">
        <v>615308052</v>
      </c>
      <c r="I124">
        <v>109709581.67999999</v>
      </c>
      <c r="J124">
        <v>51437657.82</v>
      </c>
      <c r="K124">
        <v>14623313.390000001</v>
      </c>
      <c r="L124">
        <v>52078165</v>
      </c>
      <c r="M124" s="10">
        <v>16055688</v>
      </c>
      <c r="N124" s="10">
        <v>32667814</v>
      </c>
      <c r="O124" s="10">
        <v>75494081</v>
      </c>
      <c r="P124" s="10">
        <v>89857400</v>
      </c>
      <c r="Q124" s="10">
        <v>6588257</v>
      </c>
      <c r="R124" s="10">
        <v>100162548</v>
      </c>
      <c r="S124" s="10">
        <v>2600773</v>
      </c>
      <c r="T124" s="10">
        <v>20085653</v>
      </c>
      <c r="U124" s="10">
        <v>199174643</v>
      </c>
      <c r="V124" s="10">
        <v>69363102</v>
      </c>
      <c r="W124" s="10">
        <v>2600773</v>
      </c>
      <c r="X124" s="10">
        <v>20085653</v>
      </c>
      <c r="Y124" s="10">
        <v>199174643</v>
      </c>
      <c r="Z124" s="10">
        <v>69363102</v>
      </c>
      <c r="AA124" s="10">
        <v>3258093</v>
      </c>
      <c r="AB124" s="10">
        <v>1.5595486324000001</v>
      </c>
      <c r="AC124">
        <v>136.21</v>
      </c>
      <c r="AD124" s="2">
        <v>18312350349</v>
      </c>
      <c r="AE124" s="2">
        <v>14266744622</v>
      </c>
      <c r="AF124" s="10">
        <f>INDEX(CONFAZ!$EN$2:$ES$408,MATCH(DATE(YEAR($A124),MONTH($A124),15),CONFAZ!$EN$2:$EN$408,0),2)</f>
        <v>307489394</v>
      </c>
      <c r="AG124" s="10">
        <f>INDEX(CONFAZ!$EN$2:$ES$408,MATCH(DATE(YEAR($A124),MONTH($A124),15),CONFAZ!$EN$2:$EN$408,0),3)</f>
        <v>177657446</v>
      </c>
      <c r="AH124">
        <v>1045</v>
      </c>
      <c r="AI124">
        <v>1675983543500</v>
      </c>
      <c r="AJ124">
        <v>3.95</v>
      </c>
      <c r="AK124">
        <v>0.18</v>
      </c>
      <c r="AL124">
        <v>1211.16166666666</v>
      </c>
      <c r="AM124">
        <v>939.17349999999999</v>
      </c>
      <c r="AN124">
        <v>854.94047619047603</v>
      </c>
      <c r="AO124">
        <v>1075.6728000000001</v>
      </c>
      <c r="AP124">
        <v>12.3730743532556</v>
      </c>
      <c r="AQ124">
        <v>1.07</v>
      </c>
      <c r="AR124">
        <v>183.34</v>
      </c>
      <c r="AS124">
        <v>28.86</v>
      </c>
      <c r="AT124" s="10">
        <v>637763300000</v>
      </c>
      <c r="AU124">
        <v>79122</v>
      </c>
      <c r="AV124">
        <v>119</v>
      </c>
      <c r="AW124">
        <v>115158674</v>
      </c>
      <c r="AX124">
        <v>77113098</v>
      </c>
      <c r="AY124">
        <v>4119</v>
      </c>
      <c r="AZ124" s="10">
        <v>1902</v>
      </c>
      <c r="BA124">
        <v>189</v>
      </c>
      <c r="BB124">
        <v>189</v>
      </c>
      <c r="BC124">
        <v>5546</v>
      </c>
      <c r="BD124">
        <v>425</v>
      </c>
      <c r="BE124">
        <v>760</v>
      </c>
      <c r="BF124">
        <v>2326</v>
      </c>
      <c r="BG124">
        <v>236</v>
      </c>
      <c r="BH124">
        <v>992</v>
      </c>
      <c r="BI124">
        <v>1665</v>
      </c>
      <c r="BJ124">
        <v>50</v>
      </c>
      <c r="BK124">
        <v>65331</v>
      </c>
      <c r="BL124">
        <v>37814639</v>
      </c>
      <c r="BM124">
        <v>64306</v>
      </c>
      <c r="BN124">
        <v>0</v>
      </c>
      <c r="BO124">
        <v>29846794000</v>
      </c>
      <c r="BP124" s="3">
        <v>0.4</v>
      </c>
      <c r="BQ124" s="3">
        <v>3704</v>
      </c>
      <c r="BR124" s="3">
        <v>27335.53</v>
      </c>
      <c r="BS124" s="3">
        <v>3437407000</v>
      </c>
      <c r="BT124" s="3">
        <v>22505000</v>
      </c>
      <c r="BU124" s="3">
        <v>5806026000</v>
      </c>
      <c r="BV124" s="3">
        <v>14705051000</v>
      </c>
      <c r="BW124" s="3">
        <v>5875804000</v>
      </c>
      <c r="BX124" s="3">
        <v>23970990000</v>
      </c>
      <c r="BY124">
        <v>0</v>
      </c>
      <c r="BZ124">
        <v>0</v>
      </c>
      <c r="CA124">
        <v>0</v>
      </c>
      <c r="CB124">
        <v>0</v>
      </c>
      <c r="CC124">
        <v>28350665000</v>
      </c>
      <c r="CD124">
        <v>0.4</v>
      </c>
      <c r="CE124">
        <v>984502.33</v>
      </c>
      <c r="CF124">
        <v>375948717.39999998</v>
      </c>
      <c r="CG124">
        <v>21992.78</v>
      </c>
      <c r="CH124">
        <v>27835.919999999998</v>
      </c>
      <c r="CI124">
        <v>34.241921099999999</v>
      </c>
      <c r="CJ124">
        <v>4.46</v>
      </c>
      <c r="CK124">
        <v>10386.67</v>
      </c>
      <c r="CL124">
        <v>32793.33</v>
      </c>
      <c r="CM124">
        <v>22406.67</v>
      </c>
      <c r="CN124">
        <v>-199736.67</v>
      </c>
      <c r="CO124">
        <v>7029033.3300000001</v>
      </c>
      <c r="CP124">
        <v>-81356.67</v>
      </c>
      <c r="CQ124">
        <v>-308380</v>
      </c>
      <c r="CR124">
        <v>1007482.01</v>
      </c>
      <c r="CS124">
        <v>308371651.10000002</v>
      </c>
      <c r="CT124">
        <v>156797.92000000001</v>
      </c>
      <c r="CU124">
        <v>309535931.02999997</v>
      </c>
      <c r="CV124" s="34">
        <v>0.53763439999999996</v>
      </c>
      <c r="CW124">
        <v>382131</v>
      </c>
      <c r="CX124" s="7">
        <v>13319.46</v>
      </c>
      <c r="CY124" s="10">
        <f t="shared" si="3"/>
        <v>0</v>
      </c>
      <c r="CZ124" s="10">
        <f>IFERROR(INDEX(CONFAZ!$A$2:$ES$440,MATCH(DATE(YEAR($A124),MONTH($A124),15),CONFAZ!$A$2:$A$440,0),4),0)</f>
        <v>21992.78</v>
      </c>
      <c r="DA124" s="4"/>
      <c r="DB124"/>
      <c r="DC124"/>
      <c r="DJ124"/>
    </row>
    <row r="125" spans="1:114" x14ac:dyDescent="0.25">
      <c r="A125" s="1">
        <v>43937</v>
      </c>
      <c r="B125" s="1" t="str">
        <f t="shared" si="2"/>
        <v>16/04/2020</v>
      </c>
      <c r="C125" t="s">
        <v>61</v>
      </c>
      <c r="D125" t="s">
        <v>62</v>
      </c>
      <c r="E125" s="8">
        <v>5.3255999999999997</v>
      </c>
      <c r="F125">
        <v>410824089.10000008</v>
      </c>
      <c r="G125">
        <v>2523271.59</v>
      </c>
      <c r="H125">
        <v>558815152</v>
      </c>
      <c r="I125">
        <v>69954707.019999996</v>
      </c>
      <c r="J125">
        <v>15455534.439999999</v>
      </c>
      <c r="K125">
        <v>6910675.1300000008</v>
      </c>
      <c r="L125">
        <v>13132740</v>
      </c>
      <c r="M125" s="10">
        <v>15632579</v>
      </c>
      <c r="N125" s="10">
        <v>33010782</v>
      </c>
      <c r="O125" s="10">
        <v>59784478</v>
      </c>
      <c r="P125" s="10">
        <v>94813746</v>
      </c>
      <c r="Q125" s="10">
        <v>7863839</v>
      </c>
      <c r="R125" s="10">
        <v>55269637</v>
      </c>
      <c r="S125" s="10">
        <v>2534062</v>
      </c>
      <c r="T125" s="10">
        <v>13755474</v>
      </c>
      <c r="U125" s="10">
        <v>195603530</v>
      </c>
      <c r="V125" s="10">
        <v>78147610</v>
      </c>
      <c r="W125" s="10">
        <v>2534062</v>
      </c>
      <c r="X125" s="10">
        <v>13755474</v>
      </c>
      <c r="Y125" s="10">
        <v>195603530</v>
      </c>
      <c r="Z125" s="10">
        <v>78147610</v>
      </c>
      <c r="AA125" s="10">
        <v>2399415</v>
      </c>
      <c r="AB125" s="10">
        <v>1.4456259849999999</v>
      </c>
      <c r="AC125">
        <v>118.53</v>
      </c>
      <c r="AD125" s="2">
        <v>17593798650</v>
      </c>
      <c r="AE125" s="2">
        <v>11431019725</v>
      </c>
      <c r="AF125" s="10">
        <f>INDEX(CONFAZ!$EN$2:$ES$408,MATCH(DATE(YEAR($A125),MONTH($A125),15),CONFAZ!$EN$2:$EN$408,0),2)</f>
        <v>266819153</v>
      </c>
      <c r="AG125" s="10">
        <f>INDEX(CONFAZ!$EN$2:$ES$408,MATCH(DATE(YEAR($A125),MONTH($A125),15),CONFAZ!$EN$2:$EN$408,0),3)</f>
        <v>114420523</v>
      </c>
      <c r="AH125">
        <v>1045</v>
      </c>
      <c r="AI125">
        <v>1807066615200</v>
      </c>
      <c r="AJ125">
        <v>3.65</v>
      </c>
      <c r="AK125">
        <v>-0.23</v>
      </c>
      <c r="AL125">
        <v>1225.4338888888799</v>
      </c>
      <c r="AM125">
        <v>939.47849999999903</v>
      </c>
      <c r="AN125">
        <v>854.79619047618996</v>
      </c>
      <c r="AO125">
        <v>1080.7408</v>
      </c>
      <c r="AP125">
        <v>12.7400867410161</v>
      </c>
      <c r="AQ125">
        <v>0.69</v>
      </c>
      <c r="AR125">
        <v>141.38999999999999</v>
      </c>
      <c r="AS125">
        <v>37.39</v>
      </c>
      <c r="AT125" s="10">
        <v>569324600000</v>
      </c>
      <c r="AU125">
        <v>161166</v>
      </c>
      <c r="AV125">
        <v>887</v>
      </c>
      <c r="AW125">
        <v>121229461</v>
      </c>
      <c r="AX125">
        <v>108225378</v>
      </c>
      <c r="AY125">
        <v>7809</v>
      </c>
      <c r="AZ125" s="10">
        <v>2164</v>
      </c>
      <c r="BA125">
        <v>2818</v>
      </c>
      <c r="BB125">
        <v>2818</v>
      </c>
      <c r="BC125">
        <v>4013</v>
      </c>
      <c r="BD125">
        <v>2367</v>
      </c>
      <c r="BE125">
        <v>139</v>
      </c>
      <c r="BF125">
        <v>5000</v>
      </c>
      <c r="BG125">
        <v>229</v>
      </c>
      <c r="BH125">
        <v>788</v>
      </c>
      <c r="BI125">
        <v>1604</v>
      </c>
      <c r="BJ125">
        <v>1303</v>
      </c>
      <c r="BK125">
        <v>111991</v>
      </c>
      <c r="BL125">
        <v>12481941</v>
      </c>
      <c r="BM125">
        <v>213338</v>
      </c>
      <c r="BN125">
        <v>0</v>
      </c>
      <c r="BO125">
        <v>29846794000</v>
      </c>
      <c r="BP125" s="3">
        <v>0.4</v>
      </c>
      <c r="BQ125" s="3">
        <v>3704</v>
      </c>
      <c r="BR125" s="3">
        <v>27335.53</v>
      </c>
      <c r="BS125" s="3">
        <v>3437407000</v>
      </c>
      <c r="BT125" s="3">
        <v>22505000</v>
      </c>
      <c r="BU125" s="3">
        <v>5806026000</v>
      </c>
      <c r="BV125" s="3">
        <v>14705051000</v>
      </c>
      <c r="BW125">
        <v>5875804000</v>
      </c>
      <c r="BX125">
        <v>23970990000</v>
      </c>
      <c r="BY125">
        <v>0</v>
      </c>
      <c r="BZ125">
        <v>0</v>
      </c>
      <c r="CA125">
        <v>0</v>
      </c>
      <c r="CB125">
        <v>0</v>
      </c>
      <c r="CC125">
        <v>28350665000</v>
      </c>
      <c r="CD125">
        <v>0.4</v>
      </c>
      <c r="CE125">
        <v>1323439.75</v>
      </c>
      <c r="CF125">
        <v>308376765.38999999</v>
      </c>
      <c r="CG125">
        <v>12134.01</v>
      </c>
      <c r="CH125">
        <v>27228.92</v>
      </c>
      <c r="CI125">
        <v>34.241921099999999</v>
      </c>
      <c r="CJ125">
        <v>4.07</v>
      </c>
      <c r="CK125">
        <v>-280220</v>
      </c>
      <c r="CL125">
        <v>-262953.33</v>
      </c>
      <c r="CM125">
        <v>17266.669999999998</v>
      </c>
      <c r="CN125">
        <v>-37493.33</v>
      </c>
      <c r="CO125">
        <v>6896770</v>
      </c>
      <c r="CP125">
        <v>-76996.67</v>
      </c>
      <c r="CQ125">
        <v>-373200</v>
      </c>
      <c r="CR125">
        <v>1007482.01</v>
      </c>
      <c r="CS125">
        <v>308371651.10000002</v>
      </c>
      <c r="CT125">
        <v>156797.92000000001</v>
      </c>
      <c r="CU125">
        <v>309535931.02999997</v>
      </c>
      <c r="CV125" s="34">
        <v>0.53763439999999996</v>
      </c>
      <c r="CW125">
        <v>495639</v>
      </c>
      <c r="CX125" s="7">
        <v>7455.72</v>
      </c>
      <c r="CY125" s="10">
        <f t="shared" si="3"/>
        <v>0</v>
      </c>
      <c r="CZ125" s="10">
        <f>IFERROR(INDEX(CONFAZ!$A$2:$ES$440,MATCH(DATE(YEAR($A125),MONTH($A125),15),CONFAZ!$A$2:$A$440,0),4),0)</f>
        <v>12134.01</v>
      </c>
      <c r="DA125"/>
      <c r="DB125"/>
      <c r="DC125"/>
      <c r="DD125"/>
      <c r="DJ125"/>
    </row>
    <row r="126" spans="1:114" x14ac:dyDescent="0.25">
      <c r="A126" s="1">
        <v>43967</v>
      </c>
      <c r="B126" s="1" t="str">
        <f t="shared" si="2"/>
        <v>16/05/2020</v>
      </c>
      <c r="C126" t="s">
        <v>61</v>
      </c>
      <c r="D126" t="s">
        <v>62</v>
      </c>
      <c r="E126" s="8">
        <v>5.6433999999999997</v>
      </c>
      <c r="F126">
        <v>358819909.1099999</v>
      </c>
      <c r="G126">
        <v>2968969.9399999995</v>
      </c>
      <c r="H126">
        <v>493548840</v>
      </c>
      <c r="I126">
        <v>71834598.030000001</v>
      </c>
      <c r="J126">
        <v>14228451.6</v>
      </c>
      <c r="K126">
        <v>7468646.0599999987</v>
      </c>
      <c r="L126">
        <v>21758602</v>
      </c>
      <c r="M126" s="10">
        <v>18425224</v>
      </c>
      <c r="N126" s="10">
        <v>32117252</v>
      </c>
      <c r="O126" s="10">
        <v>60115735</v>
      </c>
      <c r="P126" s="10">
        <v>84260198</v>
      </c>
      <c r="Q126" s="10">
        <v>9213930</v>
      </c>
      <c r="R126" s="10">
        <v>72689454</v>
      </c>
      <c r="S126" s="10">
        <v>2713854</v>
      </c>
      <c r="T126" s="10">
        <v>16484373</v>
      </c>
      <c r="U126" s="10">
        <v>136839848</v>
      </c>
      <c r="V126" s="10">
        <v>57763877</v>
      </c>
      <c r="W126" s="10">
        <v>2713854</v>
      </c>
      <c r="X126" s="10">
        <v>16484373</v>
      </c>
      <c r="Y126" s="10">
        <v>136839848</v>
      </c>
      <c r="Z126" s="10">
        <v>57763877</v>
      </c>
      <c r="AA126" s="10">
        <v>2925095</v>
      </c>
      <c r="AB126" s="10">
        <v>1.7047923475</v>
      </c>
      <c r="AC126">
        <v>119.65</v>
      </c>
      <c r="AD126" s="2">
        <v>17519841090</v>
      </c>
      <c r="AE126" s="2">
        <v>10681945943</v>
      </c>
      <c r="AF126" s="10">
        <f>INDEX(CONFAZ!$EN$2:$ES$408,MATCH(DATE(YEAR($A126),MONTH($A126),15),CONFAZ!$EN$2:$EN$408,0),2)</f>
        <v>288450249</v>
      </c>
      <c r="AG126" s="10">
        <f>INDEX(CONFAZ!$EN$2:$ES$408,MATCH(DATE(YEAR($A126),MONTH($A126),15),CONFAZ!$EN$2:$EN$408,0),3)</f>
        <v>101221267</v>
      </c>
      <c r="AH126">
        <v>1045</v>
      </c>
      <c r="AI126">
        <v>1950957240400</v>
      </c>
      <c r="AJ126">
        <v>3.01</v>
      </c>
      <c r="AK126">
        <v>-0.25</v>
      </c>
      <c r="AL126">
        <v>1248.10666666666</v>
      </c>
      <c r="AM126">
        <v>957.37749999999903</v>
      </c>
      <c r="AN126">
        <v>870.22523809523796</v>
      </c>
      <c r="AO126">
        <v>1100.7528</v>
      </c>
      <c r="AP126">
        <v>13.1130950591677</v>
      </c>
      <c r="AQ126">
        <v>0.62</v>
      </c>
      <c r="AR126">
        <v>175.58</v>
      </c>
      <c r="AS126">
        <v>31.23</v>
      </c>
      <c r="AT126" s="10">
        <v>579302900000</v>
      </c>
      <c r="AU126">
        <v>146537</v>
      </c>
      <c r="AV126">
        <v>1107</v>
      </c>
      <c r="AW126">
        <v>97220872</v>
      </c>
      <c r="AX126">
        <v>65146987</v>
      </c>
      <c r="AY126">
        <v>5964</v>
      </c>
      <c r="AZ126" s="10">
        <v>4005</v>
      </c>
      <c r="BA126">
        <v>76</v>
      </c>
      <c r="BB126">
        <v>76</v>
      </c>
      <c r="BC126">
        <v>8894</v>
      </c>
      <c r="BD126">
        <v>0</v>
      </c>
      <c r="BE126">
        <v>1300</v>
      </c>
      <c r="BF126">
        <v>5464</v>
      </c>
      <c r="BG126">
        <v>282</v>
      </c>
      <c r="BH126">
        <v>1939</v>
      </c>
      <c r="BI126">
        <v>5234</v>
      </c>
      <c r="BJ126">
        <v>0</v>
      </c>
      <c r="BK126">
        <v>105109</v>
      </c>
      <c r="BL126">
        <v>31330016</v>
      </c>
      <c r="BM126">
        <v>446539</v>
      </c>
      <c r="BN126">
        <v>0</v>
      </c>
      <c r="BO126">
        <v>29846794000</v>
      </c>
      <c r="BP126" s="3">
        <v>0.4</v>
      </c>
      <c r="BQ126" s="3">
        <v>3704</v>
      </c>
      <c r="BR126" s="3">
        <v>27335.53</v>
      </c>
      <c r="BS126">
        <v>3437407000</v>
      </c>
      <c r="BT126" s="3">
        <v>22505000</v>
      </c>
      <c r="BU126" s="3">
        <v>5806026000</v>
      </c>
      <c r="BV126" s="3">
        <v>14705051000</v>
      </c>
      <c r="BW126">
        <v>5875804000</v>
      </c>
      <c r="BX126" s="3">
        <v>23970990000</v>
      </c>
      <c r="BY126">
        <v>0</v>
      </c>
      <c r="BZ126">
        <v>0</v>
      </c>
      <c r="CA126">
        <v>0</v>
      </c>
      <c r="CB126">
        <v>0</v>
      </c>
      <c r="CC126">
        <v>28350665000</v>
      </c>
      <c r="CD126">
        <v>0.4</v>
      </c>
      <c r="CE126">
        <v>1550074.04</v>
      </c>
      <c r="CF126">
        <v>352966940.13</v>
      </c>
      <c r="CG126">
        <v>6093.56</v>
      </c>
      <c r="CH126">
        <v>27034.92</v>
      </c>
      <c r="CI126">
        <v>34.241921099999999</v>
      </c>
      <c r="CJ126">
        <v>3.82</v>
      </c>
      <c r="CK126">
        <v>-280220</v>
      </c>
      <c r="CL126">
        <v>-262953.33</v>
      </c>
      <c r="CM126">
        <v>17266.669999999998</v>
      </c>
      <c r="CN126">
        <v>-37493.33</v>
      </c>
      <c r="CO126">
        <v>6896770</v>
      </c>
      <c r="CP126">
        <v>-76996.67</v>
      </c>
      <c r="CQ126">
        <v>-373200</v>
      </c>
      <c r="CR126">
        <v>1194985.4099999999</v>
      </c>
      <c r="CS126">
        <v>250069469.88</v>
      </c>
      <c r="CT126">
        <v>287381.78000000003</v>
      </c>
      <c r="CU126">
        <v>251552013.41</v>
      </c>
      <c r="CV126" s="34">
        <v>0.53763439999999996</v>
      </c>
      <c r="CW126">
        <v>213732</v>
      </c>
      <c r="CX126" s="7">
        <v>3656.13</v>
      </c>
      <c r="CY126" s="10">
        <f t="shared" si="3"/>
        <v>0</v>
      </c>
      <c r="CZ126" s="10">
        <f>IFERROR(INDEX(CONFAZ!$A$2:$ES$440,MATCH(DATE(YEAR($A126),MONTH($A126),15),CONFAZ!$A$2:$A$440,0),4),0)</f>
        <v>6093.56</v>
      </c>
      <c r="DA126"/>
      <c r="DB126"/>
      <c r="DC126"/>
      <c r="DD126"/>
      <c r="DJ126"/>
    </row>
    <row r="127" spans="1:114" x14ac:dyDescent="0.25">
      <c r="A127" s="1">
        <v>43998</v>
      </c>
      <c r="B127" s="1" t="str">
        <f t="shared" si="2"/>
        <v>16/06/2020</v>
      </c>
      <c r="C127" t="s">
        <v>61</v>
      </c>
      <c r="D127" t="s">
        <v>62</v>
      </c>
      <c r="E127" s="8">
        <v>5.1966000000000001</v>
      </c>
      <c r="F127">
        <v>317626951.94999999</v>
      </c>
      <c r="G127">
        <v>3447392.4299999997</v>
      </c>
      <c r="H127">
        <v>524790786</v>
      </c>
      <c r="I127">
        <v>85006001.199999988</v>
      </c>
      <c r="J127">
        <v>51880453.329999998</v>
      </c>
      <c r="K127">
        <v>9217749.0800000001</v>
      </c>
      <c r="L127">
        <v>47881608</v>
      </c>
      <c r="M127" s="10">
        <v>54882069</v>
      </c>
      <c r="N127" s="10">
        <v>31138875</v>
      </c>
      <c r="O127" s="10">
        <v>71261901</v>
      </c>
      <c r="P127" s="10">
        <v>107439779</v>
      </c>
      <c r="Q127" s="10">
        <v>6879503</v>
      </c>
      <c r="R127" s="10">
        <v>76397990</v>
      </c>
      <c r="S127" s="10">
        <v>3198266</v>
      </c>
      <c r="T127" s="10">
        <v>21691040</v>
      </c>
      <c r="U127" s="10">
        <v>91830025</v>
      </c>
      <c r="V127" s="10">
        <v>56680647</v>
      </c>
      <c r="W127" s="10">
        <v>3198266</v>
      </c>
      <c r="X127" s="10">
        <v>21691040</v>
      </c>
      <c r="Y127" s="10">
        <v>91830025</v>
      </c>
      <c r="Z127" s="10">
        <v>56680647</v>
      </c>
      <c r="AA127" s="10">
        <v>3390691</v>
      </c>
      <c r="AB127" s="10">
        <v>2.3867354165000001</v>
      </c>
      <c r="AC127">
        <v>126.04</v>
      </c>
      <c r="AD127" s="2">
        <v>17478971342</v>
      </c>
      <c r="AE127" s="2">
        <v>10977106324</v>
      </c>
      <c r="AF127" s="10">
        <f>INDEX(CONFAZ!$EN$2:$ES$408,MATCH(DATE(YEAR($A127),MONTH($A127),15),CONFAZ!$EN$2:$EN$408,0),2)</f>
        <v>366747372</v>
      </c>
      <c r="AG127" s="10">
        <f>INDEX(CONFAZ!$EN$2:$ES$408,MATCH(DATE(YEAR($A127),MONTH($A127),15),CONFAZ!$EN$2:$EN$408,0),3)</f>
        <v>95248272</v>
      </c>
      <c r="AH127">
        <v>1045</v>
      </c>
      <c r="AI127">
        <v>1812475344600</v>
      </c>
      <c r="AJ127">
        <v>2.58</v>
      </c>
      <c r="AK127">
        <v>0.3</v>
      </c>
      <c r="AL127">
        <v>1248.9833333333299</v>
      </c>
      <c r="AM127">
        <v>957.84399999999903</v>
      </c>
      <c r="AN127">
        <v>870.58333333333303</v>
      </c>
      <c r="AO127">
        <v>1101.6207999999999</v>
      </c>
      <c r="AP127">
        <v>13.5980016241943</v>
      </c>
      <c r="AQ127">
        <v>1.26</v>
      </c>
      <c r="AR127">
        <v>208.94</v>
      </c>
      <c r="AS127">
        <v>25.43</v>
      </c>
      <c r="AT127" s="10">
        <v>608890000000</v>
      </c>
      <c r="AU127">
        <v>151710</v>
      </c>
      <c r="AV127">
        <v>812</v>
      </c>
      <c r="AW127">
        <v>115094396</v>
      </c>
      <c r="AX127">
        <v>77113093</v>
      </c>
      <c r="AY127">
        <v>5175</v>
      </c>
      <c r="AZ127" s="10">
        <v>400</v>
      </c>
      <c r="BA127">
        <v>197</v>
      </c>
      <c r="BB127">
        <v>197</v>
      </c>
      <c r="BC127">
        <v>4950</v>
      </c>
      <c r="BD127">
        <v>0</v>
      </c>
      <c r="BE127">
        <v>198</v>
      </c>
      <c r="BF127">
        <v>1956</v>
      </c>
      <c r="BG127">
        <v>506</v>
      </c>
      <c r="BH127">
        <v>1521</v>
      </c>
      <c r="BI127">
        <v>3763</v>
      </c>
      <c r="BJ127">
        <v>0</v>
      </c>
      <c r="BK127">
        <v>106385</v>
      </c>
      <c r="BL127">
        <v>34342139</v>
      </c>
      <c r="BM127">
        <v>3326628</v>
      </c>
      <c r="BN127">
        <v>0</v>
      </c>
      <c r="BO127">
        <v>29846794000</v>
      </c>
      <c r="BP127" s="3">
        <v>0.4</v>
      </c>
      <c r="BQ127" s="3">
        <v>3704</v>
      </c>
      <c r="BR127" s="3">
        <v>27335.53</v>
      </c>
      <c r="BS127">
        <v>3437407000</v>
      </c>
      <c r="BT127" s="3">
        <v>22505000</v>
      </c>
      <c r="BU127" s="3">
        <v>5806026000</v>
      </c>
      <c r="BV127" s="3">
        <v>14705051000</v>
      </c>
      <c r="BW127" s="3">
        <v>5875804000</v>
      </c>
      <c r="BX127" s="3">
        <v>23970990000</v>
      </c>
      <c r="BY127">
        <v>0</v>
      </c>
      <c r="BZ127">
        <v>0</v>
      </c>
      <c r="CA127">
        <v>0</v>
      </c>
      <c r="CB127">
        <v>0</v>
      </c>
      <c r="CC127">
        <v>28350665000</v>
      </c>
      <c r="CD127">
        <v>0.4</v>
      </c>
      <c r="CE127">
        <v>1163952.9099999999</v>
      </c>
      <c r="CF127">
        <v>329908813.47000003</v>
      </c>
      <c r="CG127">
        <v>13508.05</v>
      </c>
      <c r="CH127">
        <v>28118.92</v>
      </c>
      <c r="CI127">
        <v>34.241921099999999</v>
      </c>
      <c r="CJ127">
        <v>3.96</v>
      </c>
      <c r="CK127">
        <v>-280220</v>
      </c>
      <c r="CL127">
        <v>-262953.33</v>
      </c>
      <c r="CM127">
        <v>17266.669999999998</v>
      </c>
      <c r="CN127">
        <v>-37493.33</v>
      </c>
      <c r="CO127">
        <v>6896770</v>
      </c>
      <c r="CP127">
        <v>-76996.67</v>
      </c>
      <c r="CQ127">
        <v>-373200</v>
      </c>
      <c r="CR127">
        <v>1334546.8899999999</v>
      </c>
      <c r="CS127">
        <v>231882247.81</v>
      </c>
      <c r="CT127">
        <v>792093.3</v>
      </c>
      <c r="CU127">
        <v>234008888</v>
      </c>
      <c r="CV127" s="34">
        <v>0.53763439999999996</v>
      </c>
      <c r="CW127">
        <v>178470</v>
      </c>
      <c r="CX127" s="7">
        <v>8104.83</v>
      </c>
      <c r="CY127" s="10">
        <f t="shared" si="3"/>
        <v>0</v>
      </c>
      <c r="CZ127" s="10">
        <f>IFERROR(INDEX(CONFAZ!$A$2:$ES$440,MATCH(DATE(YEAR($A127),MONTH($A127),15),CONFAZ!$A$2:$A$440,0),4),0)</f>
        <v>13508.05</v>
      </c>
      <c r="DA127"/>
      <c r="DB127"/>
      <c r="DC127"/>
      <c r="DD127"/>
      <c r="DJ127"/>
    </row>
    <row r="128" spans="1:114" x14ac:dyDescent="0.25">
      <c r="A128" s="1">
        <v>44028</v>
      </c>
      <c r="B128" s="1" t="str">
        <f t="shared" si="2"/>
        <v>16/07/2020</v>
      </c>
      <c r="C128" t="s">
        <v>61</v>
      </c>
      <c r="D128" t="s">
        <v>62</v>
      </c>
      <c r="E128" s="8">
        <v>5.2801999999999998</v>
      </c>
      <c r="F128">
        <v>451628975.42000002</v>
      </c>
      <c r="G128">
        <v>5253915.57</v>
      </c>
      <c r="H128">
        <v>653711918</v>
      </c>
      <c r="I128">
        <v>103458208.38999996</v>
      </c>
      <c r="J128">
        <v>16160948.18</v>
      </c>
      <c r="K128">
        <v>25190354.909999996</v>
      </c>
      <c r="L128">
        <v>51620596</v>
      </c>
      <c r="M128" s="10">
        <v>62668108</v>
      </c>
      <c r="N128" s="10">
        <v>33771354</v>
      </c>
      <c r="O128" s="10">
        <v>111778754</v>
      </c>
      <c r="P128" s="10">
        <v>125999286</v>
      </c>
      <c r="Q128" s="10">
        <v>8272764</v>
      </c>
      <c r="R128" s="10">
        <v>110430393</v>
      </c>
      <c r="S128" s="10">
        <v>3143571</v>
      </c>
      <c r="T128" s="10">
        <v>26093615</v>
      </c>
      <c r="U128" s="10">
        <v>106060817</v>
      </c>
      <c r="V128" s="10">
        <v>60321731</v>
      </c>
      <c r="W128" s="10">
        <v>3143571</v>
      </c>
      <c r="X128" s="10">
        <v>26093615</v>
      </c>
      <c r="Y128" s="10">
        <v>106060817</v>
      </c>
      <c r="Z128" s="10">
        <v>60321731</v>
      </c>
      <c r="AA128" s="10">
        <v>5171525</v>
      </c>
      <c r="AB128" s="10">
        <v>1.8063439256</v>
      </c>
      <c r="AC128">
        <v>136.07</v>
      </c>
      <c r="AD128" s="2">
        <v>19416007176</v>
      </c>
      <c r="AE128" s="2">
        <v>11814764185</v>
      </c>
      <c r="AF128" s="10">
        <f>INDEX(CONFAZ!$EN$2:$ES$408,MATCH(DATE(YEAR($A128),MONTH($A128),15),CONFAZ!$EN$2:$EN$408,0),2)</f>
        <v>331759527</v>
      </c>
      <c r="AG128" s="10">
        <f>INDEX(CONFAZ!$EN$2:$ES$408,MATCH(DATE(YEAR($A128),MONTH($A128),15),CONFAZ!$EN$2:$EN$408,0),3)</f>
        <v>126645193</v>
      </c>
      <c r="AH128">
        <v>1045</v>
      </c>
      <c r="AI128">
        <v>1872696852800</v>
      </c>
      <c r="AJ128">
        <v>2.15</v>
      </c>
      <c r="AK128">
        <v>0.44</v>
      </c>
      <c r="AL128">
        <v>1250.05277777777</v>
      </c>
      <c r="AM128">
        <v>962.94449999999995</v>
      </c>
      <c r="AN128">
        <v>876.44190476190397</v>
      </c>
      <c r="AO128">
        <v>1104.6600000000001</v>
      </c>
      <c r="AP128">
        <v>14.1081681600614</v>
      </c>
      <c r="AQ128">
        <v>1.36</v>
      </c>
      <c r="AR128">
        <v>226.81</v>
      </c>
      <c r="AS128">
        <v>1.2197499999999999</v>
      </c>
      <c r="AT128" s="10">
        <v>645114800000</v>
      </c>
      <c r="AU128">
        <v>110061</v>
      </c>
      <c r="AV128">
        <v>1121</v>
      </c>
      <c r="AW128">
        <v>128648211</v>
      </c>
      <c r="AX128">
        <v>97509216</v>
      </c>
      <c r="AY128">
        <v>4939</v>
      </c>
      <c r="AZ128" s="10">
        <v>1118</v>
      </c>
      <c r="BA128">
        <v>7086</v>
      </c>
      <c r="BB128">
        <v>7086</v>
      </c>
      <c r="BC128">
        <v>10800</v>
      </c>
      <c r="BD128">
        <v>0</v>
      </c>
      <c r="BE128">
        <v>584</v>
      </c>
      <c r="BF128">
        <v>5454</v>
      </c>
      <c r="BG128">
        <v>465</v>
      </c>
      <c r="BH128">
        <v>1905</v>
      </c>
      <c r="BI128">
        <v>348</v>
      </c>
      <c r="BJ128">
        <v>0</v>
      </c>
      <c r="BK128">
        <v>84059</v>
      </c>
      <c r="BL128">
        <v>27911079</v>
      </c>
      <c r="BM128">
        <v>2973159</v>
      </c>
      <c r="BN128">
        <v>0</v>
      </c>
      <c r="BO128">
        <v>29846794000</v>
      </c>
      <c r="BP128" s="3">
        <v>0.4</v>
      </c>
      <c r="BQ128" s="3">
        <v>3704</v>
      </c>
      <c r="BR128" s="3">
        <v>27335.53</v>
      </c>
      <c r="BS128" s="3">
        <v>3437407000</v>
      </c>
      <c r="BT128" s="3">
        <v>22505000</v>
      </c>
      <c r="BU128" s="3">
        <v>5806026000</v>
      </c>
      <c r="BV128" s="3">
        <v>14705051000</v>
      </c>
      <c r="BW128">
        <v>5875804000</v>
      </c>
      <c r="BX128" s="3">
        <v>23970990000</v>
      </c>
      <c r="BY128">
        <v>0</v>
      </c>
      <c r="BZ128">
        <v>0</v>
      </c>
      <c r="CA128">
        <v>0</v>
      </c>
      <c r="CB128">
        <v>0</v>
      </c>
      <c r="CC128">
        <v>29846794000</v>
      </c>
      <c r="CD128">
        <v>0.4</v>
      </c>
      <c r="CE128">
        <v>1745180.78</v>
      </c>
      <c r="CF128">
        <v>406633476.74000001</v>
      </c>
      <c r="CG128">
        <v>13311.8</v>
      </c>
      <c r="CH128">
        <v>27942.92</v>
      </c>
      <c r="CI128">
        <v>34.241921099999999</v>
      </c>
      <c r="CJ128">
        <v>4.1399999999999997</v>
      </c>
      <c r="CK128">
        <v>-198416.67</v>
      </c>
      <c r="CL128">
        <v>-182180</v>
      </c>
      <c r="CM128">
        <v>16236.67</v>
      </c>
      <c r="CN128">
        <v>39660</v>
      </c>
      <c r="CO128">
        <v>6930413.3300000001</v>
      </c>
      <c r="CP128">
        <v>-44773.33</v>
      </c>
      <c r="CQ128">
        <v>-328263.33</v>
      </c>
      <c r="CR128">
        <v>2496829.33</v>
      </c>
      <c r="CS128">
        <v>270370393.93000001</v>
      </c>
      <c r="CT128">
        <v>1569905.68</v>
      </c>
      <c r="CU128">
        <v>274437128.94</v>
      </c>
      <c r="CV128" s="34">
        <v>0.53763439999999996</v>
      </c>
      <c r="CW128">
        <v>204930</v>
      </c>
      <c r="CX128" s="7">
        <v>7987.08</v>
      </c>
      <c r="CY128" s="10">
        <f t="shared" si="3"/>
        <v>0</v>
      </c>
      <c r="CZ128" s="10">
        <f>IFERROR(INDEX(CONFAZ!$A$2:$ES$440,MATCH(DATE(YEAR($A128),MONTH($A128),15),CONFAZ!$A$2:$A$440,0),4),0)</f>
        <v>13311.8</v>
      </c>
      <c r="DA128"/>
      <c r="DB128"/>
      <c r="DC128"/>
      <c r="DD128"/>
      <c r="DJ128"/>
    </row>
    <row r="129" spans="1:114" x14ac:dyDescent="0.25">
      <c r="A129" s="1">
        <v>44059</v>
      </c>
      <c r="B129" s="1" t="str">
        <f t="shared" si="2"/>
        <v>16/08/2020</v>
      </c>
      <c r="C129" t="s">
        <v>61</v>
      </c>
      <c r="D129" t="s">
        <v>62</v>
      </c>
      <c r="E129" s="8">
        <v>5.4611999999999998</v>
      </c>
      <c r="F129">
        <v>515318965.19999999</v>
      </c>
      <c r="G129">
        <v>7425112.9899999993</v>
      </c>
      <c r="H129">
        <v>763854575</v>
      </c>
      <c r="I129">
        <v>132234002.07000002</v>
      </c>
      <c r="J129">
        <v>16511623.060000001</v>
      </c>
      <c r="K129">
        <v>28087000.449999996</v>
      </c>
      <c r="L129">
        <v>32303253</v>
      </c>
      <c r="M129" s="10">
        <v>76103970</v>
      </c>
      <c r="N129" s="10">
        <v>36345183</v>
      </c>
      <c r="O129" s="10">
        <v>127729688</v>
      </c>
      <c r="P129" s="10">
        <v>162361549</v>
      </c>
      <c r="Q129" s="10">
        <v>9297368</v>
      </c>
      <c r="R129" s="10">
        <v>129515454</v>
      </c>
      <c r="S129" s="10">
        <v>3654282</v>
      </c>
      <c r="T129" s="10">
        <v>25355959</v>
      </c>
      <c r="U129" s="10">
        <v>110633924</v>
      </c>
      <c r="V129" s="10">
        <v>75824047</v>
      </c>
      <c r="W129" s="10">
        <v>3654282</v>
      </c>
      <c r="X129" s="10">
        <v>25355959</v>
      </c>
      <c r="Y129" s="10">
        <v>110633924</v>
      </c>
      <c r="Z129" s="10">
        <v>75824047</v>
      </c>
      <c r="AA129" s="10">
        <v>7033151</v>
      </c>
      <c r="AB129" s="10">
        <v>1.2363909959999999</v>
      </c>
      <c r="AC129">
        <v>135.87</v>
      </c>
      <c r="AD129" s="2">
        <v>17403775488</v>
      </c>
      <c r="AE129" s="2">
        <v>11585200604</v>
      </c>
      <c r="AF129" s="10">
        <f>INDEX(CONFAZ!$EN$2:$ES$408,MATCH(DATE(YEAR($A129),MONTH($A129),15),CONFAZ!$EN$2:$EN$408,0),2)</f>
        <v>302803010</v>
      </c>
      <c r="AG129" s="10">
        <f>INDEX(CONFAZ!$EN$2:$ES$408,MATCH(DATE(YEAR($A129),MONTH($A129),15),CONFAZ!$EN$2:$EN$408,0),3)</f>
        <v>189959114</v>
      </c>
      <c r="AH129">
        <v>1045</v>
      </c>
      <c r="AI129">
        <v>1944689630400</v>
      </c>
      <c r="AJ129">
        <v>1.94</v>
      </c>
      <c r="AK129">
        <v>0.36</v>
      </c>
      <c r="AL129">
        <v>1255.93611111111</v>
      </c>
      <c r="AM129">
        <v>969.3415</v>
      </c>
      <c r="AN129">
        <v>885.25761904761896</v>
      </c>
      <c r="AO129">
        <v>1110.3632</v>
      </c>
      <c r="AP129">
        <v>14.7757174256261</v>
      </c>
      <c r="AQ129">
        <v>1.24</v>
      </c>
      <c r="AR129">
        <v>243.33</v>
      </c>
      <c r="AS129">
        <v>62.17</v>
      </c>
      <c r="AT129" s="10">
        <v>637652100000</v>
      </c>
      <c r="AU129">
        <v>80836</v>
      </c>
      <c r="AV129">
        <v>708</v>
      </c>
      <c r="AW129">
        <v>111701783</v>
      </c>
      <c r="AX129">
        <v>68038149</v>
      </c>
      <c r="AY129">
        <v>2745</v>
      </c>
      <c r="AZ129" s="10">
        <v>1442</v>
      </c>
      <c r="BA129">
        <v>208</v>
      </c>
      <c r="BB129">
        <v>208</v>
      </c>
      <c r="BC129">
        <v>3747</v>
      </c>
      <c r="BD129">
        <v>598</v>
      </c>
      <c r="BE129">
        <v>652</v>
      </c>
      <c r="BF129">
        <v>679</v>
      </c>
      <c r="BG129">
        <v>1048</v>
      </c>
      <c r="BH129">
        <v>1996</v>
      </c>
      <c r="BI129">
        <v>854</v>
      </c>
      <c r="BJ129">
        <v>0</v>
      </c>
      <c r="BK129">
        <v>61580</v>
      </c>
      <c r="BL129">
        <v>41672853</v>
      </c>
      <c r="BM129">
        <v>1664158</v>
      </c>
      <c r="BN129">
        <v>0</v>
      </c>
      <c r="BO129">
        <v>29846794000</v>
      </c>
      <c r="BP129" s="3">
        <v>0.4</v>
      </c>
      <c r="BQ129" s="3">
        <v>3704</v>
      </c>
      <c r="BR129" s="3">
        <v>27335.53</v>
      </c>
      <c r="BS129" s="3">
        <v>3437407000</v>
      </c>
      <c r="BT129" s="3">
        <v>22505000</v>
      </c>
      <c r="BU129" s="3">
        <v>5806026000</v>
      </c>
      <c r="BV129" s="3">
        <v>14705051000</v>
      </c>
      <c r="BW129" s="3">
        <v>5875804000</v>
      </c>
      <c r="BX129" s="3">
        <v>23970990000</v>
      </c>
      <c r="BY129">
        <v>0</v>
      </c>
      <c r="BZ129">
        <v>0</v>
      </c>
      <c r="CA129">
        <v>0</v>
      </c>
      <c r="CB129">
        <v>0</v>
      </c>
      <c r="CC129">
        <v>29846794000</v>
      </c>
      <c r="CD129">
        <v>0.4</v>
      </c>
      <c r="CE129">
        <v>1388345.93</v>
      </c>
      <c r="CF129">
        <v>418567862.88999999</v>
      </c>
      <c r="CG129">
        <v>36151.129999999997</v>
      </c>
      <c r="CH129">
        <v>27529.919999999998</v>
      </c>
      <c r="CI129">
        <v>34.241921099999999</v>
      </c>
      <c r="CJ129">
        <v>4.24</v>
      </c>
      <c r="CK129">
        <v>-198416.67</v>
      </c>
      <c r="CL129">
        <v>-182180</v>
      </c>
      <c r="CM129">
        <v>16236.67</v>
      </c>
      <c r="CN129">
        <v>39660</v>
      </c>
      <c r="CO129">
        <v>6930413.3300000001</v>
      </c>
      <c r="CP129">
        <v>-44773.33</v>
      </c>
      <c r="CQ129">
        <v>-328263.33</v>
      </c>
      <c r="CR129">
        <v>2665188.09</v>
      </c>
      <c r="CS129">
        <v>312475199.61000001</v>
      </c>
      <c r="CT129">
        <v>1237176.8799999999</v>
      </c>
      <c r="CU129">
        <v>316377564.57999998</v>
      </c>
      <c r="CV129" s="34">
        <v>0.53763439999999996</v>
      </c>
      <c r="CW129">
        <v>409914</v>
      </c>
      <c r="CX129" s="7">
        <v>21690.67</v>
      </c>
      <c r="CY129" s="10">
        <f t="shared" si="3"/>
        <v>0</v>
      </c>
      <c r="CZ129" s="10">
        <f>IFERROR(INDEX(CONFAZ!$A$2:$ES$440,MATCH(DATE(YEAR($A129),MONTH($A129),15),CONFAZ!$A$2:$A$440,0),4),0)</f>
        <v>36151.129999999997</v>
      </c>
      <c r="DA129" s="10"/>
      <c r="DB129" s="10"/>
      <c r="DC129"/>
      <c r="DD129"/>
      <c r="DJ129"/>
    </row>
    <row r="130" spans="1:114" x14ac:dyDescent="0.25">
      <c r="A130" s="1">
        <v>44090</v>
      </c>
      <c r="B130" s="1" t="str">
        <f t="shared" ref="B130:B193" si="4">TEXT(A130,"dd/MM/aaaa")</f>
        <v>16/09/2020</v>
      </c>
      <c r="C130" t="s">
        <v>61</v>
      </c>
      <c r="D130" t="s">
        <v>62</v>
      </c>
      <c r="E130" s="8">
        <v>5.3994999999999997</v>
      </c>
      <c r="F130">
        <v>510675942.89999998</v>
      </c>
      <c r="G130">
        <v>4571762.4800000004</v>
      </c>
      <c r="H130">
        <v>750140978</v>
      </c>
      <c r="I130">
        <v>110279878.63999997</v>
      </c>
      <c r="J130">
        <v>17027220.489999998</v>
      </c>
      <c r="K130">
        <v>27341237.699999999</v>
      </c>
      <c r="L130">
        <v>39441485</v>
      </c>
      <c r="M130" s="10">
        <v>17735131</v>
      </c>
      <c r="N130" s="10">
        <v>35610938</v>
      </c>
      <c r="O130" s="10">
        <v>131369273</v>
      </c>
      <c r="P130" s="10">
        <v>143511122</v>
      </c>
      <c r="Q130" s="10">
        <v>9166466</v>
      </c>
      <c r="R130" s="10">
        <v>131264743</v>
      </c>
      <c r="S130" s="10">
        <v>3530780</v>
      </c>
      <c r="T130" s="10">
        <v>26972790</v>
      </c>
      <c r="U130" s="10">
        <v>165259438</v>
      </c>
      <c r="V130" s="10">
        <v>81249584</v>
      </c>
      <c r="W130" s="10">
        <v>3530780</v>
      </c>
      <c r="X130" s="10">
        <v>26972790</v>
      </c>
      <c r="Y130" s="10">
        <v>165259438</v>
      </c>
      <c r="Z130" s="10">
        <v>81249584</v>
      </c>
      <c r="AA130" s="10">
        <v>4470713</v>
      </c>
      <c r="AB130" s="10">
        <v>0.35163421169999998</v>
      </c>
      <c r="AC130">
        <v>137.33000000000001</v>
      </c>
      <c r="AD130" s="2">
        <v>18223387712</v>
      </c>
      <c r="AE130" s="2">
        <v>13139951686</v>
      </c>
      <c r="AF130" s="10">
        <f>INDEX(CONFAZ!$EN$2:$ES$408,MATCH(DATE(YEAR($A130),MONTH($A130),15),CONFAZ!$EN$2:$EN$408,0),2)</f>
        <v>325779179</v>
      </c>
      <c r="AG130" s="10">
        <f>INDEX(CONFAZ!$EN$2:$ES$408,MATCH(DATE(YEAR($A130),MONTH($A130),15),CONFAZ!$EN$2:$EN$408,0),3)</f>
        <v>147124113</v>
      </c>
      <c r="AH130">
        <v>1045</v>
      </c>
      <c r="AI130">
        <v>1925494097000</v>
      </c>
      <c r="AJ130">
        <v>1.9</v>
      </c>
      <c r="AK130">
        <v>0.87</v>
      </c>
      <c r="AL130">
        <v>1263.50111111111</v>
      </c>
      <c r="AM130">
        <v>978.63400000000001</v>
      </c>
      <c r="AN130">
        <v>894.15904761904699</v>
      </c>
      <c r="AO130">
        <v>1121.1715999999999</v>
      </c>
      <c r="AP130">
        <v>14.8902965207013</v>
      </c>
      <c r="AQ130">
        <v>1.64</v>
      </c>
      <c r="AR130">
        <v>232.8</v>
      </c>
      <c r="AS130">
        <v>67.62</v>
      </c>
      <c r="AT130" s="10">
        <v>646935800000</v>
      </c>
      <c r="AU130">
        <v>115483</v>
      </c>
      <c r="AV130">
        <v>1085</v>
      </c>
      <c r="AW130">
        <v>163554258</v>
      </c>
      <c r="AX130">
        <v>109539438</v>
      </c>
      <c r="AY130">
        <v>4203</v>
      </c>
      <c r="AZ130" s="10">
        <v>92</v>
      </c>
      <c r="BA130">
        <v>248</v>
      </c>
      <c r="BB130">
        <v>248</v>
      </c>
      <c r="BC130">
        <v>5447</v>
      </c>
      <c r="BD130">
        <v>0</v>
      </c>
      <c r="BE130">
        <v>1155</v>
      </c>
      <c r="BF130">
        <v>3419</v>
      </c>
      <c r="BG130">
        <v>364</v>
      </c>
      <c r="BH130">
        <v>845</v>
      </c>
      <c r="BI130">
        <v>1025</v>
      </c>
      <c r="BJ130">
        <v>23</v>
      </c>
      <c r="BK130">
        <v>99060</v>
      </c>
      <c r="BL130">
        <v>49944857</v>
      </c>
      <c r="BM130">
        <v>3647346</v>
      </c>
      <c r="BN130">
        <v>0</v>
      </c>
      <c r="BO130">
        <v>29846794000</v>
      </c>
      <c r="BP130" s="3">
        <v>0.4</v>
      </c>
      <c r="BQ130" s="3">
        <v>3704</v>
      </c>
      <c r="BR130" s="3">
        <v>27335.53</v>
      </c>
      <c r="BS130" s="3">
        <v>3437407000</v>
      </c>
      <c r="BT130" s="3">
        <v>22505000</v>
      </c>
      <c r="BU130" s="3">
        <v>5806026000</v>
      </c>
      <c r="BV130" s="3">
        <v>14705051000</v>
      </c>
      <c r="BW130" s="3">
        <v>5875804000</v>
      </c>
      <c r="BX130" s="3">
        <v>23970990000</v>
      </c>
      <c r="BY130">
        <v>0</v>
      </c>
      <c r="BZ130">
        <v>0</v>
      </c>
      <c r="CA130">
        <v>0</v>
      </c>
      <c r="CB130">
        <v>0</v>
      </c>
      <c r="CC130">
        <v>29846794000</v>
      </c>
      <c r="CD130">
        <v>0.4</v>
      </c>
      <c r="CE130">
        <v>1844843.58</v>
      </c>
      <c r="CF130">
        <v>490217485.63999999</v>
      </c>
      <c r="CG130">
        <v>17024</v>
      </c>
      <c r="CH130">
        <v>27849.919999999998</v>
      </c>
      <c r="CI130">
        <v>34.241921099999999</v>
      </c>
      <c r="CJ130">
        <v>4.3</v>
      </c>
      <c r="CK130">
        <v>-198416.67</v>
      </c>
      <c r="CL130">
        <v>-182180</v>
      </c>
      <c r="CM130">
        <v>16236.67</v>
      </c>
      <c r="CN130">
        <v>39660</v>
      </c>
      <c r="CO130">
        <v>6930413.3300000001</v>
      </c>
      <c r="CP130">
        <v>-44773.33</v>
      </c>
      <c r="CQ130">
        <v>-328263.33</v>
      </c>
      <c r="CR130">
        <v>1783749.89</v>
      </c>
      <c r="CS130">
        <v>339147515.33999997</v>
      </c>
      <c r="CT130">
        <v>1235869.56</v>
      </c>
      <c r="CU130">
        <v>342167134.79000002</v>
      </c>
      <c r="CV130" s="34">
        <v>0.53763439999999996</v>
      </c>
      <c r="CW130">
        <v>326889</v>
      </c>
      <c r="CX130" s="7">
        <v>10214.4</v>
      </c>
      <c r="CY130" s="10">
        <f t="shared" si="3"/>
        <v>0</v>
      </c>
      <c r="CZ130" s="10">
        <f>IFERROR(INDEX(CONFAZ!$A$2:$ES$440,MATCH(DATE(YEAR($A130),MONTH($A130),15),CONFAZ!$A$2:$A$440,0),4),0)</f>
        <v>17024</v>
      </c>
      <c r="DA130"/>
      <c r="DB130"/>
      <c r="DC130"/>
      <c r="DD130"/>
      <c r="DJ130"/>
    </row>
    <row r="131" spans="1:114" x14ac:dyDescent="0.25">
      <c r="A131" s="1">
        <v>44120</v>
      </c>
      <c r="B131" s="1" t="str">
        <f t="shared" si="4"/>
        <v>16/10/2020</v>
      </c>
      <c r="C131" t="s">
        <v>61</v>
      </c>
      <c r="D131" t="s">
        <v>62</v>
      </c>
      <c r="E131" s="8">
        <v>5.6257999999999999</v>
      </c>
      <c r="F131">
        <v>512558046.03000003</v>
      </c>
      <c r="G131">
        <v>7289014.9500000002</v>
      </c>
      <c r="H131">
        <v>780252314</v>
      </c>
      <c r="I131">
        <v>135729323.36999997</v>
      </c>
      <c r="J131">
        <v>32702820.389999997</v>
      </c>
      <c r="K131">
        <v>24400626.460000005</v>
      </c>
      <c r="L131">
        <v>21840366</v>
      </c>
      <c r="M131" s="10">
        <v>19453927</v>
      </c>
      <c r="N131" s="10">
        <v>36296807</v>
      </c>
      <c r="O131" s="10">
        <v>118882562</v>
      </c>
      <c r="P131" s="10">
        <v>141839648</v>
      </c>
      <c r="Q131" s="10">
        <v>8907117</v>
      </c>
      <c r="R131" s="10">
        <v>133458997</v>
      </c>
      <c r="S131" s="10">
        <v>4195516</v>
      </c>
      <c r="T131" s="10">
        <v>30592987</v>
      </c>
      <c r="U131" s="10">
        <v>196638278</v>
      </c>
      <c r="V131" s="10">
        <v>83100994</v>
      </c>
      <c r="W131" s="10">
        <v>4195516</v>
      </c>
      <c r="X131" s="10">
        <v>30592987</v>
      </c>
      <c r="Y131" s="10">
        <v>196638278</v>
      </c>
      <c r="Z131" s="10">
        <v>83100994</v>
      </c>
      <c r="AA131" s="10">
        <v>6885481</v>
      </c>
      <c r="AB131" s="10">
        <v>0.15419902169999999</v>
      </c>
      <c r="AC131">
        <v>139.99</v>
      </c>
      <c r="AD131" s="2">
        <v>17649335596</v>
      </c>
      <c r="AE131" s="2">
        <v>13245304357</v>
      </c>
      <c r="AF131" s="10">
        <f>INDEX(CONFAZ!$EN$2:$ES$408,MATCH(DATE(YEAR($A131),MONTH($A131),15),CONFAZ!$EN$2:$EN$408,0),2)</f>
        <v>302411680</v>
      </c>
      <c r="AG131" s="10">
        <f>INDEX(CONFAZ!$EN$2:$ES$408,MATCH(DATE(YEAR($A131),MONTH($A131),15),CONFAZ!$EN$2:$EN$408,0),3)</f>
        <v>199110441</v>
      </c>
      <c r="AH131">
        <v>1045</v>
      </c>
      <c r="AI131">
        <v>1994604886800</v>
      </c>
      <c r="AJ131">
        <v>1.9</v>
      </c>
      <c r="AK131">
        <v>0.89</v>
      </c>
      <c r="AL131">
        <v>1278.8944444444401</v>
      </c>
      <c r="AM131">
        <v>994.30099999999902</v>
      </c>
      <c r="AN131">
        <v>910.90809523809503</v>
      </c>
      <c r="AO131">
        <v>1131.6068</v>
      </c>
      <c r="AP131">
        <v>14.5810380401033</v>
      </c>
      <c r="AQ131">
        <v>1.86</v>
      </c>
      <c r="AR131">
        <v>226.42</v>
      </c>
      <c r="AS131">
        <v>45.250399999999999</v>
      </c>
      <c r="AT131" s="10">
        <v>670125600000</v>
      </c>
      <c r="AU131">
        <v>90871</v>
      </c>
      <c r="AV131">
        <v>1969</v>
      </c>
      <c r="AW131">
        <v>110136799</v>
      </c>
      <c r="AX131">
        <v>80072605</v>
      </c>
      <c r="AY131">
        <v>4181</v>
      </c>
      <c r="AZ131" s="10">
        <v>242</v>
      </c>
      <c r="BA131">
        <v>213</v>
      </c>
      <c r="BB131">
        <v>213</v>
      </c>
      <c r="BC131">
        <v>4388</v>
      </c>
      <c r="BD131">
        <v>7043</v>
      </c>
      <c r="BE131">
        <v>597</v>
      </c>
      <c r="BF131">
        <v>16071</v>
      </c>
      <c r="BG131">
        <v>2924</v>
      </c>
      <c r="BH131">
        <v>5004</v>
      </c>
      <c r="BI131">
        <v>4785</v>
      </c>
      <c r="BJ131">
        <v>0</v>
      </c>
      <c r="BK131">
        <v>73401</v>
      </c>
      <c r="BL131">
        <v>29662791</v>
      </c>
      <c r="BM131">
        <v>186124</v>
      </c>
      <c r="BN131">
        <v>0</v>
      </c>
      <c r="BO131">
        <v>29846794000</v>
      </c>
      <c r="BP131" s="3">
        <v>0.4</v>
      </c>
      <c r="BQ131" s="3">
        <v>3704</v>
      </c>
      <c r="BR131">
        <v>27335.53</v>
      </c>
      <c r="BS131" s="3">
        <v>3437407000</v>
      </c>
      <c r="BT131" s="3">
        <v>22505000</v>
      </c>
      <c r="BU131" s="3">
        <v>5806026000</v>
      </c>
      <c r="BV131" s="3">
        <v>14705051000</v>
      </c>
      <c r="BW131" s="3">
        <v>5875804000</v>
      </c>
      <c r="BX131" s="3">
        <v>23970990000</v>
      </c>
      <c r="BY131">
        <v>0</v>
      </c>
      <c r="BZ131">
        <v>0</v>
      </c>
      <c r="CA131">
        <v>0</v>
      </c>
      <c r="CB131">
        <v>0</v>
      </c>
      <c r="CC131">
        <v>29846794000</v>
      </c>
      <c r="CD131">
        <v>0.4</v>
      </c>
      <c r="CE131">
        <v>1944199.72</v>
      </c>
      <c r="CF131">
        <v>534407291.63999999</v>
      </c>
      <c r="CG131">
        <v>22396.71</v>
      </c>
      <c r="CH131">
        <v>28180.92</v>
      </c>
      <c r="CI131">
        <v>34.241921099999999</v>
      </c>
      <c r="CJ131">
        <v>4.3600000000000003</v>
      </c>
      <c r="CK131">
        <v>-411370</v>
      </c>
      <c r="CL131">
        <v>-397186.67</v>
      </c>
      <c r="CM131">
        <v>14186.67</v>
      </c>
      <c r="CN131">
        <v>-439206.67</v>
      </c>
      <c r="CO131">
        <v>6908360</v>
      </c>
      <c r="CP131">
        <v>-87666.67</v>
      </c>
      <c r="CQ131">
        <v>-312220</v>
      </c>
      <c r="CR131">
        <v>3820828.62</v>
      </c>
      <c r="CS131">
        <v>354416020.72000003</v>
      </c>
      <c r="CT131">
        <v>865258.75</v>
      </c>
      <c r="CU131">
        <v>359103230.77999997</v>
      </c>
      <c r="CV131" s="34">
        <v>0.53763439999999996</v>
      </c>
      <c r="CW131">
        <v>326889</v>
      </c>
      <c r="CX131" s="7">
        <v>13438.02</v>
      </c>
      <c r="CY131" s="10">
        <f t="shared" ref="CY131:CY194" si="5">CG131-CZ131</f>
        <v>0</v>
      </c>
      <c r="CZ131" s="10">
        <f>IFERROR(INDEX(CONFAZ!$A$2:$ES$440,MATCH(DATE(YEAR($A131),MONTH($A131),15),CONFAZ!$A$2:$A$440,0),4),0)</f>
        <v>22396.71</v>
      </c>
      <c r="DA131" s="4"/>
      <c r="DB131"/>
      <c r="DC131"/>
      <c r="DJ131"/>
    </row>
    <row r="132" spans="1:114" x14ac:dyDescent="0.25">
      <c r="A132" s="1">
        <v>44151</v>
      </c>
      <c r="B132" s="1" t="str">
        <f t="shared" si="4"/>
        <v>16/11/2020</v>
      </c>
      <c r="C132" t="s">
        <v>61</v>
      </c>
      <c r="D132" t="s">
        <v>62</v>
      </c>
      <c r="E132" s="8">
        <v>5.4177999999999997</v>
      </c>
      <c r="F132">
        <v>517396938.19</v>
      </c>
      <c r="G132">
        <v>6714182.9699999997</v>
      </c>
      <c r="H132">
        <v>769832455</v>
      </c>
      <c r="I132">
        <v>138883009.44000003</v>
      </c>
      <c r="J132">
        <v>17795127.389999997</v>
      </c>
      <c r="K132">
        <v>24824934.090000004</v>
      </c>
      <c r="L132">
        <v>18778816</v>
      </c>
      <c r="M132" s="10">
        <v>17541897</v>
      </c>
      <c r="N132" s="10">
        <v>36785918</v>
      </c>
      <c r="O132" s="10">
        <v>117242970</v>
      </c>
      <c r="P132" s="10">
        <v>145835643</v>
      </c>
      <c r="Q132" s="10">
        <v>12343118</v>
      </c>
      <c r="R132" s="10">
        <v>144174197</v>
      </c>
      <c r="S132" s="10">
        <v>3995861</v>
      </c>
      <c r="T132" s="10">
        <v>30594747</v>
      </c>
      <c r="U132" s="10">
        <v>163002259</v>
      </c>
      <c r="V132" s="10">
        <v>91820620</v>
      </c>
      <c r="W132" s="10">
        <v>3995861</v>
      </c>
      <c r="X132" s="10">
        <v>30594747</v>
      </c>
      <c r="Y132" s="10">
        <v>163002259</v>
      </c>
      <c r="Z132" s="10">
        <v>91820620</v>
      </c>
      <c r="AA132" s="10">
        <v>6495225</v>
      </c>
      <c r="AB132" s="10">
        <v>0.232322006</v>
      </c>
      <c r="AC132">
        <v>138.34</v>
      </c>
      <c r="AD132" s="2">
        <v>17344900538</v>
      </c>
      <c r="AE132" s="2">
        <v>14856582072</v>
      </c>
      <c r="AF132" s="10">
        <f>INDEX(CONFAZ!$EN$2:$ES$408,MATCH(DATE(YEAR($A132),MONTH($A132),15),CONFAZ!$EN$2:$EN$408,0),2)</f>
        <v>226156409</v>
      </c>
      <c r="AG132" s="10">
        <f>INDEX(CONFAZ!$EN$2:$ES$408,MATCH(DATE(YEAR($A132),MONTH($A132),15),CONFAZ!$EN$2:$EN$408,0),3)</f>
        <v>122209490</v>
      </c>
      <c r="AH132">
        <v>1045</v>
      </c>
      <c r="AI132">
        <v>1928758471200</v>
      </c>
      <c r="AJ132">
        <v>1.9</v>
      </c>
      <c r="AK132">
        <v>0.95</v>
      </c>
      <c r="AL132">
        <v>1289.8699999999999</v>
      </c>
      <c r="AM132">
        <v>999.66200000000003</v>
      </c>
      <c r="AN132">
        <v>914.89761904761895</v>
      </c>
      <c r="AO132">
        <v>1139.26</v>
      </c>
      <c r="AP132">
        <v>14.3579293084175</v>
      </c>
      <c r="AQ132">
        <v>1.89</v>
      </c>
      <c r="AR132">
        <v>233.07</v>
      </c>
      <c r="AS132">
        <v>69.438999999999993</v>
      </c>
      <c r="AT132" s="10">
        <v>676165200000</v>
      </c>
      <c r="AU132">
        <v>76177</v>
      </c>
      <c r="AV132">
        <v>138</v>
      </c>
      <c r="AW132">
        <v>98840609</v>
      </c>
      <c r="AX132">
        <v>63456525</v>
      </c>
      <c r="AY132">
        <v>2396</v>
      </c>
      <c r="AZ132" s="10">
        <v>379</v>
      </c>
      <c r="BA132">
        <v>152</v>
      </c>
      <c r="BB132">
        <v>152</v>
      </c>
      <c r="BC132">
        <v>6132</v>
      </c>
      <c r="BD132">
        <v>0</v>
      </c>
      <c r="BE132">
        <v>1206</v>
      </c>
      <c r="BF132">
        <v>492</v>
      </c>
      <c r="BG132">
        <v>579</v>
      </c>
      <c r="BH132">
        <v>5044</v>
      </c>
      <c r="BI132">
        <v>2247</v>
      </c>
      <c r="BJ132">
        <v>0</v>
      </c>
      <c r="BK132">
        <v>69832</v>
      </c>
      <c r="BL132">
        <v>34964069</v>
      </c>
      <c r="BM132">
        <v>251486</v>
      </c>
      <c r="BN132">
        <v>0</v>
      </c>
      <c r="BO132">
        <v>29846794000</v>
      </c>
      <c r="BP132" s="3">
        <v>0.4</v>
      </c>
      <c r="BQ132" s="3">
        <v>3704</v>
      </c>
      <c r="BR132" s="3">
        <v>27335.53</v>
      </c>
      <c r="BS132" s="3">
        <v>3437407000</v>
      </c>
      <c r="BT132" s="3">
        <v>22505000</v>
      </c>
      <c r="BU132" s="3">
        <v>5806026000</v>
      </c>
      <c r="BV132">
        <v>14705051000</v>
      </c>
      <c r="BW132" s="3">
        <v>5875804000</v>
      </c>
      <c r="BX132" s="3">
        <v>23970990000</v>
      </c>
      <c r="BY132">
        <v>0</v>
      </c>
      <c r="BZ132">
        <v>0</v>
      </c>
      <c r="CA132">
        <v>0</v>
      </c>
      <c r="CB132">
        <v>0</v>
      </c>
      <c r="CC132">
        <v>29846794000</v>
      </c>
      <c r="CD132">
        <v>0.4</v>
      </c>
      <c r="CE132">
        <v>2666101.14</v>
      </c>
      <c r="CF132">
        <v>648989156.41999996</v>
      </c>
      <c r="CG132">
        <v>27755.25</v>
      </c>
      <c r="CH132">
        <v>28010.92</v>
      </c>
      <c r="CI132">
        <v>34.241921099999999</v>
      </c>
      <c r="CJ132">
        <v>4.41</v>
      </c>
      <c r="CK132">
        <v>-411370</v>
      </c>
      <c r="CL132">
        <v>-397186.67</v>
      </c>
      <c r="CM132">
        <v>14186.67</v>
      </c>
      <c r="CN132">
        <v>-439206.67</v>
      </c>
      <c r="CO132">
        <v>6908360</v>
      </c>
      <c r="CP132">
        <v>-87666.67</v>
      </c>
      <c r="CQ132">
        <v>-312220</v>
      </c>
      <c r="CR132">
        <v>3194647.67</v>
      </c>
      <c r="CS132">
        <v>335450581.25</v>
      </c>
      <c r="CT132">
        <v>695869.07</v>
      </c>
      <c r="CU132">
        <v>339358738.74000001</v>
      </c>
      <c r="CV132" s="34">
        <v>0.53763439999999996</v>
      </c>
      <c r="CW132">
        <v>708318</v>
      </c>
      <c r="CX132" s="7">
        <v>16653.150000000001</v>
      </c>
      <c r="CY132" s="10">
        <f t="shared" si="5"/>
        <v>0</v>
      </c>
      <c r="CZ132" s="10">
        <f>IFERROR(INDEX(CONFAZ!$A$2:$ES$440,MATCH(DATE(YEAR($A132),MONTH($A132),15),CONFAZ!$A$2:$A$440,0),4),0)</f>
        <v>27755.25</v>
      </c>
      <c r="DA132"/>
      <c r="DB132"/>
      <c r="DC132"/>
      <c r="DD132"/>
      <c r="DJ132"/>
    </row>
    <row r="133" spans="1:114" x14ac:dyDescent="0.25">
      <c r="A133" s="1">
        <v>44181</v>
      </c>
      <c r="B133" s="1" t="str">
        <f t="shared" si="4"/>
        <v>16/12/2020</v>
      </c>
      <c r="C133" t="s">
        <v>61</v>
      </c>
      <c r="D133" t="s">
        <v>62</v>
      </c>
      <c r="E133" s="8">
        <v>5.1456</v>
      </c>
      <c r="F133">
        <v>544437578.44000006</v>
      </c>
      <c r="G133">
        <v>6378892.5599999996</v>
      </c>
      <c r="H133">
        <v>791157077</v>
      </c>
      <c r="I133">
        <v>130563408.11</v>
      </c>
      <c r="J133">
        <v>16407185.569999997</v>
      </c>
      <c r="K133">
        <v>26022080.389999997</v>
      </c>
      <c r="L133">
        <v>19522583</v>
      </c>
      <c r="M133" s="10">
        <v>18588913</v>
      </c>
      <c r="N133" s="10">
        <v>38470716</v>
      </c>
      <c r="O133" s="10">
        <v>130714676</v>
      </c>
      <c r="P133" s="10">
        <v>144695951</v>
      </c>
      <c r="Q133" s="10">
        <v>9789284</v>
      </c>
      <c r="R133" s="10">
        <v>142619326</v>
      </c>
      <c r="S133" s="10">
        <v>2863821</v>
      </c>
      <c r="T133" s="10">
        <v>32443509</v>
      </c>
      <c r="U133" s="10">
        <v>180135570</v>
      </c>
      <c r="V133" s="10">
        <v>84558230</v>
      </c>
      <c r="W133" s="10">
        <v>2863821</v>
      </c>
      <c r="X133" s="10">
        <v>32443509</v>
      </c>
      <c r="Y133" s="10">
        <v>180135570</v>
      </c>
      <c r="Z133" s="10">
        <v>84558230</v>
      </c>
      <c r="AA133" s="10">
        <v>6277081</v>
      </c>
      <c r="AB133" s="10">
        <v>0.3050072948</v>
      </c>
      <c r="AC133">
        <v>139.55000000000001</v>
      </c>
      <c r="AD133" s="2">
        <v>18451708927</v>
      </c>
      <c r="AE133" s="2">
        <v>15748589294</v>
      </c>
      <c r="AF133" s="10">
        <f>INDEX(CONFAZ!$EN$2:$ES$408,MATCH(DATE(YEAR($A133),MONTH($A133),15),CONFAZ!$EN$2:$EN$408,0),2)</f>
        <v>299145103</v>
      </c>
      <c r="AG133" s="10">
        <f>INDEX(CONFAZ!$EN$2:$ES$408,MATCH(DATE(YEAR($A133),MONTH($A133),15),CONFAZ!$EN$2:$EN$408,0),3)</f>
        <v>181836747</v>
      </c>
      <c r="AH133">
        <v>1045</v>
      </c>
      <c r="AI133">
        <v>1829878272000</v>
      </c>
      <c r="AJ133">
        <v>1.9</v>
      </c>
      <c r="AK133">
        <v>1.46</v>
      </c>
      <c r="AL133">
        <v>1314.5477777777701</v>
      </c>
      <c r="AM133">
        <v>1021.865</v>
      </c>
      <c r="AN133">
        <v>934.35333333333301</v>
      </c>
      <c r="AO133">
        <v>1160.2488000000001</v>
      </c>
      <c r="AP133">
        <v>14.179875439062499</v>
      </c>
      <c r="AQ133">
        <v>2.35</v>
      </c>
      <c r="AR133">
        <v>256.69</v>
      </c>
      <c r="AS133">
        <v>26.8095</v>
      </c>
      <c r="AT133" s="10">
        <v>702688000000</v>
      </c>
      <c r="AU133">
        <v>95788</v>
      </c>
      <c r="AV133">
        <v>1343</v>
      </c>
      <c r="AW133">
        <v>177857313</v>
      </c>
      <c r="AX133">
        <v>114424377</v>
      </c>
      <c r="AY133">
        <v>6657</v>
      </c>
      <c r="AZ133" s="10">
        <v>963</v>
      </c>
      <c r="BA133">
        <v>7688</v>
      </c>
      <c r="BB133">
        <v>7688</v>
      </c>
      <c r="BC133">
        <v>11732</v>
      </c>
      <c r="BD133">
        <v>284</v>
      </c>
      <c r="BE133">
        <v>2584</v>
      </c>
      <c r="BF133">
        <v>11507</v>
      </c>
      <c r="BG133">
        <v>637</v>
      </c>
      <c r="BH133">
        <v>1492</v>
      </c>
      <c r="BI133">
        <v>3245</v>
      </c>
      <c r="BJ133">
        <v>65</v>
      </c>
      <c r="BK133">
        <v>88799</v>
      </c>
      <c r="BL133">
        <v>62183112</v>
      </c>
      <c r="BM133">
        <v>1011910</v>
      </c>
      <c r="BN133">
        <v>0</v>
      </c>
      <c r="BO133">
        <v>29846794000</v>
      </c>
      <c r="BP133" s="3">
        <v>0.4</v>
      </c>
      <c r="BQ133" s="3">
        <v>3704</v>
      </c>
      <c r="BR133">
        <v>27335.53</v>
      </c>
      <c r="BS133" s="3">
        <v>3437407000</v>
      </c>
      <c r="BT133" s="3">
        <v>22505000</v>
      </c>
      <c r="BU133" s="3">
        <v>5806026000</v>
      </c>
      <c r="BV133" s="3">
        <v>14705051000</v>
      </c>
      <c r="BW133" s="3">
        <v>5875804000</v>
      </c>
      <c r="BX133" s="3">
        <v>23970990000</v>
      </c>
      <c r="BY133">
        <v>0</v>
      </c>
      <c r="BZ133">
        <v>0</v>
      </c>
      <c r="CA133">
        <v>0</v>
      </c>
      <c r="CB133">
        <v>0</v>
      </c>
      <c r="CC133">
        <v>29846794000</v>
      </c>
      <c r="CD133">
        <v>0.4</v>
      </c>
      <c r="CE133">
        <v>2351096.06</v>
      </c>
      <c r="CF133">
        <v>1237980331.01</v>
      </c>
      <c r="CG133">
        <v>26256.97</v>
      </c>
      <c r="CH133">
        <v>28175.919999999998</v>
      </c>
      <c r="CI133">
        <v>34.241921099999999</v>
      </c>
      <c r="CJ133">
        <v>4.4800000000000004</v>
      </c>
      <c r="CK133">
        <v>-411370</v>
      </c>
      <c r="CL133">
        <v>-397186.67</v>
      </c>
      <c r="CM133">
        <v>14186.67</v>
      </c>
      <c r="CN133">
        <v>-439206.67</v>
      </c>
      <c r="CO133">
        <v>6908360</v>
      </c>
      <c r="CP133">
        <v>-87666.67</v>
      </c>
      <c r="CQ133">
        <v>-312220</v>
      </c>
      <c r="CR133">
        <v>2869821.19</v>
      </c>
      <c r="CS133">
        <v>349568716.17000002</v>
      </c>
      <c r="CT133">
        <v>530162.25</v>
      </c>
      <c r="CU133">
        <v>352971354.61000001</v>
      </c>
      <c r="CV133" s="34">
        <v>0.53763439999999996</v>
      </c>
      <c r="CW133">
        <v>427788</v>
      </c>
      <c r="CX133" s="7">
        <v>15754.18</v>
      </c>
      <c r="CY133" s="10">
        <f t="shared" si="5"/>
        <v>0</v>
      </c>
      <c r="CZ133" s="10">
        <f>IFERROR(INDEX(CONFAZ!$A$2:$ES$440,MATCH(DATE(YEAR($A133),MONTH($A133),15),CONFAZ!$A$2:$A$440,0),4),0)</f>
        <v>26256.97</v>
      </c>
      <c r="DA133"/>
      <c r="DB133"/>
      <c r="DC133"/>
      <c r="DD133"/>
      <c r="DJ133"/>
    </row>
    <row r="134" spans="1:114" x14ac:dyDescent="0.25">
      <c r="A134" s="1">
        <v>44212</v>
      </c>
      <c r="B134" s="1" t="str">
        <f t="shared" si="4"/>
        <v>16/01/2021</v>
      </c>
      <c r="C134" t="s">
        <v>61</v>
      </c>
      <c r="D134" t="s">
        <v>62</v>
      </c>
      <c r="E134" s="8">
        <v>5.3562000000000003</v>
      </c>
      <c r="F134">
        <v>701660118.67999995</v>
      </c>
      <c r="G134">
        <v>6000866.1600000001</v>
      </c>
      <c r="H134">
        <v>953962929</v>
      </c>
      <c r="I134">
        <v>133785359.5</v>
      </c>
      <c r="J134">
        <v>12309139.66</v>
      </c>
      <c r="K134">
        <v>28869196.66</v>
      </c>
      <c r="L134">
        <v>36365192</v>
      </c>
      <c r="M134" s="10">
        <v>21654809</v>
      </c>
      <c r="N134" s="10">
        <v>84454207</v>
      </c>
      <c r="O134" s="10">
        <v>147589834</v>
      </c>
      <c r="P134" s="10">
        <v>141370176</v>
      </c>
      <c r="Q134" s="10">
        <v>11443611</v>
      </c>
      <c r="R134" s="10">
        <v>142785788</v>
      </c>
      <c r="S134" s="10">
        <v>3682071</v>
      </c>
      <c r="T134" s="10">
        <v>28726547</v>
      </c>
      <c r="U134" s="10">
        <v>280031291</v>
      </c>
      <c r="V134" s="10">
        <v>86753904</v>
      </c>
      <c r="W134" s="10">
        <v>3682071</v>
      </c>
      <c r="X134" s="10">
        <v>28726547</v>
      </c>
      <c r="Y134" s="10">
        <v>280031291</v>
      </c>
      <c r="Z134" s="10">
        <v>86753904</v>
      </c>
      <c r="AA134" s="10">
        <v>5470691</v>
      </c>
      <c r="AB134" s="10">
        <v>0.85405814840000005</v>
      </c>
      <c r="AC134">
        <v>131.88</v>
      </c>
      <c r="AD134" s="2">
        <v>14947626003</v>
      </c>
      <c r="AE134" s="2">
        <v>15167392393</v>
      </c>
      <c r="AF134" s="10">
        <f>INDEX(CONFAZ!$EN$2:$ES$408,MATCH(DATE(YEAR($A134),MONTH($A134),15),CONFAZ!$EN$2:$EN$408,0),2)</f>
        <v>219556656</v>
      </c>
      <c r="AG134" s="10">
        <f>INDEX(CONFAZ!$EN$2:$ES$408,MATCH(DATE(YEAR($A134),MONTH($A134),15),CONFAZ!$EN$2:$EN$408,0),3)</f>
        <v>200805286</v>
      </c>
      <c r="AH134">
        <v>1100</v>
      </c>
      <c r="AI134">
        <v>1903679179200</v>
      </c>
      <c r="AJ134">
        <v>1.9</v>
      </c>
      <c r="AK134">
        <v>0.27</v>
      </c>
      <c r="AL134">
        <v>1341.27666666666</v>
      </c>
      <c r="AM134">
        <v>1046.761</v>
      </c>
      <c r="AN134">
        <v>959.58285714285705</v>
      </c>
      <c r="AO134">
        <v>1190.4636</v>
      </c>
      <c r="AP134">
        <v>14.460856431079399</v>
      </c>
      <c r="AQ134">
        <v>1.25</v>
      </c>
      <c r="AR134">
        <v>287.13</v>
      </c>
      <c r="AS134">
        <v>11.81</v>
      </c>
      <c r="AT134" s="10">
        <v>679663300000</v>
      </c>
      <c r="AU134">
        <v>80208</v>
      </c>
      <c r="AV134">
        <v>1003</v>
      </c>
      <c r="AW134">
        <v>140274711</v>
      </c>
      <c r="AX134">
        <v>94168936</v>
      </c>
      <c r="AY134">
        <v>4800</v>
      </c>
      <c r="AZ134" s="10">
        <v>1176</v>
      </c>
      <c r="BA134">
        <v>114</v>
      </c>
      <c r="BB134">
        <v>114</v>
      </c>
      <c r="BC134">
        <v>6875</v>
      </c>
      <c r="BD134">
        <v>0</v>
      </c>
      <c r="BE134">
        <v>772</v>
      </c>
      <c r="BF134">
        <v>644</v>
      </c>
      <c r="BG134">
        <v>155</v>
      </c>
      <c r="BH134">
        <v>2008</v>
      </c>
      <c r="BI134">
        <v>4649</v>
      </c>
      <c r="BJ134">
        <v>0</v>
      </c>
      <c r="BK134">
        <v>65968</v>
      </c>
      <c r="BL134">
        <v>45859481</v>
      </c>
      <c r="BM134">
        <v>74032</v>
      </c>
      <c r="BN134">
        <v>0</v>
      </c>
      <c r="BO134">
        <v>33605801000</v>
      </c>
      <c r="BP134" s="3">
        <v>0.4</v>
      </c>
      <c r="BQ134" s="3">
        <v>3704</v>
      </c>
      <c r="BR134">
        <v>30699.57</v>
      </c>
      <c r="BS134" s="3">
        <v>3568480000</v>
      </c>
      <c r="BT134" s="3">
        <v>20396000</v>
      </c>
      <c r="BU134" s="3">
        <v>7460218000</v>
      </c>
      <c r="BV134" s="3">
        <v>16141426000</v>
      </c>
      <c r="BW134" s="3">
        <v>6415281000</v>
      </c>
      <c r="BX134" s="3">
        <v>27190520000</v>
      </c>
      <c r="BY134">
        <v>0</v>
      </c>
      <c r="BZ134">
        <v>0</v>
      </c>
      <c r="CA134">
        <v>0</v>
      </c>
      <c r="CB134">
        <v>0</v>
      </c>
      <c r="CC134">
        <v>29846794000</v>
      </c>
      <c r="CD134">
        <v>0.4</v>
      </c>
      <c r="CE134">
        <v>1920733.82</v>
      </c>
      <c r="CF134">
        <v>636613853.80999994</v>
      </c>
      <c r="CG134">
        <v>23681.24</v>
      </c>
      <c r="CH134">
        <v>33627</v>
      </c>
      <c r="CI134">
        <v>32.8664779</v>
      </c>
      <c r="CJ134">
        <v>4.62</v>
      </c>
      <c r="CK134">
        <v>347390</v>
      </c>
      <c r="CL134">
        <v>357476.67</v>
      </c>
      <c r="CM134">
        <v>10090</v>
      </c>
      <c r="CN134">
        <v>-48176.67</v>
      </c>
      <c r="CO134">
        <v>6979780</v>
      </c>
      <c r="CP134">
        <v>-48216.67</v>
      </c>
      <c r="CQ134">
        <v>-238543.33</v>
      </c>
      <c r="CR134">
        <v>2582825.77</v>
      </c>
      <c r="CS134">
        <v>501247049.06</v>
      </c>
      <c r="CT134">
        <v>1398101.52</v>
      </c>
      <c r="CU134">
        <v>505227976.35000002</v>
      </c>
      <c r="CV134" s="34">
        <v>0.53441640000000001</v>
      </c>
      <c r="CW134">
        <v>303568.65999999997</v>
      </c>
      <c r="CX134" s="7">
        <v>14208.74</v>
      </c>
      <c r="CY134" s="10">
        <f t="shared" si="5"/>
        <v>0</v>
      </c>
      <c r="CZ134" s="10">
        <f>IFERROR(INDEX(CONFAZ!$A$2:$ES$440,MATCH(DATE(YEAR($A134),MONTH($A134),15),CONFAZ!$A$2:$A$440,0),4),0)</f>
        <v>23681.24</v>
      </c>
      <c r="DA134"/>
      <c r="DB134"/>
      <c r="DC134"/>
      <c r="DD134"/>
      <c r="DJ134"/>
    </row>
    <row r="135" spans="1:114" x14ac:dyDescent="0.25">
      <c r="A135" s="1">
        <v>44243</v>
      </c>
      <c r="B135" s="1" t="str">
        <f t="shared" si="4"/>
        <v>16/02/2021</v>
      </c>
      <c r="C135" t="s">
        <v>61</v>
      </c>
      <c r="D135" t="s">
        <v>62</v>
      </c>
      <c r="E135" s="8">
        <v>5.4165000000000001</v>
      </c>
      <c r="F135">
        <v>517490592.14999992</v>
      </c>
      <c r="G135">
        <v>4728410.59</v>
      </c>
      <c r="H135">
        <v>733541331</v>
      </c>
      <c r="I135">
        <v>117453395.57000001</v>
      </c>
      <c r="J135">
        <v>10984360.35</v>
      </c>
      <c r="K135">
        <v>21271996.27</v>
      </c>
      <c r="L135">
        <v>97533778</v>
      </c>
      <c r="M135" s="10">
        <v>16116347</v>
      </c>
      <c r="N135" s="10">
        <v>33358258</v>
      </c>
      <c r="O135" s="10">
        <v>109013677</v>
      </c>
      <c r="P135" s="10">
        <v>123245308</v>
      </c>
      <c r="Q135" s="10">
        <v>8617236</v>
      </c>
      <c r="R135" s="10">
        <v>125448009</v>
      </c>
      <c r="S135" s="10">
        <v>3230631</v>
      </c>
      <c r="T135" s="10">
        <v>24662693</v>
      </c>
      <c r="U135" s="10">
        <v>208196002</v>
      </c>
      <c r="V135" s="10">
        <v>77070643</v>
      </c>
      <c r="W135" s="10">
        <v>3230631</v>
      </c>
      <c r="X135" s="10">
        <v>24662693</v>
      </c>
      <c r="Y135" s="10">
        <v>208196002</v>
      </c>
      <c r="Z135" s="10">
        <v>77070643</v>
      </c>
      <c r="AA135" s="10">
        <v>4582527</v>
      </c>
      <c r="AB135" s="10">
        <v>1.5722876813</v>
      </c>
      <c r="AC135">
        <v>134.52000000000001</v>
      </c>
      <c r="AD135" s="2">
        <v>16375290870</v>
      </c>
      <c r="AE135" s="2">
        <v>14539172569</v>
      </c>
      <c r="AF135" s="10">
        <f>INDEX(CONFAZ!$EN$2:$ES$408,MATCH(DATE(YEAR($A135),MONTH($A135),15),CONFAZ!$EN$2:$EN$408,0),2)</f>
        <v>284598511</v>
      </c>
      <c r="AG135" s="10">
        <f>INDEX(CONFAZ!$EN$2:$ES$408,MATCH(DATE(YEAR($A135),MONTH($A135),15),CONFAZ!$EN$2:$EN$408,0),3)</f>
        <v>204661460</v>
      </c>
      <c r="AH135">
        <v>1100</v>
      </c>
      <c r="AI135">
        <v>1928653155000</v>
      </c>
      <c r="AJ135">
        <v>1.9</v>
      </c>
      <c r="AK135">
        <v>0.82</v>
      </c>
      <c r="AL135">
        <v>1368.41055555555</v>
      </c>
      <c r="AM135">
        <v>1063.9475</v>
      </c>
      <c r="AN135">
        <v>975.356666666666</v>
      </c>
      <c r="AO135">
        <v>1213.5008</v>
      </c>
      <c r="AP135">
        <v>14.6081375896377</v>
      </c>
      <c r="AQ135">
        <v>1.86</v>
      </c>
      <c r="AR135">
        <v>333.68</v>
      </c>
      <c r="AS135">
        <v>86.63</v>
      </c>
      <c r="AT135" s="10">
        <v>706749200000</v>
      </c>
      <c r="AU135">
        <v>47039</v>
      </c>
      <c r="AV135">
        <v>482</v>
      </c>
      <c r="AW135">
        <v>176648964</v>
      </c>
      <c r="AX135">
        <v>81671249</v>
      </c>
      <c r="AY135">
        <v>2678</v>
      </c>
      <c r="AZ135" s="10">
        <v>181</v>
      </c>
      <c r="BA135">
        <v>76</v>
      </c>
      <c r="BB135">
        <v>76</v>
      </c>
      <c r="BC135">
        <v>3931</v>
      </c>
      <c r="BD135">
        <v>0</v>
      </c>
      <c r="BE135">
        <v>1165</v>
      </c>
      <c r="BF135">
        <v>16925</v>
      </c>
      <c r="BG135">
        <v>776</v>
      </c>
      <c r="BH135">
        <v>2203</v>
      </c>
      <c r="BI135">
        <v>1304</v>
      </c>
      <c r="BJ135">
        <v>0</v>
      </c>
      <c r="BK135">
        <v>41528</v>
      </c>
      <c r="BL135">
        <v>94806877</v>
      </c>
      <c r="BM135">
        <v>45562</v>
      </c>
      <c r="BN135">
        <v>0</v>
      </c>
      <c r="BO135">
        <v>33605801000</v>
      </c>
      <c r="BP135" s="3">
        <v>0.4</v>
      </c>
      <c r="BQ135" s="3">
        <v>3704</v>
      </c>
      <c r="BR135" s="3">
        <v>30699.57</v>
      </c>
      <c r="BS135">
        <v>3568480000</v>
      </c>
      <c r="BT135">
        <v>20396000</v>
      </c>
      <c r="BU135" s="3">
        <v>7460218000</v>
      </c>
      <c r="BV135" s="3">
        <v>16141426000</v>
      </c>
      <c r="BW135">
        <v>6415281000</v>
      </c>
      <c r="BX135" s="3">
        <v>27190520000</v>
      </c>
      <c r="BY135">
        <v>0</v>
      </c>
      <c r="BZ135">
        <v>0</v>
      </c>
      <c r="CA135">
        <v>0</v>
      </c>
      <c r="CB135">
        <v>0</v>
      </c>
      <c r="CC135">
        <v>29846794000</v>
      </c>
      <c r="CD135">
        <v>0.4</v>
      </c>
      <c r="CE135">
        <v>2495333.61</v>
      </c>
      <c r="CF135">
        <v>682844777.91999996</v>
      </c>
      <c r="CG135">
        <v>26318.51</v>
      </c>
      <c r="CH135">
        <v>33470</v>
      </c>
      <c r="CI135">
        <v>32.8664779</v>
      </c>
      <c r="CJ135">
        <v>4.95</v>
      </c>
      <c r="CK135">
        <v>347390</v>
      </c>
      <c r="CL135">
        <v>357476.67</v>
      </c>
      <c r="CM135">
        <v>10090</v>
      </c>
      <c r="CN135">
        <v>-48176.67</v>
      </c>
      <c r="CO135">
        <v>6979780</v>
      </c>
      <c r="CP135">
        <v>-48216.67</v>
      </c>
      <c r="CQ135">
        <v>-238543.33</v>
      </c>
      <c r="CR135">
        <v>2077770.59</v>
      </c>
      <c r="CS135">
        <v>351112368.69999999</v>
      </c>
      <c r="CT135">
        <v>4665320.3</v>
      </c>
      <c r="CU135">
        <v>357855459.58999997</v>
      </c>
      <c r="CV135" s="34">
        <v>0.53441640000000001</v>
      </c>
      <c r="CW135">
        <v>379476</v>
      </c>
      <c r="CX135" s="7">
        <v>15555.34</v>
      </c>
      <c r="CY135" s="10">
        <f t="shared" si="5"/>
        <v>0</v>
      </c>
      <c r="CZ135" s="10">
        <f>IFERROR(INDEX(CONFAZ!$A$2:$ES$440,MATCH(DATE(YEAR($A135),MONTH($A135),15),CONFAZ!$A$2:$A$440,0),4),0)</f>
        <v>26318.51</v>
      </c>
      <c r="DA135"/>
      <c r="DB135"/>
      <c r="DC135"/>
      <c r="DD135"/>
      <c r="DJ135"/>
    </row>
    <row r="136" spans="1:114" x14ac:dyDescent="0.25">
      <c r="A136" s="1">
        <v>44271</v>
      </c>
      <c r="B136" s="1" t="str">
        <f t="shared" si="4"/>
        <v>16/03/2021</v>
      </c>
      <c r="C136" t="s">
        <v>61</v>
      </c>
      <c r="D136" t="s">
        <v>62</v>
      </c>
      <c r="E136" s="8">
        <v>5.6460999999999997</v>
      </c>
      <c r="F136">
        <v>473362266.76999998</v>
      </c>
      <c r="G136">
        <v>5000717.3599999994</v>
      </c>
      <c r="H136">
        <v>708517954</v>
      </c>
      <c r="I136">
        <v>98060778.790000007</v>
      </c>
      <c r="J136">
        <v>52768491.089999996</v>
      </c>
      <c r="K136">
        <v>20372892.170000006</v>
      </c>
      <c r="L136">
        <v>73655798</v>
      </c>
      <c r="M136" s="10">
        <v>14993808</v>
      </c>
      <c r="N136" s="10">
        <v>32923813</v>
      </c>
      <c r="O136" s="10">
        <v>95476205</v>
      </c>
      <c r="P136" s="10">
        <v>120271670</v>
      </c>
      <c r="Q136" s="10">
        <v>9403789</v>
      </c>
      <c r="R136" s="10">
        <v>109612801</v>
      </c>
      <c r="S136" s="10">
        <v>3891685</v>
      </c>
      <c r="T136" s="10">
        <v>28136059</v>
      </c>
      <c r="U136" s="10">
        <v>210136237</v>
      </c>
      <c r="V136" s="10">
        <v>78826956</v>
      </c>
      <c r="W136" s="10">
        <v>3891685</v>
      </c>
      <c r="X136" s="10">
        <v>28136059</v>
      </c>
      <c r="Y136" s="10">
        <v>210136237</v>
      </c>
      <c r="Z136" s="10">
        <v>78826956</v>
      </c>
      <c r="AA136" s="10">
        <v>4844931</v>
      </c>
      <c r="AB136" s="10">
        <v>2.3859532561000001</v>
      </c>
      <c r="AC136">
        <v>144.41</v>
      </c>
      <c r="AD136" s="2">
        <v>24335759852</v>
      </c>
      <c r="AE136" s="2">
        <v>17865278864</v>
      </c>
      <c r="AF136" s="10">
        <f>INDEX(CONFAZ!$EN$2:$ES$408,MATCH(DATE(YEAR($A136),MONTH($A136),15),CONFAZ!$EN$2:$EN$408,0),2)</f>
        <v>337570820</v>
      </c>
      <c r="AG136" s="10">
        <f>INDEX(CONFAZ!$EN$2:$ES$408,MATCH(DATE(YEAR($A136),MONTH($A136),15),CONFAZ!$EN$2:$EN$408,0),3)</f>
        <v>234183843</v>
      </c>
      <c r="AH136">
        <v>1100</v>
      </c>
      <c r="AI136">
        <v>1961528539300</v>
      </c>
      <c r="AJ136">
        <v>2.23</v>
      </c>
      <c r="AK136">
        <v>0.86</v>
      </c>
      <c r="AL136">
        <v>1396.46444444444</v>
      </c>
      <c r="AM136">
        <v>1079.2065</v>
      </c>
      <c r="AN136">
        <v>989.824761904762</v>
      </c>
      <c r="AO136">
        <v>1233.8227999999999</v>
      </c>
      <c r="AP136">
        <v>14.908294980408201</v>
      </c>
      <c r="AQ136">
        <v>1.93</v>
      </c>
      <c r="AR136">
        <v>372.8</v>
      </c>
      <c r="AS136">
        <v>106.91</v>
      </c>
      <c r="AT136" s="10">
        <v>766209300000</v>
      </c>
      <c r="AU136">
        <v>61635</v>
      </c>
      <c r="AV136">
        <v>122</v>
      </c>
      <c r="AW136">
        <v>145320655</v>
      </c>
      <c r="AX136">
        <v>92202549</v>
      </c>
      <c r="AY136">
        <v>3514</v>
      </c>
      <c r="AZ136" s="10">
        <v>375</v>
      </c>
      <c r="BA136">
        <v>80</v>
      </c>
      <c r="BB136">
        <v>80</v>
      </c>
      <c r="BC136">
        <v>2372</v>
      </c>
      <c r="BD136">
        <v>0</v>
      </c>
      <c r="BE136">
        <v>36</v>
      </c>
      <c r="BF136">
        <v>4251</v>
      </c>
      <c r="BG136">
        <v>906</v>
      </c>
      <c r="BH136">
        <v>1312</v>
      </c>
      <c r="BI136">
        <v>1407</v>
      </c>
      <c r="BJ136">
        <v>0</v>
      </c>
      <c r="BK136">
        <v>47820</v>
      </c>
      <c r="BL136">
        <v>52926186</v>
      </c>
      <c r="BM136">
        <v>60437</v>
      </c>
      <c r="BN136">
        <v>0</v>
      </c>
      <c r="BO136">
        <v>33605801000</v>
      </c>
      <c r="BP136" s="3">
        <v>0.4</v>
      </c>
      <c r="BQ136" s="3">
        <v>3704</v>
      </c>
      <c r="BR136" s="3">
        <v>30699.57</v>
      </c>
      <c r="BS136" s="3">
        <v>3568480000</v>
      </c>
      <c r="BT136">
        <v>20396000</v>
      </c>
      <c r="BU136">
        <v>7460218000</v>
      </c>
      <c r="BV136" s="3">
        <v>16141426000</v>
      </c>
      <c r="BW136" s="3">
        <v>6415281000</v>
      </c>
      <c r="BX136" s="3">
        <v>27190520000</v>
      </c>
      <c r="BY136">
        <v>0</v>
      </c>
      <c r="BZ136">
        <v>0</v>
      </c>
      <c r="CA136">
        <v>0</v>
      </c>
      <c r="CB136">
        <v>0</v>
      </c>
      <c r="CC136">
        <v>29846794000</v>
      </c>
      <c r="CD136">
        <v>0.4</v>
      </c>
      <c r="CE136">
        <v>1853556.51</v>
      </c>
      <c r="CF136">
        <v>692918983.50999999</v>
      </c>
      <c r="CG136">
        <v>7371.47</v>
      </c>
      <c r="CH136">
        <v>33595</v>
      </c>
      <c r="CI136">
        <v>32.8664779</v>
      </c>
      <c r="CJ136">
        <v>5.48</v>
      </c>
      <c r="CK136">
        <v>347390</v>
      </c>
      <c r="CL136">
        <v>357476.67</v>
      </c>
      <c r="CM136">
        <v>10090</v>
      </c>
      <c r="CN136">
        <v>-48176.67</v>
      </c>
      <c r="CO136">
        <v>6979780</v>
      </c>
      <c r="CP136">
        <v>-48216.67</v>
      </c>
      <c r="CQ136">
        <v>-238543.33</v>
      </c>
      <c r="CR136">
        <v>1850811.39</v>
      </c>
      <c r="CS136">
        <v>334726484.63999999</v>
      </c>
      <c r="CT136">
        <v>3597327.38</v>
      </c>
      <c r="CU136">
        <v>340193238.25</v>
      </c>
      <c r="CV136" s="34">
        <v>0.53441640000000001</v>
      </c>
      <c r="CW136">
        <v>379476</v>
      </c>
      <c r="CX136" s="7">
        <v>4406.7299999999996</v>
      </c>
      <c r="CY136" s="10">
        <f t="shared" si="5"/>
        <v>0</v>
      </c>
      <c r="CZ136" s="10">
        <f>IFERROR(INDEX(CONFAZ!$A$2:$ES$440,MATCH(DATE(YEAR($A136),MONTH($A136),15),CONFAZ!$A$2:$A$440,0),4),0)</f>
        <v>7371.47</v>
      </c>
      <c r="DA136" s="10"/>
      <c r="DB136" s="10"/>
      <c r="DC136"/>
      <c r="DD136"/>
      <c r="DJ136"/>
    </row>
    <row r="137" spans="1:114" x14ac:dyDescent="0.25">
      <c r="A137" s="1">
        <v>44302</v>
      </c>
      <c r="B137" s="1" t="str">
        <f t="shared" si="4"/>
        <v>16/04/2021</v>
      </c>
      <c r="C137" t="s">
        <v>61</v>
      </c>
      <c r="D137" t="s">
        <v>62</v>
      </c>
      <c r="E137" s="8">
        <v>5.5621</v>
      </c>
      <c r="F137">
        <v>531184621.96999997</v>
      </c>
      <c r="G137">
        <v>4244162.09</v>
      </c>
      <c r="H137">
        <v>723782265</v>
      </c>
      <c r="I137">
        <v>112265191.51000001</v>
      </c>
      <c r="J137">
        <v>10372036.320000002</v>
      </c>
      <c r="K137">
        <v>13565914.199999999</v>
      </c>
      <c r="L137">
        <v>31940675</v>
      </c>
      <c r="M137" s="10">
        <v>16976019</v>
      </c>
      <c r="N137" s="10">
        <v>34351256</v>
      </c>
      <c r="O137" s="10">
        <v>97591727</v>
      </c>
      <c r="P137" s="10">
        <v>141785247</v>
      </c>
      <c r="Q137" s="10">
        <v>8113347</v>
      </c>
      <c r="R137" s="10">
        <v>89631948</v>
      </c>
      <c r="S137" s="10">
        <v>4381560</v>
      </c>
      <c r="T137" s="10">
        <v>25319551</v>
      </c>
      <c r="U137" s="10">
        <v>224577905</v>
      </c>
      <c r="V137" s="10">
        <v>76949597</v>
      </c>
      <c r="W137" s="10">
        <v>4381560</v>
      </c>
      <c r="X137" s="10">
        <v>25319551</v>
      </c>
      <c r="Y137" s="10">
        <v>224577905</v>
      </c>
      <c r="Z137" s="10">
        <v>76949597</v>
      </c>
      <c r="AA137" s="10">
        <v>4104108</v>
      </c>
      <c r="AB137" s="10">
        <v>1.1565412612999999</v>
      </c>
      <c r="AC137">
        <v>139.07</v>
      </c>
      <c r="AD137" s="2">
        <v>26059431856</v>
      </c>
      <c r="AE137" s="2">
        <v>16096324095</v>
      </c>
      <c r="AF137" s="10">
        <f>INDEX(CONFAZ!$EN$2:$ES$408,MATCH(DATE(YEAR($A137),MONTH($A137),15),CONFAZ!$EN$2:$EN$408,0),2)</f>
        <v>399608773</v>
      </c>
      <c r="AG137" s="10">
        <f>INDEX(CONFAZ!$EN$2:$ES$408,MATCH(DATE(YEAR($A137),MONTH($A137),15),CONFAZ!$EN$2:$EN$408,0),3)</f>
        <v>289194288</v>
      </c>
      <c r="AH137">
        <v>1100</v>
      </c>
      <c r="AI137">
        <v>1952274851600</v>
      </c>
      <c r="AJ137">
        <v>2.65</v>
      </c>
      <c r="AK137">
        <v>0.38</v>
      </c>
      <c r="AL137">
        <v>1440.0644444444399</v>
      </c>
      <c r="AM137">
        <v>1114.8724999999999</v>
      </c>
      <c r="AN137">
        <v>1019.9523809523801</v>
      </c>
      <c r="AO137">
        <v>1275.0591999999999</v>
      </c>
      <c r="AP137">
        <v>14.794864801683101</v>
      </c>
      <c r="AQ137">
        <v>1.31</v>
      </c>
      <c r="AR137">
        <v>360.77</v>
      </c>
      <c r="AS137">
        <v>102.69</v>
      </c>
      <c r="AT137" s="10">
        <v>732553000000</v>
      </c>
      <c r="AU137">
        <v>100446</v>
      </c>
      <c r="AV137">
        <v>378</v>
      </c>
      <c r="AW137">
        <v>156032453</v>
      </c>
      <c r="AX137">
        <v>125268816</v>
      </c>
      <c r="AY137">
        <v>5050</v>
      </c>
      <c r="AZ137" s="10">
        <v>430</v>
      </c>
      <c r="BA137">
        <v>252</v>
      </c>
      <c r="BB137">
        <v>252</v>
      </c>
      <c r="BC137">
        <v>6089</v>
      </c>
      <c r="BD137">
        <v>0</v>
      </c>
      <c r="BE137">
        <v>337</v>
      </c>
      <c r="BF137">
        <v>4409</v>
      </c>
      <c r="BG137">
        <v>55</v>
      </c>
      <c r="BH137">
        <v>1098</v>
      </c>
      <c r="BI137">
        <v>2217</v>
      </c>
      <c r="BJ137">
        <v>168</v>
      </c>
      <c r="BK137">
        <v>72837</v>
      </c>
      <c r="BL137">
        <v>28820952</v>
      </c>
      <c r="BM137">
        <v>1727547</v>
      </c>
      <c r="BN137">
        <v>0</v>
      </c>
      <c r="BO137">
        <v>33605801000</v>
      </c>
      <c r="BP137" s="3">
        <v>0.4</v>
      </c>
      <c r="BQ137" s="3">
        <v>3704</v>
      </c>
      <c r="BR137" s="3">
        <v>30699.57</v>
      </c>
      <c r="BS137">
        <v>3568480000</v>
      </c>
      <c r="BT137" s="3">
        <v>20396000</v>
      </c>
      <c r="BU137">
        <v>7460218000</v>
      </c>
      <c r="BV137" s="3">
        <v>16141426000</v>
      </c>
      <c r="BW137" s="3">
        <v>6415281000</v>
      </c>
      <c r="BX137" s="3">
        <v>27190520000</v>
      </c>
      <c r="BY137">
        <v>0</v>
      </c>
      <c r="BZ137">
        <v>0</v>
      </c>
      <c r="CA137">
        <v>0</v>
      </c>
      <c r="CB137">
        <v>0</v>
      </c>
      <c r="CC137">
        <v>29846794000</v>
      </c>
      <c r="CD137">
        <v>0.4</v>
      </c>
      <c r="CE137">
        <v>1855669.45</v>
      </c>
      <c r="CF137">
        <v>702530163.99000001</v>
      </c>
      <c r="CG137">
        <v>21827.61</v>
      </c>
      <c r="CH137">
        <v>34056</v>
      </c>
      <c r="CI137">
        <v>32.8664779</v>
      </c>
      <c r="CJ137">
        <v>5.45</v>
      </c>
      <c r="CK137">
        <v>-78316.67</v>
      </c>
      <c r="CL137">
        <v>-75960</v>
      </c>
      <c r="CM137">
        <v>2356.67</v>
      </c>
      <c r="CN137">
        <v>43406.67</v>
      </c>
      <c r="CO137">
        <v>6697126.6699999999</v>
      </c>
      <c r="CP137">
        <v>-56583.33</v>
      </c>
      <c r="CQ137">
        <v>-268523.33</v>
      </c>
      <c r="CR137">
        <v>1544347.38</v>
      </c>
      <c r="CS137">
        <v>367867249.47000003</v>
      </c>
      <c r="CT137">
        <v>1918884.04</v>
      </c>
      <c r="CU137">
        <v>371338880.88999999</v>
      </c>
      <c r="CV137" s="34">
        <v>0.53441640000000001</v>
      </c>
      <c r="CW137">
        <v>379476</v>
      </c>
      <c r="CX137" s="7">
        <v>13080.4</v>
      </c>
      <c r="CY137" s="10">
        <f t="shared" si="5"/>
        <v>0</v>
      </c>
      <c r="CZ137" s="10">
        <f>IFERROR(INDEX(CONFAZ!$A$2:$ES$440,MATCH(DATE(YEAR($A137),MONTH($A137),15),CONFAZ!$A$2:$A$440,0),4),0)</f>
        <v>21827.61</v>
      </c>
      <c r="DA137"/>
      <c r="DB137"/>
      <c r="DC137"/>
      <c r="DD137"/>
      <c r="DJ137"/>
    </row>
    <row r="138" spans="1:114" x14ac:dyDescent="0.25">
      <c r="A138" s="1">
        <v>44332</v>
      </c>
      <c r="B138" s="1" t="str">
        <f t="shared" si="4"/>
        <v>16/05/2021</v>
      </c>
      <c r="C138" t="s">
        <v>61</v>
      </c>
      <c r="D138" t="s">
        <v>62</v>
      </c>
      <c r="E138" s="8">
        <v>5.2911000000000001</v>
      </c>
      <c r="F138">
        <v>481208225.89999992</v>
      </c>
      <c r="G138">
        <v>4439159.9499999993</v>
      </c>
      <c r="H138">
        <v>736779435</v>
      </c>
      <c r="I138">
        <v>105142475.03</v>
      </c>
      <c r="J138">
        <v>67967931.809999987</v>
      </c>
      <c r="K138">
        <v>13445492.16</v>
      </c>
      <c r="L138">
        <v>45690330</v>
      </c>
      <c r="M138" s="10">
        <v>14997948</v>
      </c>
      <c r="N138" s="10">
        <v>33220648</v>
      </c>
      <c r="O138" s="10">
        <v>91078079</v>
      </c>
      <c r="P138" s="10">
        <v>133390080</v>
      </c>
      <c r="Q138" s="10">
        <v>7080381</v>
      </c>
      <c r="R138" s="10">
        <v>92834428</v>
      </c>
      <c r="S138" s="10">
        <v>4166967</v>
      </c>
      <c r="T138" s="10">
        <v>26158613</v>
      </c>
      <c r="U138" s="10">
        <v>249633766</v>
      </c>
      <c r="V138" s="10">
        <v>79920186</v>
      </c>
      <c r="W138" s="10">
        <v>4166967</v>
      </c>
      <c r="X138" s="10">
        <v>26158613</v>
      </c>
      <c r="Y138" s="10">
        <v>249633766</v>
      </c>
      <c r="Z138" s="10">
        <v>79920186</v>
      </c>
      <c r="AA138" s="10">
        <v>4298339</v>
      </c>
      <c r="AB138" s="10">
        <v>0.38438258219999999</v>
      </c>
      <c r="AC138">
        <v>137.65</v>
      </c>
      <c r="AD138" s="2">
        <v>26200662606</v>
      </c>
      <c r="AE138" s="2">
        <v>17664681736</v>
      </c>
      <c r="AF138" s="10">
        <f>INDEX(CONFAZ!$EN$2:$ES$408,MATCH(DATE(YEAR($A138),MONTH($A138),15),CONFAZ!$EN$2:$EN$408,0),2)</f>
        <v>441078401</v>
      </c>
      <c r="AG138" s="10">
        <f>INDEX(CONFAZ!$EN$2:$ES$408,MATCH(DATE(YEAR($A138),MONTH($A138),15),CONFAZ!$EN$2:$EN$408,0),3)</f>
        <v>284473347</v>
      </c>
      <c r="AH138">
        <v>1100</v>
      </c>
      <c r="AI138">
        <v>1870128712800</v>
      </c>
      <c r="AJ138">
        <v>3.29</v>
      </c>
      <c r="AK138">
        <v>0.96</v>
      </c>
      <c r="AL138">
        <v>1463.6455555555499</v>
      </c>
      <c r="AM138">
        <v>1132.0315000000001</v>
      </c>
      <c r="AN138">
        <v>1038.2266666666601</v>
      </c>
      <c r="AO138">
        <v>1293.8435999999999</v>
      </c>
      <c r="AP138">
        <v>14.7277898158179</v>
      </c>
      <c r="AQ138">
        <v>1.83</v>
      </c>
      <c r="AR138">
        <v>359.97</v>
      </c>
      <c r="AS138">
        <v>52.25</v>
      </c>
      <c r="AT138" s="10">
        <v>724657300000</v>
      </c>
      <c r="AU138">
        <v>87418</v>
      </c>
      <c r="AV138">
        <v>964</v>
      </c>
      <c r="AW138">
        <v>131944226</v>
      </c>
      <c r="AX138">
        <v>75169078</v>
      </c>
      <c r="AY138">
        <v>4346</v>
      </c>
      <c r="AZ138" s="10">
        <v>108</v>
      </c>
      <c r="BA138">
        <v>71</v>
      </c>
      <c r="BB138">
        <v>71</v>
      </c>
      <c r="BC138">
        <v>5523</v>
      </c>
      <c r="BD138">
        <v>0</v>
      </c>
      <c r="BE138">
        <v>1255</v>
      </c>
      <c r="BF138">
        <v>4881</v>
      </c>
      <c r="BG138">
        <v>1092</v>
      </c>
      <c r="BH138">
        <v>6724</v>
      </c>
      <c r="BI138">
        <v>2522</v>
      </c>
      <c r="BJ138">
        <v>88</v>
      </c>
      <c r="BK138">
        <v>66852</v>
      </c>
      <c r="BL138">
        <v>56390457</v>
      </c>
      <c r="BM138">
        <v>194331</v>
      </c>
      <c r="BN138">
        <v>0</v>
      </c>
      <c r="BO138">
        <v>33605801000</v>
      </c>
      <c r="BP138" s="3">
        <v>0.4</v>
      </c>
      <c r="BQ138" s="3">
        <v>3704</v>
      </c>
      <c r="BR138" s="3">
        <v>30699.57</v>
      </c>
      <c r="BS138" s="3">
        <v>3568480000</v>
      </c>
      <c r="BT138" s="3">
        <v>20396000</v>
      </c>
      <c r="BU138" s="3">
        <v>7460218000</v>
      </c>
      <c r="BV138" s="3">
        <v>16141426000</v>
      </c>
      <c r="BW138" s="3">
        <v>6415281000</v>
      </c>
      <c r="BX138" s="3">
        <v>27190520000</v>
      </c>
      <c r="BY138">
        <v>0</v>
      </c>
      <c r="BZ138">
        <v>0</v>
      </c>
      <c r="CA138">
        <v>0</v>
      </c>
      <c r="CB138">
        <v>0</v>
      </c>
      <c r="CC138">
        <v>29846794000</v>
      </c>
      <c r="CD138">
        <v>0.4</v>
      </c>
      <c r="CE138">
        <v>1799672.99</v>
      </c>
      <c r="CF138">
        <v>754561499.23000002</v>
      </c>
      <c r="CG138">
        <v>16745.05</v>
      </c>
      <c r="CH138">
        <v>33907</v>
      </c>
      <c r="CI138">
        <v>32.8664779</v>
      </c>
      <c r="CJ138">
        <v>5.6</v>
      </c>
      <c r="CK138">
        <v>-78316.67</v>
      </c>
      <c r="CL138">
        <v>-75960</v>
      </c>
      <c r="CM138">
        <v>2356.67</v>
      </c>
      <c r="CN138">
        <v>43406.67</v>
      </c>
      <c r="CO138">
        <v>6697126.6699999999</v>
      </c>
      <c r="CP138">
        <v>-56583.33</v>
      </c>
      <c r="CQ138">
        <v>-268523.33</v>
      </c>
      <c r="CR138">
        <v>1626268.06</v>
      </c>
      <c r="CS138">
        <v>384736538.36000001</v>
      </c>
      <c r="CT138">
        <v>2623496.87</v>
      </c>
      <c r="CU138">
        <v>388999777.29000002</v>
      </c>
      <c r="CV138" s="34">
        <v>0.53441640000000001</v>
      </c>
      <c r="CW138">
        <v>379476</v>
      </c>
      <c r="CX138" s="7">
        <v>10030.86</v>
      </c>
      <c r="CY138" s="10">
        <f t="shared" si="5"/>
        <v>0</v>
      </c>
      <c r="CZ138" s="10">
        <f>IFERROR(INDEX(CONFAZ!$A$2:$ES$440,MATCH(DATE(YEAR($A138),MONTH($A138),15),CONFAZ!$A$2:$A$440,0),4),0)</f>
        <v>16745.05</v>
      </c>
      <c r="DA138" s="4"/>
      <c r="DB138"/>
      <c r="DC138"/>
      <c r="DJ138"/>
    </row>
    <row r="139" spans="1:114" x14ac:dyDescent="0.25">
      <c r="A139" s="1">
        <v>44363</v>
      </c>
      <c r="B139" s="1" t="str">
        <f t="shared" si="4"/>
        <v>16/06/2021</v>
      </c>
      <c r="C139" t="s">
        <v>61</v>
      </c>
      <c r="D139" t="s">
        <v>62</v>
      </c>
      <c r="E139" s="8">
        <v>5.0319000000000003</v>
      </c>
      <c r="F139">
        <v>477671742</v>
      </c>
      <c r="G139">
        <v>5393379.0899999999</v>
      </c>
      <c r="H139">
        <v>731206214</v>
      </c>
      <c r="I139">
        <v>120550824.97</v>
      </c>
      <c r="J139">
        <v>51042877.659999996</v>
      </c>
      <c r="K139">
        <v>13477221.799999999</v>
      </c>
      <c r="L139">
        <v>41233596</v>
      </c>
      <c r="M139" s="10">
        <v>23499149</v>
      </c>
      <c r="N139" s="10">
        <v>34248596</v>
      </c>
      <c r="O139" s="10">
        <v>104559826</v>
      </c>
      <c r="P139" s="10">
        <v>146152177</v>
      </c>
      <c r="Q139" s="10">
        <v>9467215</v>
      </c>
      <c r="R139" s="10">
        <v>107817334</v>
      </c>
      <c r="S139" s="10">
        <v>6801030</v>
      </c>
      <c r="T139" s="10">
        <v>28645881</v>
      </c>
      <c r="U139" s="10">
        <v>182944433</v>
      </c>
      <c r="V139" s="10">
        <v>81877632</v>
      </c>
      <c r="W139" s="10">
        <v>6801030</v>
      </c>
      <c r="X139" s="10">
        <v>28645881</v>
      </c>
      <c r="Y139" s="10">
        <v>182944433</v>
      </c>
      <c r="Z139" s="10">
        <v>81877632</v>
      </c>
      <c r="AA139" s="10">
        <v>5192941</v>
      </c>
      <c r="AB139" s="10">
        <v>0.28808493089999998</v>
      </c>
      <c r="AC139">
        <v>137.97</v>
      </c>
      <c r="AD139" s="2">
        <v>28257895138</v>
      </c>
      <c r="AE139" s="2">
        <v>17843605079</v>
      </c>
      <c r="AF139" s="10">
        <f>INDEX(CONFAZ!$EN$2:$ES$408,MATCH(DATE(YEAR($A139),MONTH($A139),15),CONFAZ!$EN$2:$EN$408,0),2)</f>
        <v>436581420</v>
      </c>
      <c r="AG139" s="10">
        <f>INDEX(CONFAZ!$EN$2:$ES$408,MATCH(DATE(YEAR($A139),MONTH($A139),15),CONFAZ!$EN$2:$EN$408,0),3)</f>
        <v>284310667</v>
      </c>
      <c r="AH139">
        <v>1100</v>
      </c>
      <c r="AI139">
        <v>1773674303400</v>
      </c>
      <c r="AJ139">
        <v>3.76</v>
      </c>
      <c r="AK139">
        <v>0.6</v>
      </c>
      <c r="AL139">
        <v>1478.0605555555501</v>
      </c>
      <c r="AM139">
        <v>1142.777</v>
      </c>
      <c r="AN139">
        <v>1050.7709523809499</v>
      </c>
      <c r="AO139">
        <v>1305.2764</v>
      </c>
      <c r="AP139">
        <v>14.231979734397701</v>
      </c>
      <c r="AQ139">
        <v>1.53</v>
      </c>
      <c r="AR139">
        <v>368.89</v>
      </c>
      <c r="AS139">
        <v>17.579999999999998</v>
      </c>
      <c r="AT139" s="10">
        <v>724838600000</v>
      </c>
      <c r="AU139">
        <v>122137</v>
      </c>
      <c r="AV139">
        <v>754</v>
      </c>
      <c r="AW139">
        <v>137514690</v>
      </c>
      <c r="AX139">
        <v>90513535</v>
      </c>
      <c r="AY139">
        <v>5458</v>
      </c>
      <c r="AZ139" s="10">
        <v>2350</v>
      </c>
      <c r="BA139">
        <v>64</v>
      </c>
      <c r="BB139">
        <v>64</v>
      </c>
      <c r="BC139">
        <v>11266</v>
      </c>
      <c r="BD139">
        <v>248</v>
      </c>
      <c r="BE139">
        <v>743</v>
      </c>
      <c r="BF139">
        <v>3680</v>
      </c>
      <c r="BG139">
        <v>565</v>
      </c>
      <c r="BH139">
        <v>8811</v>
      </c>
      <c r="BI139">
        <v>5443</v>
      </c>
      <c r="BJ139">
        <v>0</v>
      </c>
      <c r="BK139">
        <v>87753</v>
      </c>
      <c r="BL139">
        <v>38642935</v>
      </c>
      <c r="BM139">
        <v>8104861</v>
      </c>
      <c r="BN139">
        <v>0</v>
      </c>
      <c r="BO139">
        <v>33605801000</v>
      </c>
      <c r="BP139" s="3">
        <v>0.4</v>
      </c>
      <c r="BQ139" s="3">
        <v>3704</v>
      </c>
      <c r="BR139">
        <v>30699.57</v>
      </c>
      <c r="BS139" s="3">
        <v>3568480000</v>
      </c>
      <c r="BT139" s="3">
        <v>20396000</v>
      </c>
      <c r="BU139" s="3">
        <v>7460218000</v>
      </c>
      <c r="BV139" s="3">
        <v>16141426000</v>
      </c>
      <c r="BW139" s="3">
        <v>6415281000</v>
      </c>
      <c r="BX139">
        <v>27190520000</v>
      </c>
      <c r="BY139">
        <v>0</v>
      </c>
      <c r="BZ139">
        <v>0</v>
      </c>
      <c r="CA139">
        <v>0</v>
      </c>
      <c r="CB139">
        <v>0</v>
      </c>
      <c r="CC139">
        <v>29846794000</v>
      </c>
      <c r="CD139">
        <v>0.4</v>
      </c>
      <c r="CE139">
        <v>1413150.8</v>
      </c>
      <c r="CF139">
        <v>858976070.66999996</v>
      </c>
      <c r="CG139">
        <v>8838.67</v>
      </c>
      <c r="CH139">
        <v>33974</v>
      </c>
      <c r="CI139">
        <v>32.8664779</v>
      </c>
      <c r="CJ139">
        <v>5.69</v>
      </c>
      <c r="CK139">
        <v>-78316.67</v>
      </c>
      <c r="CL139">
        <v>-75960</v>
      </c>
      <c r="CM139">
        <v>2356.67</v>
      </c>
      <c r="CN139">
        <v>43406.67</v>
      </c>
      <c r="CO139">
        <v>6697126.6699999999</v>
      </c>
      <c r="CP139">
        <v>-56583.33</v>
      </c>
      <c r="CQ139">
        <v>-268523.33</v>
      </c>
      <c r="CR139">
        <v>2529334.1</v>
      </c>
      <c r="CS139">
        <v>332782505.63999999</v>
      </c>
      <c r="CT139">
        <v>2474689.21</v>
      </c>
      <c r="CU139">
        <v>337786528.94999999</v>
      </c>
      <c r="CV139" s="34">
        <v>0.53441640000000001</v>
      </c>
      <c r="CW139">
        <v>379476</v>
      </c>
      <c r="CX139" s="7">
        <v>5286.97</v>
      </c>
      <c r="CY139" s="10">
        <f t="shared" si="5"/>
        <v>0</v>
      </c>
      <c r="CZ139" s="10">
        <f>IFERROR(INDEX(CONFAZ!$A$2:$ES$440,MATCH(DATE(YEAR($A139),MONTH($A139),15),CONFAZ!$A$2:$A$440,0),4),0)</f>
        <v>8838.67</v>
      </c>
      <c r="DA139"/>
      <c r="DB139"/>
      <c r="DC139"/>
      <c r="DD139"/>
      <c r="DJ139"/>
    </row>
    <row r="140" spans="1:114" x14ac:dyDescent="0.25">
      <c r="A140" s="1">
        <v>44393</v>
      </c>
      <c r="B140" s="1" t="str">
        <f t="shared" si="4"/>
        <v>16/07/2021</v>
      </c>
      <c r="C140" t="s">
        <v>61</v>
      </c>
      <c r="D140" t="s">
        <v>62</v>
      </c>
      <c r="E140" s="8">
        <v>5.1566999999999998</v>
      </c>
      <c r="F140">
        <v>453048178.19999993</v>
      </c>
      <c r="G140">
        <v>11974622.74</v>
      </c>
      <c r="H140">
        <v>856549989</v>
      </c>
      <c r="I140">
        <v>122762064.31999999</v>
      </c>
      <c r="J140">
        <v>159165728.79000002</v>
      </c>
      <c r="K140">
        <v>29405058.970000003</v>
      </c>
      <c r="L140">
        <v>45922887</v>
      </c>
      <c r="M140" s="10">
        <v>20203956</v>
      </c>
      <c r="N140" s="10">
        <v>39777121</v>
      </c>
      <c r="O140" s="10">
        <v>131304358</v>
      </c>
      <c r="P140" s="10">
        <v>174190672</v>
      </c>
      <c r="Q140" s="10">
        <v>9512511</v>
      </c>
      <c r="R140" s="10">
        <v>114741116</v>
      </c>
      <c r="S140" s="10">
        <v>5443392</v>
      </c>
      <c r="T140" s="10">
        <v>32874185</v>
      </c>
      <c r="U140" s="10">
        <v>228867339</v>
      </c>
      <c r="V140" s="10">
        <v>87887155</v>
      </c>
      <c r="W140" s="10">
        <v>5443392</v>
      </c>
      <c r="X140" s="10">
        <v>32874185</v>
      </c>
      <c r="Y140" s="10">
        <v>228867339</v>
      </c>
      <c r="Z140" s="10">
        <v>87887155</v>
      </c>
      <c r="AA140" s="10">
        <v>11748184</v>
      </c>
      <c r="AB140" s="10">
        <v>0.63104126949999995</v>
      </c>
      <c r="AC140">
        <v>143.16999999999999</v>
      </c>
      <c r="AD140" s="2">
        <v>25508595503</v>
      </c>
      <c r="AE140" s="2">
        <v>18128645229</v>
      </c>
      <c r="AF140" s="10">
        <f>INDEX(CONFAZ!$EN$2:$ES$408,MATCH(DATE(YEAR($A140),MONTH($A140),15),CONFAZ!$EN$2:$EN$408,0),2)</f>
        <v>471679537</v>
      </c>
      <c r="AG140" s="10">
        <f>INDEX(CONFAZ!$EN$2:$ES$408,MATCH(DATE(YEAR($A140),MONTH($A140),15),CONFAZ!$EN$2:$EN$408,0),3)</f>
        <v>344323234</v>
      </c>
      <c r="AH140">
        <v>1100</v>
      </c>
      <c r="AI140">
        <v>1834088645700</v>
      </c>
      <c r="AJ140">
        <v>4.1500000000000004</v>
      </c>
      <c r="AK140">
        <v>1.02</v>
      </c>
      <c r="AL140">
        <v>1506.23</v>
      </c>
      <c r="AM140">
        <v>1157.5094999999999</v>
      </c>
      <c r="AN140">
        <v>1061.1328571428501</v>
      </c>
      <c r="AO140">
        <v>1326.0576000000001</v>
      </c>
      <c r="AP140">
        <v>13.7114196796512</v>
      </c>
      <c r="AQ140">
        <v>1.96</v>
      </c>
      <c r="AR140">
        <v>372.69</v>
      </c>
      <c r="AS140">
        <v>30.669499999999999</v>
      </c>
      <c r="AT140" s="10">
        <v>754924400000</v>
      </c>
      <c r="AU140">
        <v>130001</v>
      </c>
      <c r="AV140">
        <v>806</v>
      </c>
      <c r="AW140">
        <v>147704882</v>
      </c>
      <c r="AX140">
        <v>93985152</v>
      </c>
      <c r="AY140">
        <v>5385</v>
      </c>
      <c r="AZ140" s="10">
        <v>56986</v>
      </c>
      <c r="BA140">
        <v>370</v>
      </c>
      <c r="BB140">
        <v>370</v>
      </c>
      <c r="BC140">
        <v>3999</v>
      </c>
      <c r="BD140">
        <v>0</v>
      </c>
      <c r="BE140">
        <v>767</v>
      </c>
      <c r="BF140">
        <v>6430</v>
      </c>
      <c r="BG140">
        <v>586</v>
      </c>
      <c r="BH140">
        <v>5726</v>
      </c>
      <c r="BI140">
        <v>2530</v>
      </c>
      <c r="BJ140">
        <v>87</v>
      </c>
      <c r="BK140">
        <v>104415</v>
      </c>
      <c r="BL140">
        <v>46532550</v>
      </c>
      <c r="BM140">
        <v>6860929</v>
      </c>
      <c r="BN140">
        <v>0</v>
      </c>
      <c r="BO140">
        <v>33605801000</v>
      </c>
      <c r="BP140" s="3">
        <v>0.4</v>
      </c>
      <c r="BQ140" s="3">
        <v>3704</v>
      </c>
      <c r="BR140" s="3">
        <v>30699.57</v>
      </c>
      <c r="BS140" s="3">
        <v>3568480000</v>
      </c>
      <c r="BT140" s="3">
        <v>20396000</v>
      </c>
      <c r="BU140">
        <v>7460218000</v>
      </c>
      <c r="BV140" s="3">
        <v>16141426000</v>
      </c>
      <c r="BW140" s="3">
        <v>6415281000</v>
      </c>
      <c r="BX140" s="3">
        <v>27190520000</v>
      </c>
      <c r="BY140">
        <v>0</v>
      </c>
      <c r="BZ140">
        <v>0</v>
      </c>
      <c r="CA140">
        <v>0</v>
      </c>
      <c r="CB140">
        <v>0</v>
      </c>
      <c r="CC140">
        <v>33605801000</v>
      </c>
      <c r="CD140">
        <v>0.4</v>
      </c>
      <c r="CE140">
        <v>1509483.84</v>
      </c>
      <c r="CF140">
        <v>869846636.46000004</v>
      </c>
      <c r="CG140">
        <v>29366.49</v>
      </c>
      <c r="CH140">
        <v>33958</v>
      </c>
      <c r="CI140">
        <v>32.8664779</v>
      </c>
      <c r="CJ140">
        <v>5.81</v>
      </c>
      <c r="CK140">
        <v>-193956.67</v>
      </c>
      <c r="CL140">
        <v>-189140</v>
      </c>
      <c r="CM140">
        <v>4820</v>
      </c>
      <c r="CN140">
        <v>-63506.67</v>
      </c>
      <c r="CO140">
        <v>7164756.6699999999</v>
      </c>
      <c r="CP140">
        <v>-85190</v>
      </c>
      <c r="CQ140">
        <v>-265233.33</v>
      </c>
      <c r="CR140">
        <v>2272252.56</v>
      </c>
      <c r="CS140">
        <v>383266364.80000001</v>
      </c>
      <c r="CT140">
        <v>2986407.21</v>
      </c>
      <c r="CU140">
        <v>388525024.56999999</v>
      </c>
      <c r="CV140" s="34">
        <v>0.53441640000000001</v>
      </c>
      <c r="CW140">
        <v>379476</v>
      </c>
      <c r="CX140" s="7">
        <v>17603.61</v>
      </c>
      <c r="CY140" s="10">
        <f t="shared" si="5"/>
        <v>0</v>
      </c>
      <c r="CZ140" s="10">
        <f>IFERROR(INDEX(CONFAZ!$A$2:$ES$440,MATCH(DATE(YEAR($A140),MONTH($A140),15),CONFAZ!$A$2:$A$440,0),4),0)</f>
        <v>29366.49</v>
      </c>
      <c r="DA140"/>
      <c r="DB140"/>
      <c r="DC140"/>
      <c r="DD140"/>
      <c r="DJ140"/>
    </row>
    <row r="141" spans="1:114" x14ac:dyDescent="0.25">
      <c r="A141" s="1">
        <v>44424</v>
      </c>
      <c r="B141" s="1" t="str">
        <f t="shared" si="4"/>
        <v>16/08/2021</v>
      </c>
      <c r="C141" t="s">
        <v>61</v>
      </c>
      <c r="D141" t="s">
        <v>62</v>
      </c>
      <c r="E141" s="8">
        <v>5.2516999999999996</v>
      </c>
      <c r="F141">
        <v>500905079.33000004</v>
      </c>
      <c r="G141">
        <v>7295127.0300000012</v>
      </c>
      <c r="H141">
        <v>850728937</v>
      </c>
      <c r="I141">
        <v>126514446.12</v>
      </c>
      <c r="J141">
        <v>112057029.02999999</v>
      </c>
      <c r="K141">
        <v>27431727.120000001</v>
      </c>
      <c r="L141">
        <v>42722335</v>
      </c>
      <c r="M141" s="10">
        <v>23397966</v>
      </c>
      <c r="N141" s="10">
        <v>34178504</v>
      </c>
      <c r="O141" s="10">
        <v>127452208</v>
      </c>
      <c r="P141" s="10">
        <v>166503230</v>
      </c>
      <c r="Q141" s="10">
        <v>9139008</v>
      </c>
      <c r="R141" s="10">
        <v>132421335</v>
      </c>
      <c r="S141" s="10">
        <v>5419248</v>
      </c>
      <c r="T141" s="10">
        <v>33092711</v>
      </c>
      <c r="U141" s="10">
        <v>220729202</v>
      </c>
      <c r="V141" s="10">
        <v>91282893</v>
      </c>
      <c r="W141" s="10">
        <v>5419248</v>
      </c>
      <c r="X141" s="10">
        <v>33092711</v>
      </c>
      <c r="Y141" s="10">
        <v>220729202</v>
      </c>
      <c r="Z141" s="10">
        <v>91282893</v>
      </c>
      <c r="AA141" s="10">
        <v>7112632</v>
      </c>
      <c r="AB141" s="10">
        <v>0.62197756179999997</v>
      </c>
      <c r="AC141">
        <v>142.1</v>
      </c>
      <c r="AD141" s="2">
        <v>27216375900</v>
      </c>
      <c r="AE141" s="2">
        <v>19557276638</v>
      </c>
      <c r="AF141" s="10">
        <f>INDEX(CONFAZ!$EN$2:$ES$408,MATCH(DATE(YEAR($A141),MONTH($A141),15),CONFAZ!$EN$2:$EN$408,0),2)</f>
        <v>402135245</v>
      </c>
      <c r="AG141" s="10">
        <f>INDEX(CONFAZ!$EN$2:$ES$408,MATCH(DATE(YEAR($A141),MONTH($A141),15),CONFAZ!$EN$2:$EN$408,0),3)</f>
        <v>426503016</v>
      </c>
      <c r="AH141">
        <v>1100</v>
      </c>
      <c r="AI141">
        <v>1945203421499.99</v>
      </c>
      <c r="AJ141">
        <v>5.01</v>
      </c>
      <c r="AK141">
        <v>0.88</v>
      </c>
      <c r="AL141">
        <v>1513.1983333333301</v>
      </c>
      <c r="AM141">
        <v>1165.8444999999999</v>
      </c>
      <c r="AN141">
        <v>1066.0638095238</v>
      </c>
      <c r="AO141">
        <v>1335.396</v>
      </c>
      <c r="AP141">
        <v>13.1383819922537</v>
      </c>
      <c r="AQ141">
        <v>1.87</v>
      </c>
      <c r="AR141">
        <v>370.3</v>
      </c>
      <c r="AS141">
        <v>40.659999999999997</v>
      </c>
      <c r="AT141" s="10">
        <v>753793700000</v>
      </c>
      <c r="AU141">
        <v>148432</v>
      </c>
      <c r="AV141">
        <v>1978</v>
      </c>
      <c r="AW141">
        <v>109848307</v>
      </c>
      <c r="AX141">
        <v>40411134</v>
      </c>
      <c r="AY141">
        <v>6235</v>
      </c>
      <c r="AZ141" s="10">
        <v>101</v>
      </c>
      <c r="BA141">
        <v>112</v>
      </c>
      <c r="BB141">
        <v>112</v>
      </c>
      <c r="BC141">
        <v>4992</v>
      </c>
      <c r="BD141">
        <v>0</v>
      </c>
      <c r="BE141">
        <v>3039</v>
      </c>
      <c r="BF141">
        <v>2046</v>
      </c>
      <c r="BG141">
        <v>992</v>
      </c>
      <c r="BH141">
        <v>2969</v>
      </c>
      <c r="BI141">
        <v>2036</v>
      </c>
      <c r="BJ141">
        <v>0</v>
      </c>
      <c r="BK141">
        <v>117650</v>
      </c>
      <c r="BL141">
        <v>66940328</v>
      </c>
      <c r="BM141">
        <v>2198298</v>
      </c>
      <c r="BN141">
        <v>0</v>
      </c>
      <c r="BO141">
        <v>33605801000</v>
      </c>
      <c r="BP141" s="3">
        <v>0.4</v>
      </c>
      <c r="BQ141" s="3">
        <v>3704</v>
      </c>
      <c r="BR141" s="3">
        <v>30699.57</v>
      </c>
      <c r="BS141">
        <v>3568480000</v>
      </c>
      <c r="BT141" s="3">
        <v>20396000</v>
      </c>
      <c r="BU141" s="3">
        <v>7460218000</v>
      </c>
      <c r="BV141" s="3">
        <v>16141426000</v>
      </c>
      <c r="BW141" s="3">
        <v>6415281000</v>
      </c>
      <c r="BX141" s="3">
        <v>27190520000</v>
      </c>
      <c r="BY141">
        <v>0</v>
      </c>
      <c r="BZ141">
        <v>0</v>
      </c>
      <c r="CA141">
        <v>0</v>
      </c>
      <c r="CB141">
        <v>0</v>
      </c>
      <c r="CC141">
        <v>33605801000</v>
      </c>
      <c r="CD141">
        <v>0.4</v>
      </c>
      <c r="CE141">
        <v>1840932.09</v>
      </c>
      <c r="CF141">
        <v>1007398793.01</v>
      </c>
      <c r="CG141">
        <v>13426.92</v>
      </c>
      <c r="CH141">
        <v>33783</v>
      </c>
      <c r="CI141">
        <v>32.8664779</v>
      </c>
      <c r="CJ141">
        <v>5.93</v>
      </c>
      <c r="CK141">
        <v>-193956.67</v>
      </c>
      <c r="CL141">
        <v>-189140</v>
      </c>
      <c r="CM141">
        <v>4820</v>
      </c>
      <c r="CN141">
        <v>-63506.67</v>
      </c>
      <c r="CO141">
        <v>7164756.6699999999</v>
      </c>
      <c r="CP141">
        <v>-85190</v>
      </c>
      <c r="CQ141">
        <v>-265233.33</v>
      </c>
      <c r="CR141">
        <v>2156217.16</v>
      </c>
      <c r="CS141">
        <v>385207681.80000001</v>
      </c>
      <c r="CT141">
        <v>2726726.68</v>
      </c>
      <c r="CU141">
        <v>390094914.68000001</v>
      </c>
      <c r="CV141" s="34">
        <v>0.53441640000000001</v>
      </c>
      <c r="CW141">
        <v>379476</v>
      </c>
      <c r="CX141" s="7">
        <v>8068.36</v>
      </c>
      <c r="CY141" s="10">
        <f t="shared" si="5"/>
        <v>0</v>
      </c>
      <c r="CZ141" s="10">
        <f>IFERROR(INDEX(CONFAZ!$A$2:$ES$440,MATCH(DATE(YEAR($A141),MONTH($A141),15),CONFAZ!$A$2:$A$440,0),4),0)</f>
        <v>13426.92</v>
      </c>
      <c r="DA141"/>
      <c r="DB141"/>
      <c r="DC141"/>
      <c r="DD141"/>
      <c r="DJ141"/>
    </row>
    <row r="142" spans="1:114" x14ac:dyDescent="0.25">
      <c r="A142" s="1">
        <v>44455</v>
      </c>
      <c r="B142" s="1" t="str">
        <f t="shared" si="4"/>
        <v>16/09/2021</v>
      </c>
      <c r="C142" t="s">
        <v>61</v>
      </c>
      <c r="D142" t="s">
        <v>62</v>
      </c>
      <c r="E142" s="8">
        <v>5.2797000000000001</v>
      </c>
      <c r="F142">
        <v>498196952.61999989</v>
      </c>
      <c r="G142">
        <v>6865550.709999999</v>
      </c>
      <c r="H142">
        <v>839367490</v>
      </c>
      <c r="I142">
        <v>128655751.50000001</v>
      </c>
      <c r="J142">
        <v>94341815.719999984</v>
      </c>
      <c r="K142">
        <v>30254367.929999996</v>
      </c>
      <c r="L142">
        <v>28850132</v>
      </c>
      <c r="M142" s="10">
        <v>28307453</v>
      </c>
      <c r="N142" s="10">
        <v>34190161</v>
      </c>
      <c r="O142" s="10">
        <v>123026887</v>
      </c>
      <c r="P142" s="10">
        <v>155977187</v>
      </c>
      <c r="Q142" s="10">
        <v>11100177</v>
      </c>
      <c r="R142" s="10">
        <v>136578701</v>
      </c>
      <c r="S142" s="10">
        <v>4445308</v>
      </c>
      <c r="T142" s="10">
        <v>33497139</v>
      </c>
      <c r="U142" s="10">
        <v>204267291</v>
      </c>
      <c r="V142" s="10">
        <v>101248404</v>
      </c>
      <c r="W142" s="10">
        <v>4445308</v>
      </c>
      <c r="X142" s="10">
        <v>33497139</v>
      </c>
      <c r="Y142" s="10">
        <v>204267291</v>
      </c>
      <c r="Z142" s="10">
        <v>101248404</v>
      </c>
      <c r="AA142" s="10">
        <v>6728782</v>
      </c>
      <c r="AB142" s="10">
        <v>0.22634423610000001</v>
      </c>
      <c r="AC142">
        <v>138.88999999999999</v>
      </c>
      <c r="AD142" s="2">
        <v>24376129510</v>
      </c>
      <c r="AE142" s="2">
        <v>19975447581</v>
      </c>
      <c r="AF142" s="10">
        <f>INDEX(CONFAZ!$EN$2:$ES$408,MATCH(DATE(YEAR($A142),MONTH($A142),15),CONFAZ!$EN$2:$EN$408,0),2)</f>
        <v>369543247</v>
      </c>
      <c r="AG142" s="10">
        <f>INDEX(CONFAZ!$EN$2:$ES$408,MATCH(DATE(YEAR($A142),MONTH($A142),15),CONFAZ!$EN$2:$EN$408,0),3)</f>
        <v>376687647</v>
      </c>
      <c r="AH142">
        <v>1100</v>
      </c>
      <c r="AI142">
        <v>1947607414200</v>
      </c>
      <c r="AJ142">
        <v>5.43</v>
      </c>
      <c r="AK142">
        <v>1.2</v>
      </c>
      <c r="AL142">
        <v>1516.62944444444</v>
      </c>
      <c r="AM142">
        <v>1167.8879999999999</v>
      </c>
      <c r="AN142">
        <v>1070.0509523809501</v>
      </c>
      <c r="AO142">
        <v>1333.6432</v>
      </c>
      <c r="AP142">
        <v>12.6403517838183</v>
      </c>
      <c r="AQ142">
        <v>2.16</v>
      </c>
      <c r="AR142">
        <v>400.85</v>
      </c>
      <c r="AS142">
        <v>43.72</v>
      </c>
      <c r="AT142" s="10">
        <v>745774400000</v>
      </c>
      <c r="AU142">
        <v>173724</v>
      </c>
      <c r="AV142">
        <v>485</v>
      </c>
      <c r="AW142">
        <v>142757647</v>
      </c>
      <c r="AX142">
        <v>59927029</v>
      </c>
      <c r="AY142">
        <v>7937</v>
      </c>
      <c r="AZ142" s="10">
        <v>3974</v>
      </c>
      <c r="BA142">
        <v>238</v>
      </c>
      <c r="BB142">
        <v>238</v>
      </c>
      <c r="BC142">
        <v>6106</v>
      </c>
      <c r="BD142">
        <v>96</v>
      </c>
      <c r="BE142">
        <v>566</v>
      </c>
      <c r="BF142">
        <v>13821</v>
      </c>
      <c r="BG142">
        <v>555</v>
      </c>
      <c r="BH142">
        <v>8657</v>
      </c>
      <c r="BI142">
        <v>8169</v>
      </c>
      <c r="BJ142">
        <v>0</v>
      </c>
      <c r="BK142">
        <v>117830</v>
      </c>
      <c r="BL142">
        <v>79826634</v>
      </c>
      <c r="BM142">
        <v>2653532</v>
      </c>
      <c r="BN142">
        <v>0</v>
      </c>
      <c r="BO142">
        <v>33605801000</v>
      </c>
      <c r="BP142" s="3">
        <v>0.4</v>
      </c>
      <c r="BQ142" s="3">
        <v>3704</v>
      </c>
      <c r="BR142" s="3">
        <v>30699.57</v>
      </c>
      <c r="BS142">
        <v>3568480000</v>
      </c>
      <c r="BT142" s="3">
        <v>20396000</v>
      </c>
      <c r="BU142" s="3">
        <v>7460218000</v>
      </c>
      <c r="BV142" s="3">
        <v>16141426000</v>
      </c>
      <c r="BW142" s="3">
        <v>6415281000</v>
      </c>
      <c r="BX142">
        <v>27190520000</v>
      </c>
      <c r="BY142">
        <v>0</v>
      </c>
      <c r="BZ142">
        <v>0</v>
      </c>
      <c r="CA142">
        <v>0</v>
      </c>
      <c r="CB142">
        <v>0</v>
      </c>
      <c r="CC142">
        <v>33605801000</v>
      </c>
      <c r="CD142">
        <v>0.4</v>
      </c>
      <c r="CE142">
        <v>1876454.48</v>
      </c>
      <c r="CF142">
        <v>1105982735.1199999</v>
      </c>
      <c r="CG142">
        <v>15316.89</v>
      </c>
      <c r="CH142">
        <v>33786</v>
      </c>
      <c r="CI142">
        <v>32.8664779</v>
      </c>
      <c r="CJ142">
        <v>6.08</v>
      </c>
      <c r="CK142">
        <v>-193956.67</v>
      </c>
      <c r="CL142">
        <v>-189140</v>
      </c>
      <c r="CM142">
        <v>4820</v>
      </c>
      <c r="CN142">
        <v>-63506.67</v>
      </c>
      <c r="CO142">
        <v>7164756.6699999999</v>
      </c>
      <c r="CP142">
        <v>-85190</v>
      </c>
      <c r="CQ142">
        <v>-265233.33</v>
      </c>
      <c r="CR142">
        <v>1815091.8</v>
      </c>
      <c r="CS142">
        <v>369161567.27999997</v>
      </c>
      <c r="CT142">
        <v>807597.92</v>
      </c>
      <c r="CU142">
        <v>371784257</v>
      </c>
      <c r="CV142" s="34">
        <v>0.53441640000000001</v>
      </c>
      <c r="CW142">
        <v>379476</v>
      </c>
      <c r="CX142" s="7">
        <v>9173.75</v>
      </c>
      <c r="CY142" s="10">
        <f t="shared" si="5"/>
        <v>0</v>
      </c>
      <c r="CZ142" s="10">
        <f>IFERROR(INDEX(CONFAZ!$A$2:$ES$440,MATCH(DATE(YEAR($A142),MONTH($A142),15),CONFAZ!$A$2:$A$440,0),4),0)</f>
        <v>15316.89</v>
      </c>
      <c r="DA142"/>
      <c r="DB142"/>
      <c r="DC142"/>
      <c r="DD142"/>
      <c r="DJ142"/>
    </row>
    <row r="143" spans="1:114" x14ac:dyDescent="0.25">
      <c r="A143" s="1">
        <v>44485</v>
      </c>
      <c r="B143" s="1" t="str">
        <f t="shared" si="4"/>
        <v>16/10/2021</v>
      </c>
      <c r="C143" t="s">
        <v>61</v>
      </c>
      <c r="D143" t="s">
        <v>62</v>
      </c>
      <c r="E143" s="8">
        <v>5.54</v>
      </c>
      <c r="F143">
        <v>531317565.36000001</v>
      </c>
      <c r="G143">
        <v>7406992.8099999987</v>
      </c>
      <c r="H143">
        <v>879234137</v>
      </c>
      <c r="I143">
        <v>147660390.55000001</v>
      </c>
      <c r="J143">
        <v>90887873.959999993</v>
      </c>
      <c r="K143">
        <v>26167238.520000003</v>
      </c>
      <c r="L143">
        <v>22200213</v>
      </c>
      <c r="M143" s="10">
        <v>27308307</v>
      </c>
      <c r="N143" s="10">
        <v>32465047</v>
      </c>
      <c r="O143" s="10">
        <v>119059047</v>
      </c>
      <c r="P143" s="10">
        <v>152811538</v>
      </c>
      <c r="Q143" s="10">
        <v>10585686</v>
      </c>
      <c r="R143" s="10">
        <v>147076414</v>
      </c>
      <c r="S143" s="10">
        <v>5238458</v>
      </c>
      <c r="T143" s="10">
        <v>28916115</v>
      </c>
      <c r="U143" s="10">
        <v>240967255</v>
      </c>
      <c r="V143" s="10">
        <v>107832145</v>
      </c>
      <c r="W143" s="10">
        <v>5238458</v>
      </c>
      <c r="X143" s="10">
        <v>28916115</v>
      </c>
      <c r="Y143" s="10">
        <v>240967255</v>
      </c>
      <c r="Z143" s="10">
        <v>107832145</v>
      </c>
      <c r="AA143" s="10">
        <v>6974125</v>
      </c>
      <c r="AB143" s="10">
        <v>0.56458268980000004</v>
      </c>
      <c r="AC143">
        <v>138.24</v>
      </c>
      <c r="AD143" s="2">
        <v>22602637234</v>
      </c>
      <c r="AE143" s="2">
        <v>20538918428</v>
      </c>
      <c r="AF143" s="10">
        <f>INDEX(CONFAZ!$EN$2:$ES$408,MATCH(DATE(YEAR($A143),MONTH($A143),15),CONFAZ!$EN$2:$EN$408,0),2)</f>
        <v>386935636</v>
      </c>
      <c r="AG143" s="10">
        <f>INDEX(CONFAZ!$EN$2:$ES$408,MATCH(DATE(YEAR($A143),MONTH($A143),15),CONFAZ!$EN$2:$EN$408,0),3)</f>
        <v>681734361</v>
      </c>
      <c r="AH143">
        <v>1100</v>
      </c>
      <c r="AI143">
        <v>2038315580000</v>
      </c>
      <c r="AJ143">
        <v>6.3</v>
      </c>
      <c r="AK143">
        <v>1.1599999999999999</v>
      </c>
      <c r="AL143">
        <v>1526.1416666666601</v>
      </c>
      <c r="AM143">
        <v>1170.482</v>
      </c>
      <c r="AN143">
        <v>1067.7609523809499</v>
      </c>
      <c r="AO143">
        <v>1338.6248000000001</v>
      </c>
      <c r="AP143">
        <v>12.0770324898936</v>
      </c>
      <c r="AQ143">
        <v>2.25</v>
      </c>
      <c r="AR143">
        <v>455.82</v>
      </c>
      <c r="AS143">
        <v>12.64</v>
      </c>
      <c r="AT143" s="10">
        <v>754484100000</v>
      </c>
      <c r="AU143">
        <v>80317</v>
      </c>
      <c r="AV143">
        <v>118</v>
      </c>
      <c r="AW143">
        <v>188407396</v>
      </c>
      <c r="AX143">
        <v>157699041</v>
      </c>
      <c r="AY143">
        <v>3416</v>
      </c>
      <c r="AZ143" s="10">
        <v>932</v>
      </c>
      <c r="BA143">
        <v>100</v>
      </c>
      <c r="BB143">
        <v>100</v>
      </c>
      <c r="BC143">
        <v>3411</v>
      </c>
      <c r="BD143">
        <v>0</v>
      </c>
      <c r="BE143">
        <v>1169</v>
      </c>
      <c r="BF143">
        <v>3997</v>
      </c>
      <c r="BG143">
        <v>713</v>
      </c>
      <c r="BH143">
        <v>4108</v>
      </c>
      <c r="BI143">
        <v>2897</v>
      </c>
      <c r="BJ143">
        <v>0</v>
      </c>
      <c r="BK143">
        <v>61580</v>
      </c>
      <c r="BL143">
        <v>29714608</v>
      </c>
      <c r="BM143">
        <v>821173</v>
      </c>
      <c r="BN143">
        <v>0</v>
      </c>
      <c r="BO143">
        <v>33605801000</v>
      </c>
      <c r="BP143">
        <v>0.4</v>
      </c>
      <c r="BQ143">
        <v>3704</v>
      </c>
      <c r="BR143">
        <v>30699.57</v>
      </c>
      <c r="BS143">
        <v>3568480000</v>
      </c>
      <c r="BT143">
        <v>20396000</v>
      </c>
      <c r="BU143">
        <v>7460218000</v>
      </c>
      <c r="BV143">
        <v>16141426000</v>
      </c>
      <c r="BW143">
        <v>6415281000</v>
      </c>
      <c r="BX143">
        <v>27190520000</v>
      </c>
      <c r="BY143">
        <v>0</v>
      </c>
      <c r="BZ143">
        <v>0</v>
      </c>
      <c r="CA143">
        <v>0</v>
      </c>
      <c r="CB143">
        <v>0</v>
      </c>
      <c r="CC143">
        <v>33605801000</v>
      </c>
      <c r="CD143">
        <v>0.4</v>
      </c>
      <c r="CE143">
        <v>1938490.23</v>
      </c>
      <c r="CF143">
        <v>1184728860.22</v>
      </c>
      <c r="CG143">
        <v>22496.55</v>
      </c>
      <c r="CH143">
        <v>33605</v>
      </c>
      <c r="CI143">
        <v>32.8664779</v>
      </c>
      <c r="CJ143">
        <v>6.34</v>
      </c>
      <c r="CK143">
        <v>-290550</v>
      </c>
      <c r="CL143">
        <v>-286913.33</v>
      </c>
      <c r="CM143">
        <v>3636.67</v>
      </c>
      <c r="CN143">
        <v>35650</v>
      </c>
      <c r="CO143">
        <v>6822050</v>
      </c>
      <c r="CP143">
        <v>-114176.67</v>
      </c>
      <c r="CQ143">
        <v>-308083.33</v>
      </c>
      <c r="CR143">
        <v>2388034.39</v>
      </c>
      <c r="CS143">
        <v>385618759.83999997</v>
      </c>
      <c r="CT143">
        <v>557166.81000000006</v>
      </c>
      <c r="CU143">
        <v>388598418.44999999</v>
      </c>
      <c r="CV143" s="34">
        <v>0.53441640000000001</v>
      </c>
      <c r="CW143">
        <v>379476</v>
      </c>
      <c r="CX143" s="7">
        <v>13481.47</v>
      </c>
      <c r="CY143" s="10">
        <f t="shared" si="5"/>
        <v>0</v>
      </c>
      <c r="CZ143" s="10">
        <f>IFERROR(INDEX(CONFAZ!$A$2:$ES$440,MATCH(DATE(YEAR($A143),MONTH($A143),15),CONFAZ!$A$2:$A$440,0),4),0)</f>
        <v>22496.55</v>
      </c>
      <c r="DA143" s="10"/>
      <c r="DB143" s="10"/>
      <c r="DC143"/>
      <c r="DD143"/>
      <c r="DJ143"/>
    </row>
    <row r="144" spans="1:114" x14ac:dyDescent="0.25">
      <c r="A144" s="1">
        <v>44516</v>
      </c>
      <c r="B144" s="1" t="str">
        <f t="shared" si="4"/>
        <v>16/11/2021</v>
      </c>
      <c r="C144" t="s">
        <v>61</v>
      </c>
      <c r="D144" t="s">
        <v>62</v>
      </c>
      <c r="E144" s="8">
        <v>5.5568999999999997</v>
      </c>
      <c r="F144">
        <v>646167852.21000004</v>
      </c>
      <c r="G144">
        <v>5558638.1099999994</v>
      </c>
      <c r="H144">
        <v>970159776</v>
      </c>
      <c r="I144">
        <v>127143312.58</v>
      </c>
      <c r="J144">
        <v>73210751.849999994</v>
      </c>
      <c r="K144">
        <v>30264027.750000004</v>
      </c>
      <c r="L144">
        <v>19729246</v>
      </c>
      <c r="M144" s="10">
        <v>28223013</v>
      </c>
      <c r="N144" s="10">
        <v>32115234</v>
      </c>
      <c r="O144" s="10">
        <v>131801759</v>
      </c>
      <c r="P144" s="10">
        <v>142475195</v>
      </c>
      <c r="Q144" s="10">
        <v>10357533</v>
      </c>
      <c r="R144" s="10">
        <v>143554360</v>
      </c>
      <c r="S144" s="10">
        <v>5610307</v>
      </c>
      <c r="T144" s="10">
        <v>34230349</v>
      </c>
      <c r="U144" s="10">
        <v>318154772</v>
      </c>
      <c r="V144" s="10">
        <v>118284838</v>
      </c>
      <c r="W144" s="10">
        <v>5610307</v>
      </c>
      <c r="X144" s="10">
        <v>34230349</v>
      </c>
      <c r="Y144" s="10">
        <v>318154772</v>
      </c>
      <c r="Z144" s="10">
        <v>118284838</v>
      </c>
      <c r="AA144" s="10">
        <v>5352416</v>
      </c>
      <c r="AB144" s="10">
        <v>0.99946628000000004</v>
      </c>
      <c r="AC144">
        <v>140.06</v>
      </c>
      <c r="AD144" s="2">
        <v>20501766210</v>
      </c>
      <c r="AE144" s="2">
        <v>21611840519</v>
      </c>
      <c r="AF144" s="10">
        <f>INDEX(CONFAZ!$EN$2:$ES$408,MATCH(DATE(YEAR($A144),MONTH($A144),15),CONFAZ!$EN$2:$EN$408,0),2)</f>
        <v>278021279</v>
      </c>
      <c r="AG144" s="10">
        <f>INDEX(CONFAZ!$EN$2:$ES$408,MATCH(DATE(YEAR($A144),MONTH($A144),15),CONFAZ!$EN$2:$EN$408,0),3)</f>
        <v>474029136</v>
      </c>
      <c r="AH144">
        <v>1100</v>
      </c>
      <c r="AI144">
        <v>2043672226800</v>
      </c>
      <c r="AJ144">
        <v>7.65</v>
      </c>
      <c r="AK144">
        <v>0.84</v>
      </c>
      <c r="AL144">
        <v>1533.23555555555</v>
      </c>
      <c r="AM144">
        <v>1180.3315</v>
      </c>
      <c r="AN144">
        <v>1081.1095238095199</v>
      </c>
      <c r="AO144">
        <v>1347.3456000000001</v>
      </c>
      <c r="AP144">
        <v>11.557273955373301</v>
      </c>
      <c r="AQ144">
        <v>1.95</v>
      </c>
      <c r="AR144">
        <v>430.35</v>
      </c>
      <c r="AS144">
        <v>47.36</v>
      </c>
      <c r="AT144" s="10">
        <v>771279400000</v>
      </c>
      <c r="AU144">
        <v>176665</v>
      </c>
      <c r="AV144">
        <v>388</v>
      </c>
      <c r="AW144">
        <v>162766079</v>
      </c>
      <c r="AX144">
        <v>116416346</v>
      </c>
      <c r="AY144">
        <v>8783</v>
      </c>
      <c r="AZ144" s="10">
        <v>1492</v>
      </c>
      <c r="BA144">
        <v>274</v>
      </c>
      <c r="BB144">
        <v>274</v>
      </c>
      <c r="BC144">
        <v>6071</v>
      </c>
      <c r="BD144">
        <v>42</v>
      </c>
      <c r="BE144">
        <v>1184</v>
      </c>
      <c r="BF144">
        <v>1403</v>
      </c>
      <c r="BG144">
        <v>1724</v>
      </c>
      <c r="BH144">
        <v>4796</v>
      </c>
      <c r="BI144">
        <v>3658</v>
      </c>
      <c r="BJ144">
        <v>0</v>
      </c>
      <c r="BK144">
        <v>133555</v>
      </c>
      <c r="BL144">
        <v>45868478</v>
      </c>
      <c r="BM144">
        <v>127199</v>
      </c>
      <c r="BN144">
        <v>0</v>
      </c>
      <c r="BO144">
        <v>33605801000</v>
      </c>
      <c r="BP144">
        <v>0.4</v>
      </c>
      <c r="BQ144">
        <v>3704</v>
      </c>
      <c r="BR144">
        <v>30699.57</v>
      </c>
      <c r="BS144">
        <v>3568480000</v>
      </c>
      <c r="BT144">
        <v>20396000</v>
      </c>
      <c r="BU144">
        <v>7460218000</v>
      </c>
      <c r="BV144">
        <v>16141426000</v>
      </c>
      <c r="BW144">
        <v>6415281000</v>
      </c>
      <c r="BX144">
        <v>27190520000</v>
      </c>
      <c r="BY144">
        <v>0</v>
      </c>
      <c r="BZ144">
        <v>0</v>
      </c>
      <c r="CA144">
        <v>0</v>
      </c>
      <c r="CB144">
        <v>0</v>
      </c>
      <c r="CC144">
        <v>33605801000</v>
      </c>
      <c r="CD144">
        <v>0.4</v>
      </c>
      <c r="CE144">
        <v>2136571.37</v>
      </c>
      <c r="CF144">
        <v>910622313.13999999</v>
      </c>
      <c r="CG144">
        <v>16004.93</v>
      </c>
      <c r="CH144">
        <v>34217</v>
      </c>
      <c r="CI144">
        <v>32.8664779</v>
      </c>
      <c r="CJ144">
        <v>6.74</v>
      </c>
      <c r="CK144">
        <v>-290550</v>
      </c>
      <c r="CL144">
        <v>-286913.33</v>
      </c>
      <c r="CM144">
        <v>3636.67</v>
      </c>
      <c r="CN144">
        <v>35650</v>
      </c>
      <c r="CO144">
        <v>6822050</v>
      </c>
      <c r="CP144">
        <v>-114176.67</v>
      </c>
      <c r="CQ144">
        <v>-308083.33</v>
      </c>
      <c r="CR144">
        <v>2168264.9500000002</v>
      </c>
      <c r="CS144">
        <v>461625461.94999999</v>
      </c>
      <c r="CT144">
        <v>394123.45</v>
      </c>
      <c r="CU144">
        <v>464200502.80000001</v>
      </c>
      <c r="CV144" s="34">
        <v>0.53441640000000001</v>
      </c>
      <c r="CW144">
        <v>379476</v>
      </c>
      <c r="CX144" s="7">
        <v>9586.44</v>
      </c>
      <c r="CY144" s="10">
        <f t="shared" si="5"/>
        <v>0</v>
      </c>
      <c r="CZ144" s="10">
        <f>IFERROR(INDEX(CONFAZ!$A$2:$ES$440,MATCH(DATE(YEAR($A144),MONTH($A144),15),CONFAZ!$A$2:$A$440,0),4),0)</f>
        <v>16004.93</v>
      </c>
      <c r="DA144"/>
      <c r="DB144"/>
      <c r="DC144"/>
      <c r="DD144"/>
      <c r="DJ144"/>
    </row>
    <row r="145" spans="1:114" x14ac:dyDescent="0.25">
      <c r="A145" s="1">
        <v>44546</v>
      </c>
      <c r="B145" s="1" t="str">
        <f t="shared" si="4"/>
        <v>16/12/2021</v>
      </c>
      <c r="C145" t="s">
        <v>61</v>
      </c>
      <c r="D145" t="s">
        <v>62</v>
      </c>
      <c r="E145" s="8">
        <v>5.6513999999999998</v>
      </c>
      <c r="F145">
        <v>557771667.92000008</v>
      </c>
      <c r="G145">
        <v>7975799.1999999993</v>
      </c>
      <c r="H145">
        <v>991229983</v>
      </c>
      <c r="I145">
        <v>135166000.19999999</v>
      </c>
      <c r="J145">
        <v>170206723.82000002</v>
      </c>
      <c r="K145">
        <v>28869655.539999995</v>
      </c>
      <c r="L145">
        <v>30225659</v>
      </c>
      <c r="M145" s="10">
        <v>23946369</v>
      </c>
      <c r="N145" s="10">
        <v>30167094</v>
      </c>
      <c r="O145" s="10">
        <v>149763710</v>
      </c>
      <c r="P145" s="10">
        <v>166212730</v>
      </c>
      <c r="Q145" s="10">
        <v>12493931</v>
      </c>
      <c r="R145" s="10">
        <v>140327643</v>
      </c>
      <c r="S145" s="10">
        <v>6297711</v>
      </c>
      <c r="T145" s="10">
        <v>29009974</v>
      </c>
      <c r="U145" s="10">
        <v>312384514</v>
      </c>
      <c r="V145" s="10">
        <v>113045019</v>
      </c>
      <c r="W145" s="10">
        <v>6297711</v>
      </c>
      <c r="X145" s="10">
        <v>29009974</v>
      </c>
      <c r="Y145" s="10">
        <v>312384514</v>
      </c>
      <c r="Z145" s="10">
        <v>113045019</v>
      </c>
      <c r="AA145" s="10">
        <v>7581288</v>
      </c>
      <c r="AB145" s="10">
        <v>0.86394703650000004</v>
      </c>
      <c r="AC145">
        <v>142.02000000000001</v>
      </c>
      <c r="AD145" s="2">
        <v>24432406778</v>
      </c>
      <c r="AE145" s="2">
        <v>20419466049</v>
      </c>
      <c r="AF145" s="10">
        <f>INDEX(CONFAZ!$EN$2:$ES$408,MATCH(DATE(YEAR($A145),MONTH($A145),15),CONFAZ!$EN$2:$EN$408,0),2)</f>
        <v>346821117</v>
      </c>
      <c r="AG145" s="10">
        <f>INDEX(CONFAZ!$EN$2:$ES$408,MATCH(DATE(YEAR($A145),MONTH($A145),15),CONFAZ!$EN$2:$EN$408,0),3)</f>
        <v>381527846</v>
      </c>
      <c r="AH145">
        <v>1100</v>
      </c>
      <c r="AI145">
        <v>2046959685600</v>
      </c>
      <c r="AJ145">
        <v>8.76</v>
      </c>
      <c r="AK145">
        <v>0.73</v>
      </c>
      <c r="AL145">
        <v>1549.3955555555499</v>
      </c>
      <c r="AM145">
        <v>1189.7394999999999</v>
      </c>
      <c r="AN145">
        <v>1089.99047619047</v>
      </c>
      <c r="AO145">
        <v>1364.0608</v>
      </c>
      <c r="AP145">
        <v>11.1462722025278</v>
      </c>
      <c r="AQ145">
        <v>1.73</v>
      </c>
      <c r="AR145">
        <v>417.92</v>
      </c>
      <c r="AS145">
        <v>29.99</v>
      </c>
      <c r="AT145" s="10">
        <v>783800900000</v>
      </c>
      <c r="AU145">
        <v>141890</v>
      </c>
      <c r="AV145">
        <v>2258</v>
      </c>
      <c r="AW145">
        <v>201729323</v>
      </c>
      <c r="AX145">
        <v>149801530</v>
      </c>
      <c r="AY145">
        <v>8525</v>
      </c>
      <c r="AZ145" s="10">
        <v>3379</v>
      </c>
      <c r="BA145">
        <v>342</v>
      </c>
      <c r="BB145">
        <v>342</v>
      </c>
      <c r="BC145">
        <v>6213</v>
      </c>
      <c r="BD145">
        <v>0</v>
      </c>
      <c r="BE145">
        <v>1485</v>
      </c>
      <c r="BF145">
        <v>12969</v>
      </c>
      <c r="BG145">
        <v>506</v>
      </c>
      <c r="BH145">
        <v>2996</v>
      </c>
      <c r="BI145">
        <v>3295</v>
      </c>
      <c r="BJ145">
        <v>0</v>
      </c>
      <c r="BK145">
        <v>107017</v>
      </c>
      <c r="BL145">
        <v>51441795</v>
      </c>
      <c r="BM145">
        <v>189777</v>
      </c>
      <c r="BN145">
        <v>0</v>
      </c>
      <c r="BO145">
        <v>33605801000</v>
      </c>
      <c r="BP145">
        <v>0.4</v>
      </c>
      <c r="BQ145">
        <v>3704</v>
      </c>
      <c r="BR145">
        <v>30699.57</v>
      </c>
      <c r="BS145">
        <v>3568480000</v>
      </c>
      <c r="BT145">
        <v>20396000</v>
      </c>
      <c r="BU145">
        <v>7460218000</v>
      </c>
      <c r="BV145">
        <v>16141426000</v>
      </c>
      <c r="BW145">
        <v>6415281000</v>
      </c>
      <c r="BX145">
        <v>27190520000</v>
      </c>
      <c r="BY145">
        <v>0</v>
      </c>
      <c r="BZ145">
        <v>0</v>
      </c>
      <c r="CA145">
        <v>0</v>
      </c>
      <c r="CB145">
        <v>0</v>
      </c>
      <c r="CC145">
        <v>33605801000</v>
      </c>
      <c r="CD145">
        <v>0.4</v>
      </c>
      <c r="CE145">
        <v>2574832.34</v>
      </c>
      <c r="CF145">
        <v>765179926.66999996</v>
      </c>
      <c r="CG145">
        <v>28568.39</v>
      </c>
      <c r="CH145">
        <v>34323</v>
      </c>
      <c r="CI145">
        <v>32.8664779</v>
      </c>
      <c r="CJ145">
        <v>6.67</v>
      </c>
      <c r="CK145">
        <v>-290550</v>
      </c>
      <c r="CL145">
        <v>-286913.33</v>
      </c>
      <c r="CM145">
        <v>3636.67</v>
      </c>
      <c r="CN145">
        <v>35650</v>
      </c>
      <c r="CO145">
        <v>6822050</v>
      </c>
      <c r="CP145">
        <v>-114176.67</v>
      </c>
      <c r="CQ145">
        <v>-308083.33</v>
      </c>
      <c r="CR145">
        <v>1968750.44</v>
      </c>
      <c r="CS145">
        <v>466751647.38999999</v>
      </c>
      <c r="CT145">
        <v>907086.88</v>
      </c>
      <c r="CU145">
        <v>469627484.70999998</v>
      </c>
      <c r="CV145" s="34">
        <v>0.53441640000000001</v>
      </c>
      <c r="CW145">
        <v>455383.34</v>
      </c>
      <c r="CX145" s="7">
        <v>17124.43</v>
      </c>
      <c r="CY145" s="10">
        <f t="shared" si="5"/>
        <v>0</v>
      </c>
      <c r="CZ145" s="10">
        <f>IFERROR(INDEX(CONFAZ!$A$2:$ES$440,MATCH(DATE(YEAR($A145),MONTH($A145),15),CONFAZ!$A$2:$A$440,0),4),0)</f>
        <v>28568.39</v>
      </c>
      <c r="DA145" s="4"/>
      <c r="DB145"/>
      <c r="DC145"/>
      <c r="DJ145"/>
    </row>
    <row r="146" spans="1:114" x14ac:dyDescent="0.25">
      <c r="A146" s="1">
        <v>43304</v>
      </c>
      <c r="B146" s="1" t="str">
        <f t="shared" si="4"/>
        <v>23/07/2018</v>
      </c>
      <c r="C146" t="s">
        <v>61</v>
      </c>
      <c r="D146" t="s">
        <v>67</v>
      </c>
      <c r="E146" s="8">
        <v>3.8288000000000002</v>
      </c>
      <c r="F146">
        <v>336076032.77000004</v>
      </c>
      <c r="G146">
        <v>2168296.38</v>
      </c>
      <c r="H146">
        <v>602705132</v>
      </c>
      <c r="I146">
        <v>89311956.300000012</v>
      </c>
      <c r="J146">
        <v>131156980.89999999</v>
      </c>
      <c r="K146">
        <v>16293510.500000002</v>
      </c>
      <c r="L146">
        <v>21790908</v>
      </c>
      <c r="M146" s="10">
        <v>16139096</v>
      </c>
      <c r="N146" s="10">
        <v>28759167</v>
      </c>
      <c r="O146" s="10">
        <v>77752949</v>
      </c>
      <c r="P146" s="10">
        <v>94401947</v>
      </c>
      <c r="Q146" s="10">
        <v>4916939</v>
      </c>
      <c r="R146" s="10">
        <v>86424229</v>
      </c>
      <c r="S146" s="10">
        <v>2724120</v>
      </c>
      <c r="T146" s="10">
        <v>18704962</v>
      </c>
      <c r="U146" s="10">
        <v>195813588</v>
      </c>
      <c r="V146" s="10">
        <v>74899839</v>
      </c>
      <c r="W146" s="10">
        <v>2724120</v>
      </c>
      <c r="X146" s="10">
        <v>18704962</v>
      </c>
      <c r="Y146" s="10">
        <v>195813588</v>
      </c>
      <c r="Z146" s="10">
        <v>74899839</v>
      </c>
      <c r="AA146" s="10">
        <v>2168296</v>
      </c>
      <c r="AB146" s="10">
        <v>0.84024889089999999</v>
      </c>
      <c r="AC146">
        <v>141.07</v>
      </c>
      <c r="AD146" s="2">
        <v>21055288607</v>
      </c>
      <c r="AE146" s="2">
        <v>17759842765</v>
      </c>
      <c r="AF146" s="10">
        <f>INDEX(CONFAZ!$EN$2:$ES$408,MATCH(DATE(YEAR($A146),MONTH($A146),15),CONFAZ!$EN$2:$EN$408,0),2)</f>
        <v>385985662</v>
      </c>
      <c r="AG146" s="10">
        <f>INDEX(CONFAZ!$EN$2:$ES$408,MATCH(DATE(YEAR($A146),MONTH($A146),15),CONFAZ!$EN$2:$EN$408,0),3)</f>
        <v>219469305</v>
      </c>
      <c r="AH146">
        <v>954</v>
      </c>
      <c r="AI146">
        <v>1452815187200</v>
      </c>
      <c r="AJ146">
        <v>6.4</v>
      </c>
      <c r="AK146">
        <v>0.25</v>
      </c>
      <c r="AL146">
        <v>1107.0650000000001</v>
      </c>
      <c r="AM146">
        <v>879.60550000000001</v>
      </c>
      <c r="AN146">
        <v>804.512857142857</v>
      </c>
      <c r="AO146">
        <v>995.35640000000001</v>
      </c>
      <c r="AP146">
        <v>12.443910943439301</v>
      </c>
      <c r="AQ146">
        <v>1.33</v>
      </c>
      <c r="AR146">
        <v>287.88</v>
      </c>
      <c r="AS146">
        <v>39.76</v>
      </c>
      <c r="AT146" s="10">
        <v>592283900000</v>
      </c>
      <c r="AU146">
        <v>0</v>
      </c>
      <c r="AV146">
        <v>0</v>
      </c>
      <c r="AW146">
        <v>134931861</v>
      </c>
      <c r="AX146">
        <v>128824483</v>
      </c>
      <c r="AY146">
        <v>0</v>
      </c>
      <c r="AZ146" s="10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717766</v>
      </c>
      <c r="BM146">
        <v>4503027</v>
      </c>
      <c r="BN146">
        <v>886585</v>
      </c>
      <c r="BO146">
        <v>26798107000</v>
      </c>
      <c r="BP146" s="3">
        <v>0.4</v>
      </c>
      <c r="BQ146" s="3">
        <v>3704</v>
      </c>
      <c r="BR146" s="3">
        <v>24954.17</v>
      </c>
      <c r="BS146" s="3">
        <v>2945494000</v>
      </c>
      <c r="BT146" s="3">
        <v>24318000</v>
      </c>
      <c r="BU146" s="3">
        <v>6098154000</v>
      </c>
      <c r="BV146" s="3">
        <v>12567340000</v>
      </c>
      <c r="BW146">
        <v>5162802000</v>
      </c>
      <c r="BX146" s="3">
        <v>21635305000</v>
      </c>
      <c r="BY146">
        <v>0</v>
      </c>
      <c r="BZ146">
        <v>0</v>
      </c>
      <c r="CA146">
        <v>0</v>
      </c>
      <c r="CB146">
        <v>0</v>
      </c>
      <c r="CC146">
        <v>26798107000</v>
      </c>
      <c r="CD146">
        <v>0.4</v>
      </c>
      <c r="CE146">
        <v>154027.81</v>
      </c>
      <c r="CF146">
        <v>236348707.97</v>
      </c>
      <c r="CG146">
        <v>14431.36</v>
      </c>
      <c r="CH146">
        <v>28029.67</v>
      </c>
      <c r="CI146">
        <v>32.480378199999997</v>
      </c>
      <c r="CJ146">
        <v>4.49</v>
      </c>
      <c r="CK146">
        <v>49823.33</v>
      </c>
      <c r="CL146">
        <v>78046.67</v>
      </c>
      <c r="CM146">
        <v>28223.33</v>
      </c>
      <c r="CN146">
        <v>109976.67</v>
      </c>
      <c r="CO146">
        <v>6374710</v>
      </c>
      <c r="CP146">
        <v>-67143.33</v>
      </c>
      <c r="CQ146">
        <v>-276056.67</v>
      </c>
      <c r="CR146">
        <v>865539.37</v>
      </c>
      <c r="CS146">
        <v>298946961.56999999</v>
      </c>
      <c r="CT146">
        <v>35682.93</v>
      </c>
      <c r="CU146">
        <v>299853684.74000001</v>
      </c>
      <c r="CV146" s="34">
        <v>0.53856099999999996</v>
      </c>
      <c r="CW146">
        <v>430244.05</v>
      </c>
      <c r="CX146" s="7">
        <v>2531137.69</v>
      </c>
      <c r="CY146" s="10">
        <f t="shared" si="5"/>
        <v>0</v>
      </c>
      <c r="CZ146" s="10">
        <f>IFERROR(INDEX(CONFAZ!$A$2:$ES$440,MATCH(DATE(YEAR($A146),MONTH($A146),15),CONFAZ!$A$2:$A$440,0),4),0)</f>
        <v>14431.36</v>
      </c>
      <c r="DA146"/>
      <c r="DB146"/>
      <c r="DC146"/>
      <c r="DD146"/>
      <c r="DJ146"/>
    </row>
    <row r="147" spans="1:114" x14ac:dyDescent="0.25">
      <c r="A147" s="1">
        <v>43335</v>
      </c>
      <c r="B147" s="1" t="str">
        <f t="shared" si="4"/>
        <v>23/08/2018</v>
      </c>
      <c r="C147" t="s">
        <v>61</v>
      </c>
      <c r="D147" t="s">
        <v>67</v>
      </c>
      <c r="E147" s="8">
        <v>3.9298000000000002</v>
      </c>
      <c r="F147">
        <v>324634084.00999999</v>
      </c>
      <c r="G147">
        <v>2366334.0300000003</v>
      </c>
      <c r="H147">
        <v>652456129</v>
      </c>
      <c r="I147">
        <v>82586151.759999976</v>
      </c>
      <c r="J147">
        <v>198103094.70000005</v>
      </c>
      <c r="K147">
        <v>16190417.829999996</v>
      </c>
      <c r="L147">
        <v>17415946</v>
      </c>
      <c r="M147" s="10">
        <v>16014085</v>
      </c>
      <c r="N147" s="10">
        <v>31489990</v>
      </c>
      <c r="O147" s="10">
        <v>81578856</v>
      </c>
      <c r="P147" s="10">
        <v>91758501</v>
      </c>
      <c r="Q147" s="10">
        <v>4995113</v>
      </c>
      <c r="R147" s="10">
        <v>83593081</v>
      </c>
      <c r="S147" s="10">
        <v>2967267</v>
      </c>
      <c r="T147" s="10">
        <v>20633096</v>
      </c>
      <c r="U147" s="10">
        <v>242678745</v>
      </c>
      <c r="V147" s="10">
        <v>74406058</v>
      </c>
      <c r="W147" s="10">
        <v>2967267</v>
      </c>
      <c r="X147" s="10">
        <v>20633096</v>
      </c>
      <c r="Y147" s="10">
        <v>242678745</v>
      </c>
      <c r="Z147" s="10">
        <v>74406058</v>
      </c>
      <c r="AA147" s="10">
        <v>2341337</v>
      </c>
      <c r="AB147" s="10">
        <v>0.95816603180000004</v>
      </c>
      <c r="AC147">
        <v>143.41999999999999</v>
      </c>
      <c r="AD147" s="2">
        <v>20084138252</v>
      </c>
      <c r="AE147" s="2">
        <v>19768276314</v>
      </c>
      <c r="AF147" s="10">
        <f>INDEX(CONFAZ!$EN$2:$ES$408,MATCH(DATE(YEAR($A147),MONTH($A147),15),CONFAZ!$EN$2:$EN$408,0),2)</f>
        <v>355658017</v>
      </c>
      <c r="AG147" s="10">
        <f>INDEX(CONFAZ!$EN$2:$ES$408,MATCH(DATE(YEAR($A147),MONTH($A147),15),CONFAZ!$EN$2:$EN$408,0),3)</f>
        <v>219199153</v>
      </c>
      <c r="AH147">
        <v>954</v>
      </c>
      <c r="AI147">
        <v>1498798211400</v>
      </c>
      <c r="AJ147">
        <v>6.4</v>
      </c>
      <c r="AK147">
        <v>0</v>
      </c>
      <c r="AL147">
        <v>1114.7533333333299</v>
      </c>
      <c r="AM147">
        <v>882.62649999999996</v>
      </c>
      <c r="AN147">
        <v>805.90142857142803</v>
      </c>
      <c r="AO147">
        <v>999.20159999999998</v>
      </c>
      <c r="AP147">
        <v>12.2668211694084</v>
      </c>
      <c r="AQ147">
        <v>0.91</v>
      </c>
      <c r="AR147">
        <v>293.14999999999998</v>
      </c>
      <c r="AS147">
        <v>25.68</v>
      </c>
      <c r="AT147" s="10">
        <v>599113700000</v>
      </c>
      <c r="AU147">
        <v>0</v>
      </c>
      <c r="AV147">
        <v>0</v>
      </c>
      <c r="AW147">
        <v>125007609</v>
      </c>
      <c r="AX147">
        <v>124244043</v>
      </c>
      <c r="AY147">
        <v>0</v>
      </c>
      <c r="AZ147" s="10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384264</v>
      </c>
      <c r="BM147">
        <v>0</v>
      </c>
      <c r="BN147">
        <v>378772</v>
      </c>
      <c r="BO147">
        <v>26798107000</v>
      </c>
      <c r="BP147" s="3">
        <v>0.4</v>
      </c>
      <c r="BQ147" s="3">
        <v>3704</v>
      </c>
      <c r="BR147">
        <v>24954.17</v>
      </c>
      <c r="BS147">
        <v>2945494000</v>
      </c>
      <c r="BT147" s="3">
        <v>24318000</v>
      </c>
      <c r="BU147" s="3">
        <v>6098154000</v>
      </c>
      <c r="BV147" s="3">
        <v>12567340000</v>
      </c>
      <c r="BW147" s="3">
        <v>5162802000</v>
      </c>
      <c r="BX147" s="3">
        <v>21635305000</v>
      </c>
      <c r="BY147">
        <v>0</v>
      </c>
      <c r="BZ147">
        <v>0</v>
      </c>
      <c r="CA147">
        <v>0</v>
      </c>
      <c r="CB147">
        <v>0</v>
      </c>
      <c r="CC147">
        <v>26798107000</v>
      </c>
      <c r="CD147">
        <v>0.4</v>
      </c>
      <c r="CE147">
        <v>242644.12</v>
      </c>
      <c r="CF147">
        <v>249037398.28999999</v>
      </c>
      <c r="CG147">
        <v>47152.9</v>
      </c>
      <c r="CH147">
        <v>28202.67</v>
      </c>
      <c r="CI147">
        <v>32.480378199999997</v>
      </c>
      <c r="CJ147">
        <v>4.45</v>
      </c>
      <c r="CK147">
        <v>49823.33</v>
      </c>
      <c r="CL147">
        <v>78046.67</v>
      </c>
      <c r="CM147">
        <v>28223.33</v>
      </c>
      <c r="CN147">
        <v>109976.67</v>
      </c>
      <c r="CO147">
        <v>6374710</v>
      </c>
      <c r="CP147">
        <v>-67143.33</v>
      </c>
      <c r="CQ147">
        <v>-276056.67</v>
      </c>
      <c r="CR147">
        <v>962295.08</v>
      </c>
      <c r="CS147">
        <v>354948669.79000002</v>
      </c>
      <c r="CT147">
        <v>30634.48</v>
      </c>
      <c r="CU147">
        <v>355949042.91000003</v>
      </c>
      <c r="CV147" s="34">
        <v>0.53856099999999996</v>
      </c>
      <c r="CW147">
        <v>430812.67</v>
      </c>
      <c r="CX147" s="7">
        <v>2531137.69</v>
      </c>
      <c r="CY147" s="10">
        <f t="shared" si="5"/>
        <v>0</v>
      </c>
      <c r="CZ147" s="10">
        <f>IFERROR(INDEX(CONFAZ!$A$2:$ES$440,MATCH(DATE(YEAR($A147),MONTH($A147),15),CONFAZ!$A$2:$A$440,0),4),0)</f>
        <v>47152.9</v>
      </c>
      <c r="DA147"/>
      <c r="DB147"/>
      <c r="DC147"/>
      <c r="DD147"/>
      <c r="DJ147"/>
    </row>
    <row r="148" spans="1:114" x14ac:dyDescent="0.25">
      <c r="A148" s="1">
        <v>43366</v>
      </c>
      <c r="B148" s="1" t="str">
        <f t="shared" si="4"/>
        <v>23/09/2018</v>
      </c>
      <c r="C148" t="s">
        <v>61</v>
      </c>
      <c r="D148" t="s">
        <v>67</v>
      </c>
      <c r="E148" s="8">
        <v>4.1165000000000003</v>
      </c>
      <c r="F148">
        <v>355267717.53999996</v>
      </c>
      <c r="G148">
        <v>2039392.8000000003</v>
      </c>
      <c r="H148">
        <v>673411703</v>
      </c>
      <c r="I148">
        <v>89174294.790000007</v>
      </c>
      <c r="J148">
        <v>181390724.27000001</v>
      </c>
      <c r="K148">
        <v>16655824.899999999</v>
      </c>
      <c r="L148">
        <v>13185359</v>
      </c>
      <c r="M148" s="10">
        <v>16605965</v>
      </c>
      <c r="N148" s="10">
        <v>29833125</v>
      </c>
      <c r="O148" s="10">
        <v>80311389</v>
      </c>
      <c r="P148" s="10">
        <v>97231740</v>
      </c>
      <c r="Q148" s="10">
        <v>5568285</v>
      </c>
      <c r="R148" s="10">
        <v>90966733</v>
      </c>
      <c r="S148" s="10">
        <v>3229430</v>
      </c>
      <c r="T148" s="10">
        <v>20991581</v>
      </c>
      <c r="U148" s="10">
        <v>246204885</v>
      </c>
      <c r="V148" s="10">
        <v>80429178</v>
      </c>
      <c r="W148" s="10">
        <v>3229430</v>
      </c>
      <c r="X148" s="10">
        <v>20991581</v>
      </c>
      <c r="Y148" s="10">
        <v>246204885</v>
      </c>
      <c r="Z148" s="10">
        <v>80429178</v>
      </c>
      <c r="AA148" s="10">
        <v>2039392</v>
      </c>
      <c r="AB148" s="10">
        <v>0.18016058090000001</v>
      </c>
      <c r="AC148">
        <v>135.77000000000001</v>
      </c>
      <c r="AD148" s="2">
        <v>19041023535</v>
      </c>
      <c r="AE148" s="2">
        <v>14948421194</v>
      </c>
      <c r="AF148" s="10">
        <f>INDEX(CONFAZ!$EN$2:$ES$408,MATCH(DATE(YEAR($A148),MONTH($A148),15),CONFAZ!$EN$2:$EN$408,0),2)</f>
        <v>332033648</v>
      </c>
      <c r="AG148" s="10">
        <f>INDEX(CONFAZ!$EN$2:$ES$408,MATCH(DATE(YEAR($A148),MONTH($A148),15),CONFAZ!$EN$2:$EN$408,0),3)</f>
        <v>138522611</v>
      </c>
      <c r="AH148">
        <v>954</v>
      </c>
      <c r="AI148">
        <v>1567307977000</v>
      </c>
      <c r="AJ148">
        <v>6.4</v>
      </c>
      <c r="AK148">
        <v>0.3</v>
      </c>
      <c r="AL148">
        <v>1127.7183333333301</v>
      </c>
      <c r="AM148">
        <v>894.06899999999996</v>
      </c>
      <c r="AN148">
        <v>816.47857142857094</v>
      </c>
      <c r="AO148">
        <v>1009.1612</v>
      </c>
      <c r="AP148">
        <v>12.018101946527301</v>
      </c>
      <c r="AQ148">
        <v>1.48</v>
      </c>
      <c r="AR148">
        <v>324.07</v>
      </c>
      <c r="AS148">
        <v>31.2</v>
      </c>
      <c r="AT148" s="10">
        <v>576470300000</v>
      </c>
      <c r="AU148">
        <v>2459</v>
      </c>
      <c r="AV148">
        <v>0</v>
      </c>
      <c r="AW148">
        <v>160644474</v>
      </c>
      <c r="AX148">
        <v>160388527</v>
      </c>
      <c r="AY148">
        <v>233</v>
      </c>
      <c r="AZ148" s="10">
        <v>0</v>
      </c>
      <c r="BA148">
        <v>10</v>
      </c>
      <c r="BB148">
        <v>10</v>
      </c>
      <c r="BC148">
        <v>207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1886</v>
      </c>
      <c r="BL148">
        <v>34280</v>
      </c>
      <c r="BM148">
        <v>3723</v>
      </c>
      <c r="BN148">
        <v>213149</v>
      </c>
      <c r="BO148">
        <v>26798107000</v>
      </c>
      <c r="BP148" s="3">
        <v>0.4</v>
      </c>
      <c r="BQ148" s="3">
        <v>3704</v>
      </c>
      <c r="BR148" s="3">
        <v>24954.17</v>
      </c>
      <c r="BS148">
        <v>2945494000</v>
      </c>
      <c r="BT148" s="3">
        <v>24318000</v>
      </c>
      <c r="BU148" s="3">
        <v>6098154000</v>
      </c>
      <c r="BV148" s="3">
        <v>12567340000</v>
      </c>
      <c r="BW148" s="3">
        <v>5162802000</v>
      </c>
      <c r="BX148" s="3">
        <v>21635305000</v>
      </c>
      <c r="BY148">
        <v>0</v>
      </c>
      <c r="BZ148">
        <v>0</v>
      </c>
      <c r="CA148">
        <v>0</v>
      </c>
      <c r="CB148">
        <v>0</v>
      </c>
      <c r="CC148">
        <v>26798107000</v>
      </c>
      <c r="CD148">
        <v>0.4</v>
      </c>
      <c r="CE148">
        <v>223455.48</v>
      </c>
      <c r="CF148">
        <v>271482735.47000003</v>
      </c>
      <c r="CG148">
        <v>27246.47</v>
      </c>
      <c r="CH148">
        <v>27745.67</v>
      </c>
      <c r="CI148">
        <v>32.480378199999997</v>
      </c>
      <c r="CJ148">
        <v>4.63</v>
      </c>
      <c r="CK148">
        <v>49823.33</v>
      </c>
      <c r="CL148">
        <v>78046.67</v>
      </c>
      <c r="CM148">
        <v>28223.33</v>
      </c>
      <c r="CN148">
        <v>109976.67</v>
      </c>
      <c r="CO148">
        <v>6374710</v>
      </c>
      <c r="CP148">
        <v>-67143.33</v>
      </c>
      <c r="CQ148">
        <v>-276056.67</v>
      </c>
      <c r="CR148">
        <v>791318.46</v>
      </c>
      <c r="CS148">
        <v>342461760.81999999</v>
      </c>
      <c r="CT148">
        <v>18613.189999999999</v>
      </c>
      <c r="CU148">
        <v>343276842.47000003</v>
      </c>
      <c r="CV148" s="34">
        <v>0.53856099999999996</v>
      </c>
      <c r="CW148">
        <v>423014.47</v>
      </c>
      <c r="CX148" s="7">
        <v>2531137.7000000002</v>
      </c>
      <c r="CY148" s="10">
        <f t="shared" si="5"/>
        <v>0</v>
      </c>
      <c r="CZ148" s="10">
        <f>IFERROR(INDEX(CONFAZ!$A$2:$ES$440,MATCH(DATE(YEAR($A148),MONTH($A148),15),CONFAZ!$A$2:$A$440,0),4),0)</f>
        <v>27246.47</v>
      </c>
      <c r="DA148"/>
      <c r="DB148"/>
      <c r="DC148"/>
      <c r="DD148"/>
      <c r="DJ148"/>
    </row>
    <row r="149" spans="1:114" x14ac:dyDescent="0.25">
      <c r="A149" s="1">
        <v>43396</v>
      </c>
      <c r="B149" s="1" t="str">
        <f t="shared" si="4"/>
        <v>23/10/2018</v>
      </c>
      <c r="C149" t="s">
        <v>61</v>
      </c>
      <c r="D149" t="s">
        <v>67</v>
      </c>
      <c r="E149" s="8">
        <v>3.7584</v>
      </c>
      <c r="F149">
        <v>314690664.1500001</v>
      </c>
      <c r="G149">
        <v>2485159.6899999995</v>
      </c>
      <c r="H149">
        <v>589291027</v>
      </c>
      <c r="I149">
        <v>86174965.239999995</v>
      </c>
      <c r="J149">
        <v>144529799.28000003</v>
      </c>
      <c r="K149">
        <v>16398706.399999999</v>
      </c>
      <c r="L149">
        <v>13312321</v>
      </c>
      <c r="M149" s="10">
        <v>19132622</v>
      </c>
      <c r="N149" s="10">
        <v>30586430</v>
      </c>
      <c r="O149" s="10">
        <v>79781156</v>
      </c>
      <c r="P149" s="10">
        <v>96583466</v>
      </c>
      <c r="Q149" s="10">
        <v>5757428</v>
      </c>
      <c r="R149" s="10">
        <v>91515147</v>
      </c>
      <c r="S149" s="10">
        <v>3548460</v>
      </c>
      <c r="T149" s="10">
        <v>20834547</v>
      </c>
      <c r="U149" s="10">
        <v>154964784</v>
      </c>
      <c r="V149" s="10">
        <v>84102378</v>
      </c>
      <c r="W149" s="10">
        <v>3548460</v>
      </c>
      <c r="X149" s="10">
        <v>20834547</v>
      </c>
      <c r="Y149" s="10">
        <v>154964784</v>
      </c>
      <c r="Z149" s="10">
        <v>84102378</v>
      </c>
      <c r="AA149" s="10">
        <v>2484609</v>
      </c>
      <c r="AB149" s="10">
        <v>0.189337387</v>
      </c>
      <c r="AC149">
        <v>139.83000000000001</v>
      </c>
      <c r="AD149" s="2">
        <v>21671364889</v>
      </c>
      <c r="AE149" s="2">
        <v>16921935159</v>
      </c>
      <c r="AF149" s="10">
        <f>INDEX(CONFAZ!$EN$2:$ES$408,MATCH(DATE(YEAR($A149),MONTH($A149),15),CONFAZ!$EN$2:$EN$408,0),2)</f>
        <v>429554851</v>
      </c>
      <c r="AG149" s="10">
        <f>INDEX(CONFAZ!$EN$2:$ES$408,MATCH(DATE(YEAR($A149),MONTH($A149),15),CONFAZ!$EN$2:$EN$408,0),3)</f>
        <v>353917108</v>
      </c>
      <c r="AH149">
        <v>954</v>
      </c>
      <c r="AI149">
        <v>1429281936000</v>
      </c>
      <c r="AJ149">
        <v>6.4</v>
      </c>
      <c r="AK149">
        <v>0.4</v>
      </c>
      <c r="AL149">
        <v>1144.37777777777</v>
      </c>
      <c r="AM149">
        <v>900.6345</v>
      </c>
      <c r="AN149">
        <v>821.60523809523795</v>
      </c>
      <c r="AO149">
        <v>1020.7212</v>
      </c>
      <c r="AP149">
        <v>11.8617654281342</v>
      </c>
      <c r="AQ149">
        <v>1.45</v>
      </c>
      <c r="AR149">
        <v>309.31</v>
      </c>
      <c r="AS149">
        <v>57.87</v>
      </c>
      <c r="AT149" s="10">
        <v>612014600000</v>
      </c>
      <c r="AU149">
        <v>18592</v>
      </c>
      <c r="AV149">
        <v>21</v>
      </c>
      <c r="AW149">
        <v>225056270</v>
      </c>
      <c r="AX149">
        <v>200671186</v>
      </c>
      <c r="AY149">
        <v>620</v>
      </c>
      <c r="AZ149" s="10">
        <v>0</v>
      </c>
      <c r="BA149">
        <v>0</v>
      </c>
      <c r="BB149">
        <v>0</v>
      </c>
      <c r="BC149">
        <v>691</v>
      </c>
      <c r="BD149">
        <v>0</v>
      </c>
      <c r="BE149">
        <v>92</v>
      </c>
      <c r="BF149">
        <v>286</v>
      </c>
      <c r="BG149">
        <v>31</v>
      </c>
      <c r="BH149">
        <v>175</v>
      </c>
      <c r="BI149">
        <v>153</v>
      </c>
      <c r="BJ149">
        <v>0</v>
      </c>
      <c r="BK149">
        <v>13422</v>
      </c>
      <c r="BL149">
        <v>18899950</v>
      </c>
      <c r="BM149">
        <v>5310611</v>
      </c>
      <c r="BN149">
        <v>140353</v>
      </c>
      <c r="BO149">
        <v>26798107000</v>
      </c>
      <c r="BP149" s="3">
        <v>0.4</v>
      </c>
      <c r="BQ149" s="3">
        <v>3704</v>
      </c>
      <c r="BR149" s="3">
        <v>24954.17</v>
      </c>
      <c r="BS149" s="3">
        <v>2945494000</v>
      </c>
      <c r="BT149" s="3">
        <v>24318000</v>
      </c>
      <c r="BU149" s="3">
        <v>6098154000</v>
      </c>
      <c r="BV149" s="3">
        <v>12567340000</v>
      </c>
      <c r="BW149" s="3">
        <v>5162802000</v>
      </c>
      <c r="BX149" s="3">
        <v>21635305000</v>
      </c>
      <c r="BY149">
        <v>0</v>
      </c>
      <c r="BZ149">
        <v>0</v>
      </c>
      <c r="CA149">
        <v>0</v>
      </c>
      <c r="CB149">
        <v>0</v>
      </c>
      <c r="CC149">
        <v>26798107000</v>
      </c>
      <c r="CD149">
        <v>0.4</v>
      </c>
      <c r="CE149">
        <v>282882.31</v>
      </c>
      <c r="CF149">
        <v>290532107.19999999</v>
      </c>
      <c r="CG149">
        <v>38534.620000000003</v>
      </c>
      <c r="CH149">
        <v>28272.67</v>
      </c>
      <c r="CI149">
        <v>32.480378199999997</v>
      </c>
      <c r="CJ149">
        <v>4.72</v>
      </c>
      <c r="CK149">
        <v>92360</v>
      </c>
      <c r="CL149">
        <v>127326.67</v>
      </c>
      <c r="CM149">
        <v>34966.67</v>
      </c>
      <c r="CN149">
        <v>27283.33</v>
      </c>
      <c r="CO149">
        <v>6455833.3300000001</v>
      </c>
      <c r="CP149">
        <v>-65290</v>
      </c>
      <c r="CQ149">
        <v>-246616.67</v>
      </c>
      <c r="CR149">
        <v>1030678.13</v>
      </c>
      <c r="CS149">
        <v>311413442.75</v>
      </c>
      <c r="CT149">
        <v>21805.17</v>
      </c>
      <c r="CU149">
        <v>312469408.94999999</v>
      </c>
      <c r="CV149" s="34">
        <v>0.53856099999999996</v>
      </c>
      <c r="CW149">
        <v>424287.09</v>
      </c>
      <c r="CX149" s="7">
        <v>2531137.7000000002</v>
      </c>
      <c r="CY149" s="10">
        <f t="shared" si="5"/>
        <v>0</v>
      </c>
      <c r="CZ149" s="10">
        <f>IFERROR(INDEX(CONFAZ!$A$2:$ES$440,MATCH(DATE(YEAR($A149),MONTH($A149),15),CONFAZ!$A$2:$A$440,0),4),0)</f>
        <v>38534.620000000003</v>
      </c>
      <c r="DA149"/>
      <c r="DB149"/>
      <c r="DC149"/>
      <c r="DD149"/>
      <c r="DJ149"/>
    </row>
    <row r="150" spans="1:114" x14ac:dyDescent="0.25">
      <c r="A150" s="1">
        <v>43427</v>
      </c>
      <c r="B150" s="1" t="str">
        <f t="shared" si="4"/>
        <v>23/11/2018</v>
      </c>
      <c r="C150" t="s">
        <v>61</v>
      </c>
      <c r="D150" t="s">
        <v>67</v>
      </c>
      <c r="E150" s="8">
        <v>3.7867000000000002</v>
      </c>
      <c r="F150">
        <v>325857088.70000005</v>
      </c>
      <c r="G150">
        <v>2930064.74</v>
      </c>
      <c r="H150">
        <v>693810511</v>
      </c>
      <c r="I150">
        <v>94043171.559999987</v>
      </c>
      <c r="J150">
        <v>217006984.81</v>
      </c>
      <c r="K150">
        <v>16621434.580000002</v>
      </c>
      <c r="L150">
        <v>10939147</v>
      </c>
      <c r="M150" s="10">
        <v>22458324</v>
      </c>
      <c r="N150" s="10">
        <v>28109604</v>
      </c>
      <c r="O150" s="10">
        <v>86507168</v>
      </c>
      <c r="P150" s="10">
        <v>100494957</v>
      </c>
      <c r="Q150" s="10">
        <v>7553214</v>
      </c>
      <c r="R150" s="10">
        <v>92093180</v>
      </c>
      <c r="S150" s="10">
        <v>3062787</v>
      </c>
      <c r="T150" s="10">
        <v>22363361</v>
      </c>
      <c r="U150" s="10">
        <v>237686415</v>
      </c>
      <c r="V150" s="10">
        <v>90552527</v>
      </c>
      <c r="W150" s="10">
        <v>3062787</v>
      </c>
      <c r="X150" s="10">
        <v>22363361</v>
      </c>
      <c r="Y150" s="10">
        <v>237686415</v>
      </c>
      <c r="Z150" s="10">
        <v>90552527</v>
      </c>
      <c r="AA150" s="10">
        <v>2928974</v>
      </c>
      <c r="AB150" s="10">
        <v>0.1259863853</v>
      </c>
      <c r="AC150">
        <v>137.65</v>
      </c>
      <c r="AD150" s="2">
        <v>19199739213</v>
      </c>
      <c r="AE150" s="2">
        <v>15529846968</v>
      </c>
      <c r="AF150" s="10">
        <f>INDEX(CONFAZ!$EN$2:$ES$408,MATCH(DATE(YEAR($A150),MONTH($A150),15),CONFAZ!$EN$2:$EN$408,0),2)</f>
        <v>190344041</v>
      </c>
      <c r="AG150" s="10">
        <f>INDEX(CONFAZ!$EN$2:$ES$408,MATCH(DATE(YEAR($A150),MONTH($A150),15),CONFAZ!$EN$2:$EN$408,0),3)</f>
        <v>230579695</v>
      </c>
      <c r="AH150">
        <v>954</v>
      </c>
      <c r="AI150">
        <v>1437893297400</v>
      </c>
      <c r="AJ150">
        <v>6.4</v>
      </c>
      <c r="AK150">
        <v>-0.25</v>
      </c>
      <c r="AL150">
        <v>1154.57388888888</v>
      </c>
      <c r="AM150">
        <v>906.13599999999997</v>
      </c>
      <c r="AN150">
        <v>824.41904761904698</v>
      </c>
      <c r="AO150">
        <v>1030.78</v>
      </c>
      <c r="AP150">
        <v>11.709782987994</v>
      </c>
      <c r="AQ150">
        <v>0.79</v>
      </c>
      <c r="AR150">
        <v>252.53</v>
      </c>
      <c r="AS150">
        <v>-30.5</v>
      </c>
      <c r="AT150" s="10">
        <v>607482000000</v>
      </c>
      <c r="AU150">
        <v>64849</v>
      </c>
      <c r="AV150">
        <v>619</v>
      </c>
      <c r="AW150">
        <v>134350262</v>
      </c>
      <c r="AX150">
        <v>96396549</v>
      </c>
      <c r="AY150">
        <v>2148</v>
      </c>
      <c r="AZ150" s="10">
        <v>0</v>
      </c>
      <c r="BA150">
        <v>111</v>
      </c>
      <c r="BB150">
        <v>111</v>
      </c>
      <c r="BC150">
        <v>356</v>
      </c>
      <c r="BD150">
        <v>0</v>
      </c>
      <c r="BE150">
        <v>859</v>
      </c>
      <c r="BF150">
        <v>572</v>
      </c>
      <c r="BG150">
        <v>1980</v>
      </c>
      <c r="BH150">
        <v>1100</v>
      </c>
      <c r="BI150">
        <v>1855</v>
      </c>
      <c r="BJ150">
        <v>14</v>
      </c>
      <c r="BK150">
        <v>49956</v>
      </c>
      <c r="BL150">
        <v>37750717</v>
      </c>
      <c r="BM150">
        <v>74124</v>
      </c>
      <c r="BN150">
        <v>0</v>
      </c>
      <c r="BO150">
        <v>26798107000</v>
      </c>
      <c r="BP150" s="3">
        <v>0.4</v>
      </c>
      <c r="BQ150" s="3">
        <v>3704</v>
      </c>
      <c r="BR150" s="3">
        <v>24954.17</v>
      </c>
      <c r="BS150" s="3">
        <v>2945494000</v>
      </c>
      <c r="BT150" s="3">
        <v>24318000</v>
      </c>
      <c r="BU150" s="3">
        <v>6098154000</v>
      </c>
      <c r="BV150" s="3">
        <v>12567340000</v>
      </c>
      <c r="BW150" s="3">
        <v>5162802000</v>
      </c>
      <c r="BX150">
        <v>21635305000</v>
      </c>
      <c r="BY150">
        <v>0</v>
      </c>
      <c r="BZ150">
        <v>0</v>
      </c>
      <c r="CA150">
        <v>0</v>
      </c>
      <c r="CB150">
        <v>0</v>
      </c>
      <c r="CC150">
        <v>26798107000</v>
      </c>
      <c r="CD150">
        <v>0.4</v>
      </c>
      <c r="CE150">
        <v>302959.76</v>
      </c>
      <c r="CF150">
        <v>286639846.43000001</v>
      </c>
      <c r="CG150">
        <v>23909.23</v>
      </c>
      <c r="CH150">
        <v>28116.67</v>
      </c>
      <c r="CI150">
        <v>32.480378199999997</v>
      </c>
      <c r="CJ150">
        <v>4.59</v>
      </c>
      <c r="CK150">
        <v>92360</v>
      </c>
      <c r="CL150">
        <v>127326.67</v>
      </c>
      <c r="CM150">
        <v>34966.67</v>
      </c>
      <c r="CN150">
        <v>27283.33</v>
      </c>
      <c r="CO150">
        <v>6455833.3300000001</v>
      </c>
      <c r="CP150">
        <v>-65290</v>
      </c>
      <c r="CQ150">
        <v>-246616.67</v>
      </c>
      <c r="CR150">
        <v>1861067.25</v>
      </c>
      <c r="CS150">
        <v>395388132.75</v>
      </c>
      <c r="CT150">
        <v>3787.73</v>
      </c>
      <c r="CU150">
        <v>397253747.73000002</v>
      </c>
      <c r="CV150" s="34">
        <v>0.53856099999999996</v>
      </c>
      <c r="CW150">
        <v>450383.99</v>
      </c>
      <c r="CX150" s="7">
        <v>2531137.7000000002</v>
      </c>
      <c r="CY150" s="10">
        <f t="shared" si="5"/>
        <v>0</v>
      </c>
      <c r="CZ150" s="10">
        <f>IFERROR(INDEX(CONFAZ!$A$2:$ES$440,MATCH(DATE(YEAR($A150),MONTH($A150),15),CONFAZ!$A$2:$A$440,0),4),0)</f>
        <v>23909.23</v>
      </c>
      <c r="DA150" s="10"/>
      <c r="DB150" s="10"/>
      <c r="DC150"/>
      <c r="DD150"/>
      <c r="DJ150"/>
    </row>
    <row r="151" spans="1:114" x14ac:dyDescent="0.25">
      <c r="A151" s="1">
        <v>43457</v>
      </c>
      <c r="B151" s="1" t="str">
        <f t="shared" si="4"/>
        <v>23/12/2018</v>
      </c>
      <c r="C151" t="s">
        <v>61</v>
      </c>
      <c r="D151" t="s">
        <v>67</v>
      </c>
      <c r="E151" s="8">
        <v>3.8851</v>
      </c>
      <c r="F151">
        <v>313770825.42000002</v>
      </c>
      <c r="G151">
        <v>4423511.8500000006</v>
      </c>
      <c r="H151">
        <v>647514668</v>
      </c>
      <c r="I151">
        <v>99172831.87999998</v>
      </c>
      <c r="J151">
        <v>179229839.60000002</v>
      </c>
      <c r="K151">
        <v>17620744.879999999</v>
      </c>
      <c r="L151">
        <v>19597870</v>
      </c>
      <c r="M151" s="10">
        <v>18952573</v>
      </c>
      <c r="N151" s="10">
        <v>29675942</v>
      </c>
      <c r="O151" s="10">
        <v>90255098</v>
      </c>
      <c r="P151" s="10">
        <v>97435776</v>
      </c>
      <c r="Q151" s="10">
        <v>6050397</v>
      </c>
      <c r="R151" s="10">
        <v>98845518</v>
      </c>
      <c r="S151" s="10">
        <v>2880185</v>
      </c>
      <c r="T151" s="10">
        <v>18492187</v>
      </c>
      <c r="U151" s="10">
        <v>197231656</v>
      </c>
      <c r="V151" s="10">
        <v>83271825</v>
      </c>
      <c r="W151" s="10">
        <v>2880185</v>
      </c>
      <c r="X151" s="10">
        <v>18492187</v>
      </c>
      <c r="Y151" s="10">
        <v>197231656</v>
      </c>
      <c r="Z151" s="10">
        <v>83271825</v>
      </c>
      <c r="AA151" s="10">
        <v>4423511</v>
      </c>
      <c r="AB151" s="10">
        <v>0.1352987735</v>
      </c>
      <c r="AC151">
        <v>136.32</v>
      </c>
      <c r="AD151" s="2">
        <v>19257634148</v>
      </c>
      <c r="AE151" s="2">
        <v>13640421233</v>
      </c>
      <c r="AF151" s="10">
        <f>INDEX(CONFAZ!$EN$2:$ES$408,MATCH(DATE(YEAR($A151),MONTH($A151),15),CONFAZ!$EN$2:$EN$408,0),2)</f>
        <v>284415805</v>
      </c>
      <c r="AG151" s="10">
        <f>INDEX(CONFAZ!$EN$2:$ES$408,MATCH(DATE(YEAR($A151),MONTH($A151),15),CONFAZ!$EN$2:$EN$408,0),3)</f>
        <v>635364071</v>
      </c>
      <c r="AH151">
        <v>954</v>
      </c>
      <c r="AI151">
        <v>1455805246500</v>
      </c>
      <c r="AJ151">
        <v>6.4</v>
      </c>
      <c r="AK151">
        <v>0.14000000000000001</v>
      </c>
      <c r="AL151">
        <v>1150.6838888888799</v>
      </c>
      <c r="AM151">
        <v>909.74149999999997</v>
      </c>
      <c r="AN151">
        <v>826.36142857142795</v>
      </c>
      <c r="AO151">
        <v>1029.4567999999999</v>
      </c>
      <c r="AP151">
        <v>11.716235476228601</v>
      </c>
      <c r="AQ151">
        <v>1.1499999999999999</v>
      </c>
      <c r="AR151">
        <v>220.53</v>
      </c>
      <c r="AS151">
        <v>-11.48</v>
      </c>
      <c r="AT151" s="10">
        <v>599862200000</v>
      </c>
      <c r="AU151">
        <v>92587</v>
      </c>
      <c r="AV151">
        <v>1345</v>
      </c>
      <c r="AW151">
        <v>142961756</v>
      </c>
      <c r="AX151">
        <v>130175684</v>
      </c>
      <c r="AY151">
        <v>3110</v>
      </c>
      <c r="AZ151" s="10">
        <v>1116</v>
      </c>
      <c r="BA151">
        <v>203</v>
      </c>
      <c r="BB151">
        <v>203</v>
      </c>
      <c r="BC151">
        <v>3079</v>
      </c>
      <c r="BD151">
        <v>333</v>
      </c>
      <c r="BE151">
        <v>915</v>
      </c>
      <c r="BF151">
        <v>4687</v>
      </c>
      <c r="BG151">
        <v>208</v>
      </c>
      <c r="BH151">
        <v>3200</v>
      </c>
      <c r="BI151">
        <v>2131</v>
      </c>
      <c r="BJ151">
        <v>236</v>
      </c>
      <c r="BK151">
        <v>68100</v>
      </c>
      <c r="BL151">
        <v>12352526</v>
      </c>
      <c r="BM151">
        <v>244930</v>
      </c>
      <c r="BN151">
        <v>0</v>
      </c>
      <c r="BO151">
        <v>26798107000</v>
      </c>
      <c r="BP151" s="3">
        <v>0.4</v>
      </c>
      <c r="BQ151" s="3">
        <v>3704</v>
      </c>
      <c r="BR151" s="3">
        <v>24954.17</v>
      </c>
      <c r="BS151" s="3">
        <v>2945494000</v>
      </c>
      <c r="BT151" s="3">
        <v>24318000</v>
      </c>
      <c r="BU151">
        <v>6098154000</v>
      </c>
      <c r="BV151" s="3">
        <v>12567340000</v>
      </c>
      <c r="BW151" s="3">
        <v>5162802000</v>
      </c>
      <c r="BX151" s="3">
        <v>21635305000</v>
      </c>
      <c r="BY151">
        <v>0</v>
      </c>
      <c r="BZ151">
        <v>0</v>
      </c>
      <c r="CA151">
        <v>0</v>
      </c>
      <c r="CB151">
        <v>0</v>
      </c>
      <c r="CC151">
        <v>26798107000</v>
      </c>
      <c r="CD151">
        <v>0.4</v>
      </c>
      <c r="CE151">
        <v>313138.21000000002</v>
      </c>
      <c r="CF151">
        <v>316723981.75999999</v>
      </c>
      <c r="CG151">
        <v>22875.7</v>
      </c>
      <c r="CH151">
        <v>27653.67</v>
      </c>
      <c r="CI151">
        <v>32.480378199999997</v>
      </c>
      <c r="CJ151">
        <v>4.37</v>
      </c>
      <c r="CK151">
        <v>92360</v>
      </c>
      <c r="CL151">
        <v>127326.67</v>
      </c>
      <c r="CM151">
        <v>34966.67</v>
      </c>
      <c r="CN151">
        <v>27283.33</v>
      </c>
      <c r="CO151">
        <v>6455833.3300000001</v>
      </c>
      <c r="CP151">
        <v>-65290</v>
      </c>
      <c r="CQ151">
        <v>-246616.67</v>
      </c>
      <c r="CR151">
        <v>1965087.99</v>
      </c>
      <c r="CS151">
        <v>358148203.5</v>
      </c>
      <c r="CT151">
        <v>11257.74</v>
      </c>
      <c r="CU151">
        <v>360137333.81999999</v>
      </c>
      <c r="CV151" s="34">
        <v>0.53856099999999996</v>
      </c>
      <c r="CW151">
        <v>553466.44999999995</v>
      </c>
      <c r="CX151" s="7">
        <v>2531137.7000000002</v>
      </c>
      <c r="CY151" s="10">
        <f t="shared" si="5"/>
        <v>0</v>
      </c>
      <c r="CZ151" s="10">
        <f>IFERROR(INDEX(CONFAZ!$A$2:$ES$440,MATCH(DATE(YEAR($A151),MONTH($A151),15),CONFAZ!$A$2:$A$440,0),4),0)</f>
        <v>22875.7</v>
      </c>
      <c r="DA151"/>
      <c r="DB151"/>
      <c r="DC151"/>
      <c r="DD151"/>
      <c r="DJ151"/>
    </row>
    <row r="152" spans="1:114" x14ac:dyDescent="0.25">
      <c r="A152" s="1">
        <v>43488</v>
      </c>
      <c r="B152" s="1" t="str">
        <f t="shared" si="4"/>
        <v>23/01/2019</v>
      </c>
      <c r="C152" t="s">
        <v>61</v>
      </c>
      <c r="D152" t="s">
        <v>67</v>
      </c>
      <c r="E152" s="8">
        <v>3.7416999999999998</v>
      </c>
      <c r="F152">
        <v>319864492.55999994</v>
      </c>
      <c r="G152">
        <v>3586421.5199999996</v>
      </c>
      <c r="H152">
        <v>647181350</v>
      </c>
      <c r="I152">
        <v>82403421.399999961</v>
      </c>
      <c r="J152">
        <v>185965844.91</v>
      </c>
      <c r="K152">
        <v>19397291.140000001</v>
      </c>
      <c r="L152">
        <v>41313455</v>
      </c>
      <c r="M152" s="10">
        <v>14349420</v>
      </c>
      <c r="N152" s="10">
        <v>31108553</v>
      </c>
      <c r="O152" s="10">
        <v>110678402</v>
      </c>
      <c r="P152" s="10">
        <v>88947578</v>
      </c>
      <c r="Q152" s="10">
        <v>6272563</v>
      </c>
      <c r="R152" s="10">
        <v>96768235</v>
      </c>
      <c r="S152" s="10">
        <v>2819425</v>
      </c>
      <c r="T152" s="10">
        <v>19471242</v>
      </c>
      <c r="U152" s="10">
        <v>198816601</v>
      </c>
      <c r="V152" s="10">
        <v>74397319</v>
      </c>
      <c r="W152" s="10">
        <v>2819425</v>
      </c>
      <c r="X152" s="10">
        <v>19471242</v>
      </c>
      <c r="Y152" s="10">
        <v>198816601</v>
      </c>
      <c r="Z152" s="10">
        <v>74397319</v>
      </c>
      <c r="AA152" s="10">
        <v>3552012</v>
      </c>
      <c r="AB152" s="10">
        <v>0.38305375590000001</v>
      </c>
      <c r="AC152">
        <v>133.56</v>
      </c>
      <c r="AD152" s="2">
        <v>16638094632</v>
      </c>
      <c r="AE152" s="2">
        <v>17453376542</v>
      </c>
      <c r="AF152" s="10">
        <f>INDEX(CONFAZ!$EN$2:$ES$408,MATCH(DATE(YEAR($A152),MONTH($A152),15),CONFAZ!$EN$2:$EN$408,0),2)</f>
        <v>356937864</v>
      </c>
      <c r="AG152" s="10">
        <f>INDEX(CONFAZ!$EN$2:$ES$408,MATCH(DATE(YEAR($A152),MONTH($A152),15),CONFAZ!$EN$2:$EN$408,0),3)</f>
        <v>198676543</v>
      </c>
      <c r="AH152">
        <v>998</v>
      </c>
      <c r="AI152">
        <v>1410561032800</v>
      </c>
      <c r="AJ152">
        <v>6.4</v>
      </c>
      <c r="AK152">
        <v>0.36</v>
      </c>
      <c r="AL152">
        <v>1148.94888888888</v>
      </c>
      <c r="AM152">
        <v>909.00199999999995</v>
      </c>
      <c r="AN152">
        <v>826.94571428571396</v>
      </c>
      <c r="AO152">
        <v>1027.9892</v>
      </c>
      <c r="AP152">
        <v>12.166320558806801</v>
      </c>
      <c r="AQ152">
        <v>1.32</v>
      </c>
      <c r="AR152">
        <v>217.84</v>
      </c>
      <c r="AS152">
        <v>-18.829999999999998</v>
      </c>
      <c r="AT152" s="10">
        <v>578268700000</v>
      </c>
      <c r="AU152">
        <v>83103</v>
      </c>
      <c r="AV152">
        <v>470</v>
      </c>
      <c r="AW152">
        <v>245198388</v>
      </c>
      <c r="AX152">
        <v>178968829</v>
      </c>
      <c r="AY152">
        <v>3205</v>
      </c>
      <c r="AZ152" s="10">
        <v>0</v>
      </c>
      <c r="BA152">
        <v>359</v>
      </c>
      <c r="BB152">
        <v>359</v>
      </c>
      <c r="BC152">
        <v>334</v>
      </c>
      <c r="BD152">
        <v>0</v>
      </c>
      <c r="BE152">
        <v>926</v>
      </c>
      <c r="BF152">
        <v>2101</v>
      </c>
      <c r="BG152">
        <v>2740</v>
      </c>
      <c r="BH152">
        <v>589</v>
      </c>
      <c r="BI152">
        <v>403</v>
      </c>
      <c r="BJ152">
        <v>0</v>
      </c>
      <c r="BK152">
        <v>71274</v>
      </c>
      <c r="BL152">
        <v>65919551</v>
      </c>
      <c r="BM152">
        <v>89468</v>
      </c>
      <c r="BN152">
        <v>0</v>
      </c>
      <c r="BO152">
        <v>28350665000</v>
      </c>
      <c r="BP152" s="3">
        <v>0.4</v>
      </c>
      <c r="BQ152" s="3">
        <v>3704</v>
      </c>
      <c r="BR152" s="3">
        <v>26179.47</v>
      </c>
      <c r="BS152">
        <v>3309026000</v>
      </c>
      <c r="BT152" s="3">
        <v>21981000</v>
      </c>
      <c r="BU152" s="3">
        <v>5532392000</v>
      </c>
      <c r="BV152" s="3">
        <v>14347112000</v>
      </c>
      <c r="BW152" s="3">
        <v>5140155000</v>
      </c>
      <c r="BX152">
        <v>23210511000</v>
      </c>
      <c r="BY152">
        <v>0</v>
      </c>
      <c r="BZ152">
        <v>0</v>
      </c>
      <c r="CA152">
        <v>0</v>
      </c>
      <c r="CB152">
        <v>0</v>
      </c>
      <c r="CC152">
        <v>26798107000</v>
      </c>
      <c r="CD152">
        <v>0.4</v>
      </c>
      <c r="CE152">
        <v>206772.11</v>
      </c>
      <c r="CF152">
        <v>299244291.12</v>
      </c>
      <c r="CG152">
        <v>21816.29</v>
      </c>
      <c r="CH152">
        <v>87064.25</v>
      </c>
      <c r="CI152">
        <v>34.518789599999998</v>
      </c>
      <c r="CJ152">
        <v>4.2699999999999996</v>
      </c>
      <c r="CK152">
        <v>84316.67</v>
      </c>
      <c r="CL152">
        <v>115926.67</v>
      </c>
      <c r="CM152">
        <v>31610</v>
      </c>
      <c r="CN152">
        <v>-22820</v>
      </c>
      <c r="CO152">
        <v>6392900</v>
      </c>
      <c r="CP152">
        <v>-93786.67</v>
      </c>
      <c r="CQ152">
        <v>-203520</v>
      </c>
      <c r="CR152">
        <v>1762263.1</v>
      </c>
      <c r="CS152">
        <v>367349696.86000001</v>
      </c>
      <c r="CT152">
        <v>34062.21</v>
      </c>
      <c r="CU152">
        <v>369147772.17000002</v>
      </c>
      <c r="CV152" s="34">
        <v>0.53441640000000001</v>
      </c>
      <c r="CW152">
        <v>25329301.109999999</v>
      </c>
      <c r="CX152" s="7">
        <v>2531137.7000000002</v>
      </c>
      <c r="CY152" s="10">
        <f t="shared" si="5"/>
        <v>0</v>
      </c>
      <c r="CZ152" s="10">
        <f>IFERROR(INDEX(CONFAZ!$A$2:$ES$440,MATCH(DATE(YEAR($A152),MONTH($A152),15),CONFAZ!$A$2:$A$440,0),4),0)</f>
        <v>21816.29</v>
      </c>
      <c r="DA152" s="4"/>
      <c r="DB152"/>
      <c r="DC152"/>
      <c r="DJ152"/>
    </row>
    <row r="153" spans="1:114" x14ac:dyDescent="0.25">
      <c r="A153" s="1">
        <v>43519</v>
      </c>
      <c r="B153" s="1" t="str">
        <f t="shared" si="4"/>
        <v>23/02/2019</v>
      </c>
      <c r="C153" t="s">
        <v>61</v>
      </c>
      <c r="D153" t="s">
        <v>67</v>
      </c>
      <c r="E153" s="8">
        <v>3.7235999999999998</v>
      </c>
      <c r="F153">
        <v>292866635.44</v>
      </c>
      <c r="G153">
        <v>4158166.1099999994</v>
      </c>
      <c r="H153">
        <v>576131156</v>
      </c>
      <c r="I153">
        <v>79028634.300000012</v>
      </c>
      <c r="J153">
        <v>153268084.42000002</v>
      </c>
      <c r="K153">
        <v>15299812.370000001</v>
      </c>
      <c r="L153">
        <v>114017557</v>
      </c>
      <c r="M153" s="10">
        <v>14917244</v>
      </c>
      <c r="N153" s="10">
        <v>35895700</v>
      </c>
      <c r="O153" s="10">
        <v>82931222</v>
      </c>
      <c r="P153" s="10">
        <v>85606322</v>
      </c>
      <c r="Q153" s="10">
        <v>5517163</v>
      </c>
      <c r="R153" s="10">
        <v>85440395</v>
      </c>
      <c r="S153" s="10">
        <v>2660019</v>
      </c>
      <c r="T153" s="10">
        <v>18401647</v>
      </c>
      <c r="U153" s="10">
        <v>169291922</v>
      </c>
      <c r="V153" s="10">
        <v>71311356</v>
      </c>
      <c r="W153" s="10">
        <v>2660019</v>
      </c>
      <c r="X153" s="10">
        <v>18401647</v>
      </c>
      <c r="Y153" s="10">
        <v>169291922</v>
      </c>
      <c r="Z153" s="10">
        <v>71311356</v>
      </c>
      <c r="AA153" s="10">
        <v>4158166</v>
      </c>
      <c r="AB153" s="10">
        <v>-0.1675774625</v>
      </c>
      <c r="AC153">
        <v>133.9</v>
      </c>
      <c r="AD153" s="2">
        <v>15618080347</v>
      </c>
      <c r="AE153" s="2">
        <v>13566766788</v>
      </c>
      <c r="AF153" s="10">
        <f>INDEX(CONFAZ!$EN$2:$ES$408,MATCH(DATE(YEAR($A153),MONTH($A153),15),CONFAZ!$EN$2:$EN$408,0),2)</f>
        <v>146380333</v>
      </c>
      <c r="AG153" s="10">
        <f>INDEX(CONFAZ!$EN$2:$ES$408,MATCH(DATE(YEAR($A153),MONTH($A153),15),CONFAZ!$EN$2:$EN$408,0),3)</f>
        <v>219794716</v>
      </c>
      <c r="AH153">
        <v>998</v>
      </c>
      <c r="AI153">
        <v>1409188972800</v>
      </c>
      <c r="AJ153">
        <v>6.4</v>
      </c>
      <c r="AK153">
        <v>0.54</v>
      </c>
      <c r="AL153">
        <v>1148.9094444444399</v>
      </c>
      <c r="AM153">
        <v>906.76300000000003</v>
      </c>
      <c r="AN153">
        <v>824.48095238095198</v>
      </c>
      <c r="AO153">
        <v>1027.73</v>
      </c>
      <c r="AP153">
        <v>12.550618752300799</v>
      </c>
      <c r="AQ153">
        <v>1.43</v>
      </c>
      <c r="AR153">
        <v>238.24</v>
      </c>
      <c r="AS153">
        <v>-16.079999999999998</v>
      </c>
      <c r="AT153" s="10">
        <v>576069700000</v>
      </c>
      <c r="AU153">
        <v>60471</v>
      </c>
      <c r="AV153">
        <v>60</v>
      </c>
      <c r="AW153">
        <v>97975746</v>
      </c>
      <c r="AX153">
        <v>70635978</v>
      </c>
      <c r="AY153">
        <v>2019</v>
      </c>
      <c r="AZ153" s="10">
        <v>1104</v>
      </c>
      <c r="BA153">
        <v>109</v>
      </c>
      <c r="BB153">
        <v>109</v>
      </c>
      <c r="BC153">
        <v>2583</v>
      </c>
      <c r="BD153">
        <v>0</v>
      </c>
      <c r="BE153">
        <v>2200</v>
      </c>
      <c r="BF153">
        <v>64</v>
      </c>
      <c r="BG153">
        <v>38</v>
      </c>
      <c r="BH153">
        <v>638</v>
      </c>
      <c r="BI153">
        <v>392</v>
      </c>
      <c r="BJ153">
        <v>44</v>
      </c>
      <c r="BK153">
        <v>38984</v>
      </c>
      <c r="BL153">
        <v>27162832</v>
      </c>
      <c r="BM153">
        <v>64877</v>
      </c>
      <c r="BN153">
        <v>0</v>
      </c>
      <c r="BO153">
        <v>28350665000</v>
      </c>
      <c r="BP153" s="3">
        <v>0.4</v>
      </c>
      <c r="BQ153" s="3">
        <v>3704</v>
      </c>
      <c r="BR153" s="3">
        <v>26179.47</v>
      </c>
      <c r="BS153" s="3">
        <v>3309026000</v>
      </c>
      <c r="BT153">
        <v>21981000</v>
      </c>
      <c r="BU153" s="3">
        <v>5532392000</v>
      </c>
      <c r="BV153" s="3">
        <v>14347112000</v>
      </c>
      <c r="BW153">
        <v>5140155000</v>
      </c>
      <c r="BX153">
        <v>23210511000</v>
      </c>
      <c r="BY153">
        <v>0</v>
      </c>
      <c r="BZ153">
        <v>0</v>
      </c>
      <c r="CA153">
        <v>0</v>
      </c>
      <c r="CB153">
        <v>0</v>
      </c>
      <c r="CC153">
        <v>26798107000</v>
      </c>
      <c r="CD153">
        <v>0.4</v>
      </c>
      <c r="CE153">
        <v>228446.55</v>
      </c>
      <c r="CF153">
        <v>296363855.56</v>
      </c>
      <c r="CG153">
        <v>26665.59</v>
      </c>
      <c r="CH153">
        <v>27788.25</v>
      </c>
      <c r="CI153">
        <v>34.518789599999998</v>
      </c>
      <c r="CJ153">
        <v>4.1900000000000004</v>
      </c>
      <c r="CK153">
        <v>84316.67</v>
      </c>
      <c r="CL153">
        <v>115926.67</v>
      </c>
      <c r="CM153">
        <v>31610</v>
      </c>
      <c r="CN153">
        <v>-22820</v>
      </c>
      <c r="CO153">
        <v>6392900</v>
      </c>
      <c r="CP153">
        <v>-93786.67</v>
      </c>
      <c r="CQ153">
        <v>-203520</v>
      </c>
      <c r="CR153">
        <v>2095077.93</v>
      </c>
      <c r="CS153">
        <v>321708889.44999999</v>
      </c>
      <c r="CT153">
        <v>133719.31</v>
      </c>
      <c r="CU153">
        <v>323939680.44</v>
      </c>
      <c r="CV153" s="34">
        <v>0.53441640000000001</v>
      </c>
      <c r="CW153">
        <v>25049013.559999999</v>
      </c>
      <c r="CX153" s="7">
        <v>2531137.7000000002</v>
      </c>
      <c r="CY153" s="10">
        <f t="shared" si="5"/>
        <v>0</v>
      </c>
      <c r="CZ153" s="10">
        <f>IFERROR(INDEX(CONFAZ!$A$2:$ES$440,MATCH(DATE(YEAR($A153),MONTH($A153),15),CONFAZ!$A$2:$A$440,0),4),0)</f>
        <v>26665.59</v>
      </c>
      <c r="DA153"/>
      <c r="DB153"/>
      <c r="DC153"/>
      <c r="DD153"/>
      <c r="DJ153"/>
    </row>
    <row r="154" spans="1:114" x14ac:dyDescent="0.25">
      <c r="A154" s="1">
        <v>43547</v>
      </c>
      <c r="B154" s="1" t="str">
        <f t="shared" si="4"/>
        <v>23/03/2019</v>
      </c>
      <c r="C154" t="s">
        <v>61</v>
      </c>
      <c r="D154" t="s">
        <v>67</v>
      </c>
      <c r="E154" s="8">
        <v>3.8464999999999998</v>
      </c>
      <c r="F154">
        <v>313486465.81</v>
      </c>
      <c r="G154">
        <v>3677425.1500000004</v>
      </c>
      <c r="H154">
        <v>556244707</v>
      </c>
      <c r="I154">
        <v>73512553.729999989</v>
      </c>
      <c r="J154">
        <v>114145124.27</v>
      </c>
      <c r="K154">
        <v>14438644.869999999</v>
      </c>
      <c r="L154">
        <v>61173676</v>
      </c>
      <c r="M154" s="10">
        <v>19998158</v>
      </c>
      <c r="N154" s="10">
        <v>27396451</v>
      </c>
      <c r="O154" s="10">
        <v>70496662</v>
      </c>
      <c r="P154" s="10">
        <v>78638751</v>
      </c>
      <c r="Q154" s="10">
        <v>4946122</v>
      </c>
      <c r="R154" s="10">
        <v>76911944</v>
      </c>
      <c r="S154" s="10">
        <v>2823061</v>
      </c>
      <c r="T154" s="10">
        <v>17560705</v>
      </c>
      <c r="U154" s="10">
        <v>185781601</v>
      </c>
      <c r="V154" s="10">
        <v>68014094</v>
      </c>
      <c r="W154" s="10">
        <v>2823061</v>
      </c>
      <c r="X154" s="10">
        <v>17560705</v>
      </c>
      <c r="Y154" s="10">
        <v>185781601</v>
      </c>
      <c r="Z154" s="10">
        <v>68014094</v>
      </c>
      <c r="AA154" s="10">
        <v>3677158</v>
      </c>
      <c r="AB154" s="10">
        <v>-0.15505025650000001</v>
      </c>
      <c r="AC154">
        <v>139.02000000000001</v>
      </c>
      <c r="AD154" s="2">
        <v>17308721624</v>
      </c>
      <c r="AE154" s="2">
        <v>14066000746</v>
      </c>
      <c r="AF154" s="10">
        <f>INDEX(CONFAZ!$EN$2:$ES$408,MATCH(DATE(YEAR($A154),MONTH($A154),15),CONFAZ!$EN$2:$EN$408,0),2)</f>
        <v>196862358</v>
      </c>
      <c r="AG154" s="10">
        <f>INDEX(CONFAZ!$EN$2:$ES$408,MATCH(DATE(YEAR($A154),MONTH($A154),15),CONFAZ!$EN$2:$EN$408,0),3)</f>
        <v>155521684</v>
      </c>
      <c r="AH154">
        <v>998</v>
      </c>
      <c r="AI154">
        <v>1477690672500</v>
      </c>
      <c r="AJ154">
        <v>6.4</v>
      </c>
      <c r="AK154">
        <v>0.77</v>
      </c>
      <c r="AL154">
        <v>1151.4455555555501</v>
      </c>
      <c r="AM154">
        <v>901.43600000000004</v>
      </c>
      <c r="AN154">
        <v>821.07904761904695</v>
      </c>
      <c r="AO154">
        <v>1026.1723999999999</v>
      </c>
      <c r="AP154">
        <v>12.8453402589581</v>
      </c>
      <c r="AQ154">
        <v>1.75</v>
      </c>
      <c r="AR154">
        <v>257.64999999999998</v>
      </c>
      <c r="AS154">
        <v>11.98</v>
      </c>
      <c r="AT154" s="10">
        <v>601715600000</v>
      </c>
      <c r="AU154">
        <v>45852</v>
      </c>
      <c r="AV154">
        <v>0</v>
      </c>
      <c r="AW154">
        <v>107169010</v>
      </c>
      <c r="AX154">
        <v>101965922</v>
      </c>
      <c r="AY154">
        <v>1659</v>
      </c>
      <c r="AZ154" s="10">
        <v>1203</v>
      </c>
      <c r="BA154">
        <v>172</v>
      </c>
      <c r="BB154">
        <v>172</v>
      </c>
      <c r="BC154">
        <v>6965</v>
      </c>
      <c r="BD154">
        <v>0</v>
      </c>
      <c r="BE154">
        <v>0</v>
      </c>
      <c r="BF154">
        <v>49</v>
      </c>
      <c r="BG154">
        <v>449</v>
      </c>
      <c r="BH154">
        <v>221</v>
      </c>
      <c r="BI154">
        <v>0</v>
      </c>
      <c r="BJ154">
        <v>0</v>
      </c>
      <c r="BK154">
        <v>23628</v>
      </c>
      <c r="BL154">
        <v>5073513</v>
      </c>
      <c r="BM154">
        <v>46669</v>
      </c>
      <c r="BN154">
        <v>0</v>
      </c>
      <c r="BO154">
        <v>28350665000</v>
      </c>
      <c r="BP154" s="3">
        <v>0.4</v>
      </c>
      <c r="BQ154" s="3">
        <v>3704</v>
      </c>
      <c r="BR154" s="3">
        <v>26179.47</v>
      </c>
      <c r="BS154" s="3">
        <v>3309026000</v>
      </c>
      <c r="BT154" s="3">
        <v>21981000</v>
      </c>
      <c r="BU154" s="3">
        <v>5532392000</v>
      </c>
      <c r="BV154">
        <v>14347112000</v>
      </c>
      <c r="BW154">
        <v>5140155000</v>
      </c>
      <c r="BX154" s="3">
        <v>23210511000</v>
      </c>
      <c r="BY154">
        <v>0</v>
      </c>
      <c r="BZ154">
        <v>0</v>
      </c>
      <c r="CA154">
        <v>0</v>
      </c>
      <c r="CB154">
        <v>0</v>
      </c>
      <c r="CC154">
        <v>26798107000</v>
      </c>
      <c r="CD154">
        <v>0.4</v>
      </c>
      <c r="CE154">
        <v>158215.47</v>
      </c>
      <c r="CF154">
        <v>317241501.44</v>
      </c>
      <c r="CG154">
        <v>16436.79</v>
      </c>
      <c r="CH154">
        <v>27855.25</v>
      </c>
      <c r="CI154">
        <v>34.518789599999998</v>
      </c>
      <c r="CJ154">
        <v>4.3099999999999996</v>
      </c>
      <c r="CK154">
        <v>84316.67</v>
      </c>
      <c r="CL154">
        <v>115926.67</v>
      </c>
      <c r="CM154">
        <v>31610</v>
      </c>
      <c r="CN154">
        <v>-22820</v>
      </c>
      <c r="CO154">
        <v>6392900</v>
      </c>
      <c r="CP154">
        <v>-93786.67</v>
      </c>
      <c r="CQ154">
        <v>-203520</v>
      </c>
      <c r="CR154">
        <v>1505756.23</v>
      </c>
      <c r="CS154">
        <v>315596310.49000001</v>
      </c>
      <c r="CT154">
        <v>76233.31</v>
      </c>
      <c r="CU154">
        <v>317179995.02999997</v>
      </c>
      <c r="CV154" s="34">
        <v>0.53441640000000001</v>
      </c>
      <c r="CW154">
        <v>26071355.66</v>
      </c>
      <c r="CX154" s="7">
        <v>2531137.7000000002</v>
      </c>
      <c r="CY154" s="10">
        <f t="shared" si="5"/>
        <v>0</v>
      </c>
      <c r="CZ154" s="10">
        <f>IFERROR(INDEX(CONFAZ!$A$2:$ES$440,MATCH(DATE(YEAR($A154),MONTH($A154),15),CONFAZ!$A$2:$A$440,0),4),0)</f>
        <v>16436.79</v>
      </c>
      <c r="DA154"/>
      <c r="DB154"/>
      <c r="DC154"/>
      <c r="DD154"/>
      <c r="DJ154"/>
    </row>
    <row r="155" spans="1:114" x14ac:dyDescent="0.25">
      <c r="A155" s="1">
        <v>43578</v>
      </c>
      <c r="B155" s="1" t="str">
        <f t="shared" si="4"/>
        <v>23/04/2019</v>
      </c>
      <c r="C155" t="s">
        <v>61</v>
      </c>
      <c r="D155" t="s">
        <v>67</v>
      </c>
      <c r="E155" s="8">
        <v>3.8961999999999999</v>
      </c>
      <c r="F155">
        <v>394810708.60000002</v>
      </c>
      <c r="G155">
        <v>2704574.3600000003</v>
      </c>
      <c r="H155">
        <v>579859838</v>
      </c>
      <c r="I155">
        <v>80224837.310000002</v>
      </c>
      <c r="J155">
        <v>36370022.780000001</v>
      </c>
      <c r="K155">
        <v>15036728.770000001</v>
      </c>
      <c r="L155">
        <v>58401298</v>
      </c>
      <c r="M155" s="10">
        <v>14351004</v>
      </c>
      <c r="N155" s="10">
        <v>28617602</v>
      </c>
      <c r="O155" s="10">
        <v>73784323</v>
      </c>
      <c r="P155" s="10">
        <v>76837358</v>
      </c>
      <c r="Q155" s="10">
        <v>4627301</v>
      </c>
      <c r="R155" s="10">
        <v>82420756</v>
      </c>
      <c r="S155" s="10">
        <v>3449354</v>
      </c>
      <c r="T155" s="10">
        <v>19662512</v>
      </c>
      <c r="U155" s="10">
        <v>202943745</v>
      </c>
      <c r="V155" s="10">
        <v>70462318</v>
      </c>
      <c r="W155" s="10">
        <v>3449354</v>
      </c>
      <c r="X155" s="10">
        <v>19662512</v>
      </c>
      <c r="Y155" s="10">
        <v>202943745</v>
      </c>
      <c r="Z155" s="10">
        <v>70462318</v>
      </c>
      <c r="AA155" s="10">
        <v>2703565</v>
      </c>
      <c r="AB155" s="10">
        <v>-8.4397301999999993E-2</v>
      </c>
      <c r="AC155">
        <v>139.66999999999999</v>
      </c>
      <c r="AD155" s="2">
        <v>19090646313</v>
      </c>
      <c r="AE155" s="2">
        <v>14664020352</v>
      </c>
      <c r="AF155" s="10">
        <f>INDEX(CONFAZ!$EN$2:$ES$408,MATCH(DATE(YEAR($A155),MONTH($A155),15),CONFAZ!$EN$2:$EN$408,0),2)</f>
        <v>387676152</v>
      </c>
      <c r="AG155" s="10">
        <f>INDEX(CONFAZ!$EN$2:$ES$408,MATCH(DATE(YEAR($A155),MONTH($A155),15),CONFAZ!$EN$2:$EN$408,0),3)</f>
        <v>396457511</v>
      </c>
      <c r="AH155">
        <v>998</v>
      </c>
      <c r="AI155">
        <v>1495357663800</v>
      </c>
      <c r="AJ155">
        <v>6.4</v>
      </c>
      <c r="AK155">
        <v>0.6</v>
      </c>
      <c r="AL155">
        <v>1179.62222222222</v>
      </c>
      <c r="AM155">
        <v>921.33749999999998</v>
      </c>
      <c r="AN155">
        <v>835.91571428571399</v>
      </c>
      <c r="AO155">
        <v>1052.7552000000001</v>
      </c>
      <c r="AP155">
        <v>12.614014530114799</v>
      </c>
      <c r="AQ155">
        <v>1.56999</v>
      </c>
      <c r="AR155">
        <v>279.95999999999998</v>
      </c>
      <c r="AS155">
        <v>35.719000000000001</v>
      </c>
      <c r="AT155" s="10">
        <v>612995400000</v>
      </c>
      <c r="AU155">
        <v>54084</v>
      </c>
      <c r="AV155">
        <v>0</v>
      </c>
      <c r="AW155">
        <v>130208692</v>
      </c>
      <c r="AX155">
        <v>112333847</v>
      </c>
      <c r="AY155">
        <v>2704</v>
      </c>
      <c r="AZ155" s="10">
        <v>155</v>
      </c>
      <c r="BA155">
        <v>138</v>
      </c>
      <c r="BB155">
        <v>138</v>
      </c>
      <c r="BC155">
        <v>194</v>
      </c>
      <c r="BD155">
        <v>0</v>
      </c>
      <c r="BE155">
        <v>152</v>
      </c>
      <c r="BF155">
        <v>91633</v>
      </c>
      <c r="BG155">
        <v>2912</v>
      </c>
      <c r="BH155">
        <v>829</v>
      </c>
      <c r="BI155">
        <v>502</v>
      </c>
      <c r="BJ155">
        <v>0</v>
      </c>
      <c r="BK155">
        <v>35465</v>
      </c>
      <c r="BL155">
        <v>10583431</v>
      </c>
      <c r="BM155">
        <v>7101327</v>
      </c>
      <c r="BN155">
        <v>0</v>
      </c>
      <c r="BO155">
        <v>28350665000</v>
      </c>
      <c r="BP155" s="3">
        <v>0.4</v>
      </c>
      <c r="BQ155" s="3">
        <v>3704</v>
      </c>
      <c r="BR155" s="3">
        <v>26179.47</v>
      </c>
      <c r="BS155" s="3">
        <v>3309026000</v>
      </c>
      <c r="BT155" s="3">
        <v>21981000</v>
      </c>
      <c r="BU155" s="3">
        <v>5532392000</v>
      </c>
      <c r="BV155" s="3">
        <v>14347112000</v>
      </c>
      <c r="BW155" s="3">
        <v>5140155000</v>
      </c>
      <c r="BX155" s="3">
        <v>23210511000</v>
      </c>
      <c r="BY155">
        <v>0</v>
      </c>
      <c r="BZ155">
        <v>0</v>
      </c>
      <c r="CA155">
        <v>0</v>
      </c>
      <c r="CB155">
        <v>0</v>
      </c>
      <c r="CC155">
        <v>26798107000</v>
      </c>
      <c r="CD155">
        <v>0.4</v>
      </c>
      <c r="CE155">
        <v>240074.89</v>
      </c>
      <c r="CF155">
        <v>263100642.15000001</v>
      </c>
      <c r="CG155">
        <v>21260.959999999999</v>
      </c>
      <c r="CH155">
        <v>27958.25</v>
      </c>
      <c r="CI155">
        <v>34.518789599999998</v>
      </c>
      <c r="CJ155">
        <v>4.4400000000000004</v>
      </c>
      <c r="CK155">
        <v>-124343.33</v>
      </c>
      <c r="CL155">
        <v>-98176.67</v>
      </c>
      <c r="CM155">
        <v>26166.67</v>
      </c>
      <c r="CN155">
        <v>-456100</v>
      </c>
      <c r="CO155">
        <v>5893780</v>
      </c>
      <c r="CP155">
        <v>-93096.67</v>
      </c>
      <c r="CQ155">
        <v>-267260</v>
      </c>
      <c r="CR155">
        <v>1143873.79</v>
      </c>
      <c r="CS155">
        <v>315232153.73000002</v>
      </c>
      <c r="CT155">
        <v>80523.240000000005</v>
      </c>
      <c r="CU155">
        <v>316460650.75999999</v>
      </c>
      <c r="CV155" s="34">
        <v>0.53441640000000001</v>
      </c>
      <c r="CW155">
        <v>23631070.399999999</v>
      </c>
      <c r="CX155" s="7">
        <v>2531137.7000000002</v>
      </c>
      <c r="CY155" s="10">
        <f t="shared" si="5"/>
        <v>0</v>
      </c>
      <c r="CZ155" s="10">
        <f>IFERROR(INDEX(CONFAZ!$A$2:$ES$440,MATCH(DATE(YEAR($A155),MONTH($A155),15),CONFAZ!$A$2:$A$440,0),4),0)</f>
        <v>21260.959999999999</v>
      </c>
      <c r="DA155"/>
      <c r="DB155"/>
      <c r="DC155"/>
      <c r="DD155"/>
      <c r="DJ155"/>
    </row>
    <row r="156" spans="1:114" x14ac:dyDescent="0.25">
      <c r="A156" s="1">
        <v>43608</v>
      </c>
      <c r="B156" s="1" t="str">
        <f t="shared" si="4"/>
        <v>23/05/2019</v>
      </c>
      <c r="C156" t="s">
        <v>61</v>
      </c>
      <c r="D156" t="s">
        <v>67</v>
      </c>
      <c r="E156" s="8">
        <v>4.0015000000000001</v>
      </c>
      <c r="F156">
        <v>423099296.35999995</v>
      </c>
      <c r="G156">
        <v>7409375.4100000001</v>
      </c>
      <c r="H156">
        <v>610812533</v>
      </c>
      <c r="I156">
        <v>92516255.699999973</v>
      </c>
      <c r="J156">
        <v>26190911.540000003</v>
      </c>
      <c r="K156">
        <v>15704200.930000002</v>
      </c>
      <c r="L156">
        <v>44608590</v>
      </c>
      <c r="M156" s="10">
        <v>18050259</v>
      </c>
      <c r="N156" s="10">
        <v>29246540</v>
      </c>
      <c r="O156" s="10">
        <v>87376166</v>
      </c>
      <c r="P156" s="10">
        <v>95978061</v>
      </c>
      <c r="Q156" s="10">
        <v>6918824</v>
      </c>
      <c r="R156" s="10">
        <v>89153671</v>
      </c>
      <c r="S156" s="10">
        <v>2950227</v>
      </c>
      <c r="T156" s="10">
        <v>19799202</v>
      </c>
      <c r="U156" s="10">
        <v>183273136</v>
      </c>
      <c r="V156" s="10">
        <v>70745476</v>
      </c>
      <c r="W156" s="10">
        <v>2950227</v>
      </c>
      <c r="X156" s="10">
        <v>19799202</v>
      </c>
      <c r="Y156" s="10">
        <v>183273136</v>
      </c>
      <c r="Z156" s="10">
        <v>70745476</v>
      </c>
      <c r="AA156" s="10">
        <v>7320971</v>
      </c>
      <c r="AB156" s="10">
        <v>7.8386852600000001E-2</v>
      </c>
      <c r="AC156">
        <v>139.38</v>
      </c>
      <c r="AD156" s="2">
        <v>20500498556</v>
      </c>
      <c r="AE156" s="2">
        <v>16130590785</v>
      </c>
      <c r="AF156" s="10">
        <f>INDEX(CONFAZ!$EN$2:$ES$408,MATCH(DATE(YEAR($A156),MONTH($A156),15),CONFAZ!$EN$2:$EN$408,0),2)</f>
        <v>397648509</v>
      </c>
      <c r="AG156" s="10">
        <f>INDEX(CONFAZ!$EN$2:$ES$408,MATCH(DATE(YEAR($A156),MONTH($A156),15),CONFAZ!$EN$2:$EN$408,0),3)</f>
        <v>391949146</v>
      </c>
      <c r="AH156">
        <v>998</v>
      </c>
      <c r="AI156">
        <v>1545227243000</v>
      </c>
      <c r="AJ156">
        <v>6.4</v>
      </c>
      <c r="AK156">
        <v>0.15</v>
      </c>
      <c r="AL156">
        <v>1180.0061111111099</v>
      </c>
      <c r="AM156">
        <v>922.90549999999996</v>
      </c>
      <c r="AN156">
        <v>839.50904761904701</v>
      </c>
      <c r="AO156">
        <v>1050.3172</v>
      </c>
      <c r="AP156">
        <v>12.395003130051199</v>
      </c>
      <c r="AQ156">
        <v>1.1299999999999999</v>
      </c>
      <c r="AR156">
        <v>276.60000000000002</v>
      </c>
      <c r="AS156">
        <v>24.15</v>
      </c>
      <c r="AT156" s="10">
        <v>615256900000</v>
      </c>
      <c r="AU156">
        <v>95788</v>
      </c>
      <c r="AV156">
        <v>60</v>
      </c>
      <c r="AW156">
        <v>128075373</v>
      </c>
      <c r="AX156">
        <v>124239854</v>
      </c>
      <c r="AY156">
        <v>3902</v>
      </c>
      <c r="AZ156" s="10">
        <v>2934</v>
      </c>
      <c r="BA156">
        <v>409</v>
      </c>
      <c r="BB156">
        <v>409</v>
      </c>
      <c r="BC156">
        <v>2317</v>
      </c>
      <c r="BD156">
        <v>0</v>
      </c>
      <c r="BE156">
        <v>1079</v>
      </c>
      <c r="BF156">
        <v>1191616</v>
      </c>
      <c r="BG156">
        <v>4386</v>
      </c>
      <c r="BH156">
        <v>4220</v>
      </c>
      <c r="BI156">
        <v>773</v>
      </c>
      <c r="BJ156">
        <v>43</v>
      </c>
      <c r="BK156">
        <v>64236</v>
      </c>
      <c r="BL156">
        <v>2380959</v>
      </c>
      <c r="BM156">
        <v>75598</v>
      </c>
      <c r="BN156">
        <v>0</v>
      </c>
      <c r="BO156">
        <v>28350665000</v>
      </c>
      <c r="BP156" s="3">
        <v>0.4</v>
      </c>
      <c r="BQ156" s="3">
        <v>3704</v>
      </c>
      <c r="BR156" s="3">
        <v>26179.47</v>
      </c>
      <c r="BS156" s="3">
        <v>3309026000</v>
      </c>
      <c r="BT156" s="3">
        <v>21981000</v>
      </c>
      <c r="BU156" s="3">
        <v>5532392000</v>
      </c>
      <c r="BV156" s="3">
        <v>14347112000</v>
      </c>
      <c r="BW156" s="3">
        <v>5140155000</v>
      </c>
      <c r="BX156" s="3">
        <v>23210511000</v>
      </c>
      <c r="BY156">
        <v>0</v>
      </c>
      <c r="BZ156">
        <v>0</v>
      </c>
      <c r="CA156">
        <v>0</v>
      </c>
      <c r="CB156">
        <v>0</v>
      </c>
      <c r="CC156">
        <v>26798107000</v>
      </c>
      <c r="CD156">
        <v>0.4</v>
      </c>
      <c r="CE156">
        <v>145114.92000000001</v>
      </c>
      <c r="CF156">
        <v>232620940.66999999</v>
      </c>
      <c r="CG156">
        <v>9280.73</v>
      </c>
      <c r="CH156">
        <v>28148.25</v>
      </c>
      <c r="CI156">
        <v>34.518789599999998</v>
      </c>
      <c r="CJ156">
        <v>4.55</v>
      </c>
      <c r="CK156">
        <v>-124343.33</v>
      </c>
      <c r="CL156">
        <v>-98176.67</v>
      </c>
      <c r="CM156">
        <v>26166.67</v>
      </c>
      <c r="CN156">
        <v>-456100</v>
      </c>
      <c r="CO156">
        <v>5893780</v>
      </c>
      <c r="CP156">
        <v>-93096.67</v>
      </c>
      <c r="CQ156">
        <v>-267260</v>
      </c>
      <c r="CR156">
        <v>2126884</v>
      </c>
      <c r="CS156">
        <v>305578736.67000002</v>
      </c>
      <c r="CT156">
        <v>69599.5</v>
      </c>
      <c r="CU156">
        <v>307788713.83999997</v>
      </c>
      <c r="CV156" s="34">
        <v>0.53441640000000001</v>
      </c>
      <c r="CW156">
        <v>24661064.949999999</v>
      </c>
      <c r="CX156" s="7">
        <v>2531137.7000000002</v>
      </c>
      <c r="CY156" s="10">
        <f t="shared" si="5"/>
        <v>0</v>
      </c>
      <c r="CZ156" s="10">
        <f>IFERROR(INDEX(CONFAZ!$A$2:$ES$440,MATCH(DATE(YEAR($A156),MONTH($A156),15),CONFAZ!$A$2:$A$440,0),4),0)</f>
        <v>9280.73</v>
      </c>
      <c r="DA156"/>
      <c r="DB156"/>
      <c r="DC156"/>
      <c r="DD156"/>
      <c r="DJ156"/>
    </row>
    <row r="157" spans="1:114" x14ac:dyDescent="0.25">
      <c r="A157" s="1">
        <v>43639</v>
      </c>
      <c r="B157" s="1" t="str">
        <f t="shared" si="4"/>
        <v>23/06/2019</v>
      </c>
      <c r="C157" t="s">
        <v>61</v>
      </c>
      <c r="D157" t="s">
        <v>67</v>
      </c>
      <c r="E157" s="8">
        <v>3.8588</v>
      </c>
      <c r="F157">
        <v>323682756.5399999</v>
      </c>
      <c r="G157">
        <v>5271687.82</v>
      </c>
      <c r="H157">
        <v>654400245</v>
      </c>
      <c r="I157">
        <v>91506002.920000002</v>
      </c>
      <c r="J157">
        <v>163967520.73000005</v>
      </c>
      <c r="K157">
        <v>14853650.329999998</v>
      </c>
      <c r="L157">
        <v>29087657</v>
      </c>
      <c r="M157" s="10">
        <v>17707783</v>
      </c>
      <c r="N157" s="10">
        <v>36005868</v>
      </c>
      <c r="O157" s="10">
        <v>82086213</v>
      </c>
      <c r="P157" s="10">
        <v>95920697</v>
      </c>
      <c r="Q157" s="10">
        <v>4956022</v>
      </c>
      <c r="R157" s="10">
        <v>95016397</v>
      </c>
      <c r="S157" s="10">
        <v>3611199</v>
      </c>
      <c r="T157" s="10">
        <v>18788888</v>
      </c>
      <c r="U157" s="10">
        <v>219363639</v>
      </c>
      <c r="V157" s="10">
        <v>75720592</v>
      </c>
      <c r="W157" s="10">
        <v>3611199</v>
      </c>
      <c r="X157" s="10">
        <v>18788888</v>
      </c>
      <c r="Y157" s="10">
        <v>219363639</v>
      </c>
      <c r="Z157" s="10">
        <v>75720592</v>
      </c>
      <c r="AA157" s="10">
        <v>5222947</v>
      </c>
      <c r="AB157" s="10">
        <v>-0.31870357869999999</v>
      </c>
      <c r="AC157">
        <v>135.1</v>
      </c>
      <c r="AD157" s="2">
        <v>18306721692</v>
      </c>
      <c r="AE157" s="2">
        <v>13944367799</v>
      </c>
      <c r="AF157" s="10">
        <f>INDEX(CONFAZ!$EN$2:$ES$408,MATCH(DATE(YEAR($A157),MONTH($A157),15),CONFAZ!$EN$2:$EN$408,0),2)</f>
        <v>284890204</v>
      </c>
      <c r="AG157" s="10">
        <f>INDEX(CONFAZ!$EN$2:$ES$408,MATCH(DATE(YEAR($A157),MONTH($A157),15),CONFAZ!$EN$2:$EN$408,0),3)</f>
        <v>212651729</v>
      </c>
      <c r="AH157">
        <v>998</v>
      </c>
      <c r="AI157">
        <v>1497569409600</v>
      </c>
      <c r="AJ157">
        <v>6.4</v>
      </c>
      <c r="AK157">
        <v>0.01</v>
      </c>
      <c r="AL157">
        <v>1198.7105555555499</v>
      </c>
      <c r="AM157">
        <v>923.58749999999998</v>
      </c>
      <c r="AN157">
        <v>837.88476190476194</v>
      </c>
      <c r="AO157">
        <v>1058.4380000000001</v>
      </c>
      <c r="AP157">
        <v>12.1405244004852</v>
      </c>
      <c r="AQ157">
        <v>1.01</v>
      </c>
      <c r="AR157">
        <v>244.42</v>
      </c>
      <c r="AS157">
        <v>27.09</v>
      </c>
      <c r="AT157" s="10">
        <v>596890200000</v>
      </c>
      <c r="AU157">
        <v>98015</v>
      </c>
      <c r="AV157">
        <v>210</v>
      </c>
      <c r="AW157">
        <v>130648917</v>
      </c>
      <c r="AX157">
        <v>104901057</v>
      </c>
      <c r="AY157">
        <v>4834</v>
      </c>
      <c r="AZ157" s="10">
        <v>436</v>
      </c>
      <c r="BA157">
        <v>296</v>
      </c>
      <c r="BB157">
        <v>296</v>
      </c>
      <c r="BC157">
        <v>355</v>
      </c>
      <c r="BD157">
        <v>517</v>
      </c>
      <c r="BE157">
        <v>530</v>
      </c>
      <c r="BF157">
        <v>689190</v>
      </c>
      <c r="BG157">
        <v>1120</v>
      </c>
      <c r="BH157">
        <v>1590</v>
      </c>
      <c r="BI157">
        <v>1108</v>
      </c>
      <c r="BJ157">
        <v>2</v>
      </c>
      <c r="BK157">
        <v>82412</v>
      </c>
      <c r="BL157">
        <v>9550040</v>
      </c>
      <c r="BM157">
        <v>15306396</v>
      </c>
      <c r="BN157">
        <v>0</v>
      </c>
      <c r="BO157">
        <v>28350665000</v>
      </c>
      <c r="BP157" s="3">
        <v>0.4</v>
      </c>
      <c r="BQ157" s="3">
        <v>3704</v>
      </c>
      <c r="BR157" s="3">
        <v>26179.47</v>
      </c>
      <c r="BS157">
        <v>3309026000</v>
      </c>
      <c r="BT157" s="3">
        <v>21981000</v>
      </c>
      <c r="BU157" s="3">
        <v>5532392000</v>
      </c>
      <c r="BV157" s="3">
        <v>14347112000</v>
      </c>
      <c r="BW157" s="3">
        <v>5140155000</v>
      </c>
      <c r="BX157" s="3">
        <v>23210511000</v>
      </c>
      <c r="BY157">
        <v>0</v>
      </c>
      <c r="BZ157">
        <v>0</v>
      </c>
      <c r="CA157">
        <v>0</v>
      </c>
      <c r="CB157">
        <v>0</v>
      </c>
      <c r="CC157">
        <v>26798107000</v>
      </c>
      <c r="CD157">
        <v>0.4</v>
      </c>
      <c r="CE157">
        <v>155712.67000000001</v>
      </c>
      <c r="CF157">
        <v>720496090.69000006</v>
      </c>
      <c r="CG157">
        <v>7782.48</v>
      </c>
      <c r="CH157">
        <v>27817.25</v>
      </c>
      <c r="CI157">
        <v>34.518789599999998</v>
      </c>
      <c r="CJ157">
        <v>4.47</v>
      </c>
      <c r="CK157">
        <v>-124343.33</v>
      </c>
      <c r="CL157">
        <v>-98176.67</v>
      </c>
      <c r="CM157">
        <v>26166.67</v>
      </c>
      <c r="CN157">
        <v>-456100</v>
      </c>
      <c r="CO157">
        <v>5893780</v>
      </c>
      <c r="CP157">
        <v>-93096.67</v>
      </c>
      <c r="CQ157">
        <v>-267260</v>
      </c>
      <c r="CR157">
        <v>3448609.48</v>
      </c>
      <c r="CS157">
        <v>349585429.68000001</v>
      </c>
      <c r="CT157">
        <v>41434.74</v>
      </c>
      <c r="CU157">
        <v>353078700.60000002</v>
      </c>
      <c r="CV157" s="34">
        <v>0.53441640000000001</v>
      </c>
      <c r="CW157">
        <v>30869553.09</v>
      </c>
      <c r="CX157" s="7">
        <v>5868207.5800000001</v>
      </c>
      <c r="CY157" s="10">
        <f t="shared" si="5"/>
        <v>0</v>
      </c>
      <c r="CZ157" s="10">
        <f>IFERROR(INDEX(CONFAZ!$A$2:$ES$440,MATCH(DATE(YEAR($A157),MONTH($A157),15),CONFAZ!$A$2:$A$440,0),4),0)</f>
        <v>7782.48</v>
      </c>
      <c r="DA157" s="10"/>
      <c r="DB157" s="10"/>
      <c r="DC157"/>
      <c r="DD157"/>
      <c r="DJ157"/>
    </row>
    <row r="158" spans="1:114" x14ac:dyDescent="0.25">
      <c r="A158" s="1">
        <v>43669</v>
      </c>
      <c r="B158" s="1" t="str">
        <f t="shared" si="4"/>
        <v>23/07/2019</v>
      </c>
      <c r="C158" t="s">
        <v>61</v>
      </c>
      <c r="D158" t="s">
        <v>67</v>
      </c>
      <c r="E158" s="8">
        <v>3.7793000000000001</v>
      </c>
      <c r="F158">
        <v>385633700.94</v>
      </c>
      <c r="G158">
        <v>23292084.670000002</v>
      </c>
      <c r="H158">
        <v>656190291</v>
      </c>
      <c r="I158">
        <v>87379462.220000014</v>
      </c>
      <c r="J158">
        <v>86930566.699999988</v>
      </c>
      <c r="K158">
        <v>16368245.460000001</v>
      </c>
      <c r="L158">
        <v>28006174</v>
      </c>
      <c r="M158" s="10">
        <v>14725633</v>
      </c>
      <c r="N158" s="10">
        <v>30091480</v>
      </c>
      <c r="O158" s="10">
        <v>85677256</v>
      </c>
      <c r="P158" s="10">
        <v>90135061</v>
      </c>
      <c r="Q158" s="10">
        <v>5605960</v>
      </c>
      <c r="R158" s="10">
        <v>99443842</v>
      </c>
      <c r="S158" s="10">
        <v>2989414</v>
      </c>
      <c r="T158" s="10">
        <v>22423901</v>
      </c>
      <c r="U158" s="10">
        <v>206706298</v>
      </c>
      <c r="V158" s="10">
        <v>75132854</v>
      </c>
      <c r="W158" s="10">
        <v>2989414</v>
      </c>
      <c r="X158" s="10">
        <v>22423901</v>
      </c>
      <c r="Y158" s="10">
        <v>206706298</v>
      </c>
      <c r="Z158" s="10">
        <v>75132854</v>
      </c>
      <c r="AA158" s="10">
        <v>23258592</v>
      </c>
      <c r="AB158" s="10">
        <v>0.44910179639999998</v>
      </c>
      <c r="AC158">
        <v>143.15</v>
      </c>
      <c r="AD158" s="2">
        <v>19920683762</v>
      </c>
      <c r="AE158" s="2">
        <v>18032908964</v>
      </c>
      <c r="AF158" s="10">
        <f>INDEX(CONFAZ!$EN$2:$ES$408,MATCH(DATE(YEAR($A158),MONTH($A158),15),CONFAZ!$EN$2:$EN$408,0),2)</f>
        <v>386467693</v>
      </c>
      <c r="AG158" s="10">
        <f>INDEX(CONFAZ!$EN$2:$ES$408,MATCH(DATE(YEAR($A158),MONTH($A158),15),CONFAZ!$EN$2:$EN$408,0),3)</f>
        <v>340380003</v>
      </c>
      <c r="AH158">
        <v>998</v>
      </c>
      <c r="AI158">
        <v>1457789389000</v>
      </c>
      <c r="AJ158">
        <v>6.4</v>
      </c>
      <c r="AK158">
        <v>0.1</v>
      </c>
      <c r="AL158">
        <v>1203.14222222222</v>
      </c>
      <c r="AM158">
        <v>921.46900000000005</v>
      </c>
      <c r="AN158">
        <v>837.97523809523796</v>
      </c>
      <c r="AO158">
        <v>1060.538</v>
      </c>
      <c r="AP158">
        <v>11.9507121736453</v>
      </c>
      <c r="AQ158">
        <v>1.19</v>
      </c>
      <c r="AR158">
        <v>244.95</v>
      </c>
      <c r="AS158">
        <v>-23.86</v>
      </c>
      <c r="AT158" s="10">
        <v>631901900000</v>
      </c>
      <c r="AU158">
        <v>94320</v>
      </c>
      <c r="AV158">
        <v>72</v>
      </c>
      <c r="AW158">
        <v>143641922</v>
      </c>
      <c r="AX158">
        <v>101426324</v>
      </c>
      <c r="AY158">
        <v>2988</v>
      </c>
      <c r="AZ158" s="10">
        <v>0</v>
      </c>
      <c r="BA158">
        <v>133</v>
      </c>
      <c r="BB158">
        <v>133</v>
      </c>
      <c r="BC158">
        <v>5</v>
      </c>
      <c r="BD158">
        <v>0</v>
      </c>
      <c r="BE158">
        <v>94</v>
      </c>
      <c r="BF158">
        <v>1318</v>
      </c>
      <c r="BG158">
        <v>0</v>
      </c>
      <c r="BH158">
        <v>1490</v>
      </c>
      <c r="BI158">
        <v>1371</v>
      </c>
      <c r="BJ158">
        <v>0</v>
      </c>
      <c r="BK158">
        <v>66846</v>
      </c>
      <c r="BL158">
        <v>21241431</v>
      </c>
      <c r="BM158">
        <v>20781413</v>
      </c>
      <c r="BN158">
        <v>0</v>
      </c>
      <c r="BO158">
        <v>28350665000</v>
      </c>
      <c r="BP158" s="3">
        <v>0.4</v>
      </c>
      <c r="BQ158" s="3">
        <v>3704</v>
      </c>
      <c r="BR158" s="3">
        <v>26179.47</v>
      </c>
      <c r="BS158" s="3">
        <v>3309026000</v>
      </c>
      <c r="BT158" s="3">
        <v>21981000</v>
      </c>
      <c r="BU158" s="3">
        <v>5532392000</v>
      </c>
      <c r="BV158" s="3">
        <v>14347112000</v>
      </c>
      <c r="BW158" s="3">
        <v>5140155000</v>
      </c>
      <c r="BX158" s="3">
        <v>23210511000</v>
      </c>
      <c r="BY158">
        <v>0</v>
      </c>
      <c r="BZ158">
        <v>0</v>
      </c>
      <c r="CA158">
        <v>0</v>
      </c>
      <c r="CB158">
        <v>0</v>
      </c>
      <c r="CC158">
        <v>28350665000</v>
      </c>
      <c r="CD158">
        <v>0.4</v>
      </c>
      <c r="CE158">
        <v>163125.92000000001</v>
      </c>
      <c r="CF158">
        <v>255240001.62</v>
      </c>
      <c r="CG158">
        <v>8457.7000000000007</v>
      </c>
      <c r="CH158">
        <v>28104.25</v>
      </c>
      <c r="CI158">
        <v>34.518789599999998</v>
      </c>
      <c r="CJ158">
        <v>4.3499999999999996</v>
      </c>
      <c r="CK158">
        <v>150420</v>
      </c>
      <c r="CL158">
        <v>175810</v>
      </c>
      <c r="CM158">
        <v>25386.67</v>
      </c>
      <c r="CN158">
        <v>-9586.67</v>
      </c>
      <c r="CO158">
        <v>6328943.3300000001</v>
      </c>
      <c r="CP158">
        <v>-123480</v>
      </c>
      <c r="CQ158">
        <v>-246096.67</v>
      </c>
      <c r="CR158">
        <v>20345674.760000002</v>
      </c>
      <c r="CS158">
        <v>333155036.26999998</v>
      </c>
      <c r="CT158">
        <v>40858.99</v>
      </c>
      <c r="CU158">
        <v>353543183.88999999</v>
      </c>
      <c r="CV158" s="34">
        <v>0.53441640000000001</v>
      </c>
      <c r="CW158">
        <v>0</v>
      </c>
      <c r="CX158" s="7">
        <v>2689078.69</v>
      </c>
      <c r="CY158" s="10">
        <f t="shared" si="5"/>
        <v>0</v>
      </c>
      <c r="CZ158" s="10">
        <f>IFERROR(INDEX(CONFAZ!$A$2:$ES$440,MATCH(DATE(YEAR($A158),MONTH($A158),15),CONFAZ!$A$2:$A$440,0),4),0)</f>
        <v>8457.7000000000007</v>
      </c>
      <c r="DA158"/>
      <c r="DB158"/>
      <c r="DC158"/>
      <c r="DD158"/>
      <c r="DJ158"/>
    </row>
    <row r="159" spans="1:114" x14ac:dyDescent="0.25">
      <c r="A159" s="1">
        <v>43700</v>
      </c>
      <c r="B159" s="1" t="str">
        <f t="shared" si="4"/>
        <v>23/08/2019</v>
      </c>
      <c r="C159" t="s">
        <v>61</v>
      </c>
      <c r="D159" t="s">
        <v>67</v>
      </c>
      <c r="E159" s="8">
        <v>4.0199999999999996</v>
      </c>
      <c r="F159">
        <v>379160807.25</v>
      </c>
      <c r="G159">
        <v>3841085.45</v>
      </c>
      <c r="H159">
        <v>672497873</v>
      </c>
      <c r="I159">
        <v>97810862.559999987</v>
      </c>
      <c r="J159">
        <v>114314085.29000001</v>
      </c>
      <c r="K159">
        <v>17698289.919999998</v>
      </c>
      <c r="L159">
        <v>19500077</v>
      </c>
      <c r="M159" s="10">
        <v>14711617</v>
      </c>
      <c r="N159" s="10">
        <v>33520691</v>
      </c>
      <c r="O159" s="10">
        <v>88117461</v>
      </c>
      <c r="P159" s="10">
        <v>97751049</v>
      </c>
      <c r="Q159" s="10">
        <v>7508748</v>
      </c>
      <c r="R159" s="10">
        <v>103583464</v>
      </c>
      <c r="S159" s="10">
        <v>3194672</v>
      </c>
      <c r="T159" s="10">
        <v>22039615</v>
      </c>
      <c r="U159" s="10">
        <v>221206079</v>
      </c>
      <c r="V159" s="10">
        <v>77040820</v>
      </c>
      <c r="W159" s="10">
        <v>3194672</v>
      </c>
      <c r="X159" s="10">
        <v>22039615</v>
      </c>
      <c r="Y159" s="10">
        <v>221206079</v>
      </c>
      <c r="Z159" s="10">
        <v>77040820</v>
      </c>
      <c r="AA159" s="10">
        <v>3823657</v>
      </c>
      <c r="AB159" s="10">
        <v>0.8375423997</v>
      </c>
      <c r="AC159">
        <v>141.94999999999999</v>
      </c>
      <c r="AD159" s="2">
        <v>19565551588</v>
      </c>
      <c r="AE159" s="2">
        <v>17603930758</v>
      </c>
      <c r="AF159" s="10">
        <f>INDEX(CONFAZ!$EN$2:$ES$408,MATCH(DATE(YEAR($A159),MONTH($A159),15),CONFAZ!$EN$2:$EN$408,0),2)</f>
        <v>275276558</v>
      </c>
      <c r="AG159" s="10">
        <f>INDEX(CONFAZ!$EN$2:$ES$408,MATCH(DATE(YEAR($A159),MONTH($A159),15),CONFAZ!$EN$2:$EN$408,0),3)</f>
        <v>259236285</v>
      </c>
      <c r="AH159">
        <v>998</v>
      </c>
      <c r="AI159">
        <v>1553641559999.99</v>
      </c>
      <c r="AJ159">
        <v>5.9</v>
      </c>
      <c r="AK159">
        <v>0.12</v>
      </c>
      <c r="AL159">
        <v>1192.0261111111099</v>
      </c>
      <c r="AM159">
        <v>917.06299999999999</v>
      </c>
      <c r="AN159">
        <v>833.58333333333303</v>
      </c>
      <c r="AO159">
        <v>1058.3792000000001</v>
      </c>
      <c r="AP159">
        <v>11.947042820407701</v>
      </c>
      <c r="AQ159">
        <v>1.1100000000000001</v>
      </c>
      <c r="AR159">
        <v>241.01</v>
      </c>
      <c r="AS159">
        <v>-20.87</v>
      </c>
      <c r="AT159" s="10">
        <v>629481800000</v>
      </c>
      <c r="AU159">
        <v>109822</v>
      </c>
      <c r="AV159">
        <v>413</v>
      </c>
      <c r="AW159">
        <v>162044347</v>
      </c>
      <c r="AX159">
        <v>100480498</v>
      </c>
      <c r="AY159">
        <v>4069</v>
      </c>
      <c r="AZ159" s="10">
        <v>0</v>
      </c>
      <c r="BA159">
        <v>305</v>
      </c>
      <c r="BB159">
        <v>305</v>
      </c>
      <c r="BC159">
        <v>4789</v>
      </c>
      <c r="BD159">
        <v>791</v>
      </c>
      <c r="BE159">
        <v>1083</v>
      </c>
      <c r="BF159">
        <v>836</v>
      </c>
      <c r="BG159">
        <v>45</v>
      </c>
      <c r="BH159">
        <v>1322</v>
      </c>
      <c r="BI159">
        <v>288</v>
      </c>
      <c r="BJ159">
        <v>0</v>
      </c>
      <c r="BK159">
        <v>75095</v>
      </c>
      <c r="BL159">
        <v>34397122</v>
      </c>
      <c r="BM159">
        <v>26963706</v>
      </c>
      <c r="BN159">
        <v>0</v>
      </c>
      <c r="BO159">
        <v>28350665000</v>
      </c>
      <c r="BP159" s="3">
        <v>0.4</v>
      </c>
      <c r="BQ159" s="3">
        <v>3704</v>
      </c>
      <c r="BR159" s="3">
        <v>26179.47</v>
      </c>
      <c r="BS159" s="3">
        <v>3309026000</v>
      </c>
      <c r="BT159" s="3">
        <v>21981000</v>
      </c>
      <c r="BU159" s="3">
        <v>5532392000</v>
      </c>
      <c r="BV159" s="3">
        <v>14347112000</v>
      </c>
      <c r="BW159" s="3">
        <v>5140155000</v>
      </c>
      <c r="BX159" s="3">
        <v>23210511000</v>
      </c>
      <c r="BY159">
        <v>0</v>
      </c>
      <c r="BZ159">
        <v>0</v>
      </c>
      <c r="CA159">
        <v>0</v>
      </c>
      <c r="CB159">
        <v>0</v>
      </c>
      <c r="CC159">
        <v>28350665000</v>
      </c>
      <c r="CD159">
        <v>0.4</v>
      </c>
      <c r="CE159">
        <v>705341.5</v>
      </c>
      <c r="CF159">
        <v>369399961.63</v>
      </c>
      <c r="CG159">
        <v>17168.38</v>
      </c>
      <c r="CH159">
        <v>28051.25</v>
      </c>
      <c r="CI159">
        <v>34.518789599999998</v>
      </c>
      <c r="CJ159">
        <v>4.32</v>
      </c>
      <c r="CK159">
        <v>150420</v>
      </c>
      <c r="CL159">
        <v>175810</v>
      </c>
      <c r="CM159">
        <v>25386.67</v>
      </c>
      <c r="CN159">
        <v>-9586.67</v>
      </c>
      <c r="CO159">
        <v>6328943.3300000001</v>
      </c>
      <c r="CP159">
        <v>-123480</v>
      </c>
      <c r="CQ159">
        <v>-246096.67</v>
      </c>
      <c r="CR159">
        <v>1615008.54</v>
      </c>
      <c r="CS159">
        <v>347892268.95999998</v>
      </c>
      <c r="CT159">
        <v>44026.11</v>
      </c>
      <c r="CU159">
        <v>349596836.97000003</v>
      </c>
      <c r="CV159" s="34">
        <v>0.53441640000000001</v>
      </c>
      <c r="CW159">
        <v>0</v>
      </c>
      <c r="CX159" s="7">
        <v>4042566.08</v>
      </c>
      <c r="CY159" s="10">
        <f t="shared" si="5"/>
        <v>0</v>
      </c>
      <c r="CZ159" s="10">
        <f>IFERROR(INDEX(CONFAZ!$A$2:$ES$440,MATCH(DATE(YEAR($A159),MONTH($A159),15),CONFAZ!$A$2:$A$440,0),4),0)</f>
        <v>17168.38</v>
      </c>
      <c r="DA159" s="4"/>
      <c r="DB159"/>
      <c r="DC159"/>
      <c r="DJ159"/>
    </row>
    <row r="160" spans="1:114" x14ac:dyDescent="0.25">
      <c r="A160" s="1">
        <v>43731</v>
      </c>
      <c r="B160" s="1" t="str">
        <f t="shared" si="4"/>
        <v>23/09/2019</v>
      </c>
      <c r="C160" t="s">
        <v>61</v>
      </c>
      <c r="D160" t="s">
        <v>67</v>
      </c>
      <c r="E160" s="8">
        <v>4.1215000000000002</v>
      </c>
      <c r="F160">
        <v>418937313.06000006</v>
      </c>
      <c r="G160">
        <v>3932950.3899999997</v>
      </c>
      <c r="H160">
        <v>710179494</v>
      </c>
      <c r="I160">
        <v>100673832.74000001</v>
      </c>
      <c r="J160">
        <v>88277676.209999993</v>
      </c>
      <c r="K160">
        <v>15906740.6</v>
      </c>
      <c r="L160">
        <v>20085140</v>
      </c>
      <c r="M160" s="10">
        <v>16065316</v>
      </c>
      <c r="N160" s="10">
        <v>33049942</v>
      </c>
      <c r="O160" s="10">
        <v>84545792</v>
      </c>
      <c r="P160" s="10">
        <v>99945293</v>
      </c>
      <c r="Q160" s="10">
        <v>6994811</v>
      </c>
      <c r="R160" s="10">
        <v>125473987</v>
      </c>
      <c r="S160" s="10">
        <v>3287539</v>
      </c>
      <c r="T160" s="10">
        <v>19766795</v>
      </c>
      <c r="U160" s="10">
        <v>241478028</v>
      </c>
      <c r="V160" s="10">
        <v>75664509</v>
      </c>
      <c r="W160" s="10">
        <v>3287539</v>
      </c>
      <c r="X160" s="10">
        <v>19766795</v>
      </c>
      <c r="Y160" s="10">
        <v>241478028</v>
      </c>
      <c r="Z160" s="10">
        <v>75664509</v>
      </c>
      <c r="AA160" s="10">
        <v>3907482</v>
      </c>
      <c r="AB160" s="10">
        <v>3.6112430031999998</v>
      </c>
      <c r="AC160">
        <v>138.34</v>
      </c>
      <c r="AD160" s="2">
        <v>18620814373</v>
      </c>
      <c r="AE160" s="2">
        <v>15362321786</v>
      </c>
      <c r="AF160" s="10">
        <f>INDEX(CONFAZ!$EN$2:$ES$408,MATCH(DATE(YEAR($A160),MONTH($A160),15),CONFAZ!$EN$2:$EN$408,0),2)</f>
        <v>320984371</v>
      </c>
      <c r="AG160" s="10">
        <f>INDEX(CONFAZ!$EN$2:$ES$408,MATCH(DATE(YEAR($A160),MONTH($A160),15),CONFAZ!$EN$2:$EN$408,0),3)</f>
        <v>281987856</v>
      </c>
      <c r="AH160">
        <v>998</v>
      </c>
      <c r="AI160">
        <v>1551472731000</v>
      </c>
      <c r="AJ160">
        <v>5.71</v>
      </c>
      <c r="AK160">
        <v>-0.05</v>
      </c>
      <c r="AL160">
        <v>1193.8216666666599</v>
      </c>
      <c r="AM160">
        <v>928.01900000000001</v>
      </c>
      <c r="AN160">
        <v>845.10761904761898</v>
      </c>
      <c r="AO160">
        <v>1057.5896</v>
      </c>
      <c r="AP160">
        <v>11.90124145627</v>
      </c>
      <c r="AQ160">
        <v>0.96</v>
      </c>
      <c r="AR160">
        <v>265.51</v>
      </c>
      <c r="AS160">
        <v>24.64</v>
      </c>
      <c r="AT160" s="10">
        <v>619164800000</v>
      </c>
      <c r="AU160">
        <v>140508</v>
      </c>
      <c r="AV160">
        <v>687</v>
      </c>
      <c r="AW160">
        <v>155755824</v>
      </c>
      <c r="AX160">
        <v>107563668</v>
      </c>
      <c r="AY160">
        <v>6847</v>
      </c>
      <c r="AZ160" s="10">
        <v>2132</v>
      </c>
      <c r="BA160">
        <v>450</v>
      </c>
      <c r="BB160">
        <v>450</v>
      </c>
      <c r="BC160">
        <v>4230</v>
      </c>
      <c r="BD160">
        <v>0</v>
      </c>
      <c r="BE160">
        <v>744</v>
      </c>
      <c r="BF160">
        <v>3364</v>
      </c>
      <c r="BG160">
        <v>3088</v>
      </c>
      <c r="BH160">
        <v>3559</v>
      </c>
      <c r="BI160">
        <v>2201</v>
      </c>
      <c r="BJ160">
        <v>0</v>
      </c>
      <c r="BK160">
        <v>108508</v>
      </c>
      <c r="BL160">
        <v>36915366</v>
      </c>
      <c r="BM160">
        <v>10991193</v>
      </c>
      <c r="BN160">
        <v>0</v>
      </c>
      <c r="BO160">
        <v>28350665000</v>
      </c>
      <c r="BP160" s="3">
        <v>0.4</v>
      </c>
      <c r="BQ160" s="3">
        <v>3704</v>
      </c>
      <c r="BR160" s="3">
        <v>26179.47</v>
      </c>
      <c r="BS160" s="3">
        <v>3309026000</v>
      </c>
      <c r="BT160" s="3">
        <v>21981000</v>
      </c>
      <c r="BU160" s="3">
        <v>5532392000</v>
      </c>
      <c r="BV160" s="3">
        <v>14347112000</v>
      </c>
      <c r="BW160" s="3">
        <v>5140155000</v>
      </c>
      <c r="BX160" s="3">
        <v>23210511000</v>
      </c>
      <c r="BY160">
        <v>0</v>
      </c>
      <c r="BZ160">
        <v>0</v>
      </c>
      <c r="CA160">
        <v>0</v>
      </c>
      <c r="CB160">
        <v>0</v>
      </c>
      <c r="CC160">
        <v>28350665000</v>
      </c>
      <c r="CD160">
        <v>0.4</v>
      </c>
      <c r="CE160">
        <v>913627.89</v>
      </c>
      <c r="CF160">
        <v>387612460.00999999</v>
      </c>
      <c r="CG160">
        <v>27297.06</v>
      </c>
      <c r="CH160">
        <v>28149.25</v>
      </c>
      <c r="CI160">
        <v>34.518789599999998</v>
      </c>
      <c r="CJ160">
        <v>4.33</v>
      </c>
      <c r="CK160">
        <v>150420</v>
      </c>
      <c r="CL160">
        <v>175810</v>
      </c>
      <c r="CM160">
        <v>25386.67</v>
      </c>
      <c r="CN160">
        <v>-9586.67</v>
      </c>
      <c r="CO160">
        <v>6328943.3300000001</v>
      </c>
      <c r="CP160">
        <v>-123480</v>
      </c>
      <c r="CQ160">
        <v>-246096.67</v>
      </c>
      <c r="CR160">
        <v>1678832.24</v>
      </c>
      <c r="CS160">
        <v>364273830.19999999</v>
      </c>
      <c r="CT160">
        <v>30241.82</v>
      </c>
      <c r="CU160">
        <v>365984373.69999999</v>
      </c>
      <c r="CV160" s="34">
        <v>0.53441640000000001</v>
      </c>
      <c r="CW160">
        <v>986794834.89999998</v>
      </c>
      <c r="CX160" s="7">
        <v>4243172.43</v>
      </c>
      <c r="CY160" s="10">
        <f t="shared" si="5"/>
        <v>0</v>
      </c>
      <c r="CZ160" s="10">
        <f>IFERROR(INDEX(CONFAZ!$A$2:$ES$440,MATCH(DATE(YEAR($A160),MONTH($A160),15),CONFAZ!$A$2:$A$440,0),4),0)</f>
        <v>27297.06</v>
      </c>
      <c r="DA160"/>
      <c r="DB160"/>
      <c r="DC160"/>
      <c r="DD160"/>
      <c r="DJ160"/>
    </row>
    <row r="161" spans="1:114" x14ac:dyDescent="0.25">
      <c r="A161" s="1">
        <v>43761</v>
      </c>
      <c r="B161" s="1" t="str">
        <f t="shared" si="4"/>
        <v>23/10/2019</v>
      </c>
      <c r="C161" t="s">
        <v>61</v>
      </c>
      <c r="D161" t="s">
        <v>67</v>
      </c>
      <c r="E161" s="8">
        <v>4.0869999999999997</v>
      </c>
      <c r="F161">
        <v>467021615.17999995</v>
      </c>
      <c r="G161">
        <v>4282043.62</v>
      </c>
      <c r="H161">
        <v>693645880</v>
      </c>
      <c r="I161">
        <v>99304793.909999982</v>
      </c>
      <c r="J161">
        <v>39798114.050000012</v>
      </c>
      <c r="K161">
        <v>17447041.920000002</v>
      </c>
      <c r="L161">
        <v>17201855</v>
      </c>
      <c r="M161" s="10">
        <v>18157526</v>
      </c>
      <c r="N161" s="10">
        <v>32350232</v>
      </c>
      <c r="O161" s="10">
        <v>87996562</v>
      </c>
      <c r="P161" s="10">
        <v>98827482</v>
      </c>
      <c r="Q161" s="10">
        <v>7222007</v>
      </c>
      <c r="R161" s="10">
        <v>109038725</v>
      </c>
      <c r="S161" s="10">
        <v>3596120</v>
      </c>
      <c r="T161" s="10">
        <v>24555491</v>
      </c>
      <c r="U161" s="10">
        <v>229605827</v>
      </c>
      <c r="V161" s="10">
        <v>78042904</v>
      </c>
      <c r="W161" s="10">
        <v>3596120</v>
      </c>
      <c r="X161" s="10">
        <v>24555491</v>
      </c>
      <c r="Y161" s="10">
        <v>229605827</v>
      </c>
      <c r="Z161" s="10">
        <v>78042904</v>
      </c>
      <c r="AA161" s="10">
        <v>4253004</v>
      </c>
      <c r="AB161" s="10">
        <v>2.8347737408999998</v>
      </c>
      <c r="AC161">
        <v>142.96</v>
      </c>
      <c r="AD161" s="2">
        <v>19483912811</v>
      </c>
      <c r="AE161" s="2">
        <v>16987200927</v>
      </c>
      <c r="AF161" s="10">
        <f>INDEX(CONFAZ!$EN$2:$ES$408,MATCH(DATE(YEAR($A161),MONTH($A161),15),CONFAZ!$EN$2:$EN$408,0),2)</f>
        <v>294764568</v>
      </c>
      <c r="AG161" s="10">
        <f>INDEX(CONFAZ!$EN$2:$ES$408,MATCH(DATE(YEAR($A161),MONTH($A161),15),CONFAZ!$EN$2:$EN$408,0),3)</f>
        <v>327374496</v>
      </c>
      <c r="AH161">
        <v>998</v>
      </c>
      <c r="AI161">
        <v>1511519732000</v>
      </c>
      <c r="AJ161">
        <v>5.38</v>
      </c>
      <c r="AK161">
        <v>0.04</v>
      </c>
      <c r="AL161">
        <v>1194.8455555555499</v>
      </c>
      <c r="AM161">
        <v>927.96</v>
      </c>
      <c r="AN161">
        <v>844.44571428571396</v>
      </c>
      <c r="AO161">
        <v>1057.6112000000001</v>
      </c>
      <c r="AP161">
        <v>11.7521982562512</v>
      </c>
      <c r="AQ161">
        <v>1.1000000000000001</v>
      </c>
      <c r="AR161">
        <v>241.45</v>
      </c>
      <c r="AS161">
        <v>7.19</v>
      </c>
      <c r="AT161" s="10">
        <v>650447500000</v>
      </c>
      <c r="AU161">
        <v>109132</v>
      </c>
      <c r="AV161">
        <v>191</v>
      </c>
      <c r="AW161">
        <v>142277800</v>
      </c>
      <c r="AX161">
        <v>89984381</v>
      </c>
      <c r="AY161">
        <v>3730</v>
      </c>
      <c r="AZ161" s="10">
        <v>413</v>
      </c>
      <c r="BA161">
        <v>595</v>
      </c>
      <c r="BB161">
        <v>595</v>
      </c>
      <c r="BC161">
        <v>4617</v>
      </c>
      <c r="BD161">
        <v>0</v>
      </c>
      <c r="BE161">
        <v>1077</v>
      </c>
      <c r="BF161">
        <v>7134</v>
      </c>
      <c r="BG161">
        <v>129</v>
      </c>
      <c r="BH161">
        <v>851</v>
      </c>
      <c r="BI161">
        <v>4301</v>
      </c>
      <c r="BJ161">
        <v>0</v>
      </c>
      <c r="BK161">
        <v>87817</v>
      </c>
      <c r="BL161">
        <v>41764527</v>
      </c>
      <c r="BM161">
        <v>10299126</v>
      </c>
      <c r="BN161">
        <v>0</v>
      </c>
      <c r="BO161">
        <v>28350665000</v>
      </c>
      <c r="BP161" s="3">
        <v>0.4</v>
      </c>
      <c r="BQ161" s="3">
        <v>3704</v>
      </c>
      <c r="BR161" s="3">
        <v>26179.47</v>
      </c>
      <c r="BS161" s="3">
        <v>3309026000</v>
      </c>
      <c r="BT161" s="3">
        <v>21981000</v>
      </c>
      <c r="BU161" s="3">
        <v>5532392000</v>
      </c>
      <c r="BV161" s="3">
        <v>14347112000</v>
      </c>
      <c r="BW161">
        <v>5140155000</v>
      </c>
      <c r="BX161" s="3">
        <v>23210511000</v>
      </c>
      <c r="BY161">
        <v>0</v>
      </c>
      <c r="BZ161">
        <v>0</v>
      </c>
      <c r="CA161">
        <v>0</v>
      </c>
      <c r="CB161">
        <v>0</v>
      </c>
      <c r="CC161">
        <v>28350665000</v>
      </c>
      <c r="CD161">
        <v>0.4</v>
      </c>
      <c r="CE161">
        <v>1316793.03</v>
      </c>
      <c r="CF161">
        <v>410324376.43000001</v>
      </c>
      <c r="CG161">
        <v>13427.68</v>
      </c>
      <c r="CH161">
        <v>28118.25</v>
      </c>
      <c r="CI161">
        <v>34.518789599999998</v>
      </c>
      <c r="CJ161">
        <v>4.38</v>
      </c>
      <c r="CK161">
        <v>-158330</v>
      </c>
      <c r="CL161">
        <v>-133940</v>
      </c>
      <c r="CM161">
        <v>24390</v>
      </c>
      <c r="CN161">
        <v>53863.33</v>
      </c>
      <c r="CO161">
        <v>6831236.6699999999</v>
      </c>
      <c r="CP161">
        <v>-76486.67</v>
      </c>
      <c r="CQ161">
        <v>-290070</v>
      </c>
      <c r="CR161">
        <v>1679131.55</v>
      </c>
      <c r="CS161">
        <v>355274620.80000001</v>
      </c>
      <c r="CT161">
        <v>306036.23</v>
      </c>
      <c r="CU161">
        <v>357260090.19999999</v>
      </c>
      <c r="CV161" s="34">
        <v>0.53441640000000001</v>
      </c>
      <c r="CW161">
        <v>0</v>
      </c>
      <c r="CX161" s="7">
        <v>4538626.66</v>
      </c>
      <c r="CY161" s="10">
        <f t="shared" si="5"/>
        <v>0</v>
      </c>
      <c r="CZ161" s="10">
        <f>IFERROR(INDEX(CONFAZ!$A$2:$ES$440,MATCH(DATE(YEAR($A161),MONTH($A161),15),CONFAZ!$A$2:$A$440,0),4),0)</f>
        <v>13427.68</v>
      </c>
      <c r="DA161"/>
      <c r="DB161"/>
      <c r="DC161"/>
      <c r="DD161"/>
      <c r="DJ161"/>
    </row>
    <row r="162" spans="1:114" x14ac:dyDescent="0.25">
      <c r="A162" s="1">
        <v>43792</v>
      </c>
      <c r="B162" s="1" t="str">
        <f t="shared" si="4"/>
        <v>23/11/2019</v>
      </c>
      <c r="C162" t="s">
        <v>61</v>
      </c>
      <c r="D162" t="s">
        <v>67</v>
      </c>
      <c r="E162" s="8">
        <v>4.1553000000000004</v>
      </c>
      <c r="F162">
        <v>502539372.81999999</v>
      </c>
      <c r="G162">
        <v>4171419.51</v>
      </c>
      <c r="H162">
        <v>764489211</v>
      </c>
      <c r="I162">
        <v>163315515.17000002</v>
      </c>
      <c r="J162">
        <v>20976318.280000005</v>
      </c>
      <c r="K162">
        <v>16437082.859999999</v>
      </c>
      <c r="L162">
        <v>12832163</v>
      </c>
      <c r="M162" s="10">
        <v>23893797</v>
      </c>
      <c r="N162" s="10">
        <v>33672714</v>
      </c>
      <c r="O162" s="10">
        <v>91748986</v>
      </c>
      <c r="P162" s="10">
        <v>106253565</v>
      </c>
      <c r="Q162" s="10">
        <v>8277493</v>
      </c>
      <c r="R162" s="10">
        <v>110771008</v>
      </c>
      <c r="S162" s="10">
        <v>3038610</v>
      </c>
      <c r="T162" s="10">
        <v>21157471</v>
      </c>
      <c r="U162" s="10">
        <v>281851440</v>
      </c>
      <c r="V162" s="10">
        <v>79494388</v>
      </c>
      <c r="W162" s="10">
        <v>3038610</v>
      </c>
      <c r="X162" s="10">
        <v>21157471</v>
      </c>
      <c r="Y162" s="10">
        <v>281851440</v>
      </c>
      <c r="Z162" s="10">
        <v>79494388</v>
      </c>
      <c r="AA162" s="10">
        <v>4329739</v>
      </c>
      <c r="AB162" s="10">
        <v>0.71175270670000002</v>
      </c>
      <c r="AC162">
        <v>138.91</v>
      </c>
      <c r="AD162" s="2">
        <v>17609813357</v>
      </c>
      <c r="AE162" s="2">
        <v>14868295894</v>
      </c>
      <c r="AF162" s="10">
        <f>INDEX(CONFAZ!$EN$2:$ES$408,MATCH(DATE(YEAR($A162),MONTH($A162),15),CONFAZ!$EN$2:$EN$408,0),2)</f>
        <v>256165231</v>
      </c>
      <c r="AG162" s="10">
        <f>INDEX(CONFAZ!$EN$2:$ES$408,MATCH(DATE(YEAR($A162),MONTH($A162),15),CONFAZ!$EN$2:$EN$408,0),3)</f>
        <v>607795756</v>
      </c>
      <c r="AH162">
        <v>998</v>
      </c>
      <c r="AI162">
        <v>1522402192800</v>
      </c>
      <c r="AJ162">
        <v>4.9000000000000004</v>
      </c>
      <c r="AK162">
        <v>0.54</v>
      </c>
      <c r="AL162">
        <v>1196.69888888888</v>
      </c>
      <c r="AM162">
        <v>931.52800000000002</v>
      </c>
      <c r="AN162">
        <v>844.13142857142805</v>
      </c>
      <c r="AO162">
        <v>1062.4436000000001</v>
      </c>
      <c r="AP162">
        <v>11.2877731287773</v>
      </c>
      <c r="AQ162">
        <v>1.51</v>
      </c>
      <c r="AR162">
        <v>255.66</v>
      </c>
      <c r="AS162">
        <v>0.81</v>
      </c>
      <c r="AT162" s="10">
        <v>639072400000</v>
      </c>
      <c r="AU162">
        <v>117231</v>
      </c>
      <c r="AV162">
        <v>694</v>
      </c>
      <c r="AW162">
        <v>117138614</v>
      </c>
      <c r="AX162">
        <v>83519974</v>
      </c>
      <c r="AY162">
        <v>5179</v>
      </c>
      <c r="AZ162" s="10">
        <v>600</v>
      </c>
      <c r="BA162">
        <v>560</v>
      </c>
      <c r="BB162">
        <v>560</v>
      </c>
      <c r="BC162">
        <v>3237</v>
      </c>
      <c r="BD162">
        <v>0</v>
      </c>
      <c r="BE162">
        <v>182</v>
      </c>
      <c r="BF162">
        <v>6562</v>
      </c>
      <c r="BG162">
        <v>61</v>
      </c>
      <c r="BH162">
        <v>1634</v>
      </c>
      <c r="BI162">
        <v>1554</v>
      </c>
      <c r="BJ162">
        <v>0</v>
      </c>
      <c r="BK162">
        <v>71397</v>
      </c>
      <c r="BL162">
        <v>31015938</v>
      </c>
      <c r="BM162">
        <v>2389819</v>
      </c>
      <c r="BN162">
        <v>0</v>
      </c>
      <c r="BO162">
        <v>28350665000</v>
      </c>
      <c r="BP162" s="3">
        <v>0.4</v>
      </c>
      <c r="BQ162" s="3">
        <v>3704</v>
      </c>
      <c r="BR162" s="3">
        <v>26179.47</v>
      </c>
      <c r="BS162" s="3">
        <v>3309026000</v>
      </c>
      <c r="BT162" s="3">
        <v>21981000</v>
      </c>
      <c r="BU162" s="3">
        <v>5532392000</v>
      </c>
      <c r="BV162">
        <v>14347112000</v>
      </c>
      <c r="BW162" s="3">
        <v>5140155000</v>
      </c>
      <c r="BX162" s="3">
        <v>23210511000</v>
      </c>
      <c r="BY162">
        <v>0</v>
      </c>
      <c r="BZ162">
        <v>0</v>
      </c>
      <c r="CA162">
        <v>0</v>
      </c>
      <c r="CB162">
        <v>0</v>
      </c>
      <c r="CC162">
        <v>28350665000</v>
      </c>
      <c r="CD162">
        <v>0.4</v>
      </c>
      <c r="CE162">
        <v>1148619.8</v>
      </c>
      <c r="CF162">
        <v>493368678.75999999</v>
      </c>
      <c r="CG162">
        <v>29562.23</v>
      </c>
      <c r="CH162">
        <v>28115.25</v>
      </c>
      <c r="CI162">
        <v>34.518789599999998</v>
      </c>
      <c r="CJ162">
        <v>4.41</v>
      </c>
      <c r="CK162">
        <v>-158330</v>
      </c>
      <c r="CL162">
        <v>-133940</v>
      </c>
      <c r="CM162">
        <v>24390</v>
      </c>
      <c r="CN162">
        <v>53863.33</v>
      </c>
      <c r="CO162">
        <v>6831236.6699999999</v>
      </c>
      <c r="CP162">
        <v>-76486.67</v>
      </c>
      <c r="CQ162">
        <v>-290070</v>
      </c>
      <c r="CR162">
        <v>2222233.61</v>
      </c>
      <c r="CS162">
        <v>369643634.23000002</v>
      </c>
      <c r="CT162">
        <v>567002.04</v>
      </c>
      <c r="CU162">
        <v>372432869.88</v>
      </c>
      <c r="CV162" s="34">
        <v>0.53441640000000001</v>
      </c>
      <c r="CW162">
        <v>0</v>
      </c>
      <c r="CX162" s="7">
        <v>5477477.04</v>
      </c>
      <c r="CY162" s="10">
        <f t="shared" si="5"/>
        <v>0</v>
      </c>
      <c r="CZ162" s="10">
        <f>IFERROR(INDEX(CONFAZ!$A$2:$ES$440,MATCH(DATE(YEAR($A162),MONTH($A162),15),CONFAZ!$A$2:$A$440,0),4),0)</f>
        <v>29562.23</v>
      </c>
      <c r="DA162"/>
      <c r="DB162"/>
      <c r="DC162"/>
      <c r="DD162"/>
      <c r="DJ162"/>
    </row>
    <row r="163" spans="1:114" x14ac:dyDescent="0.25">
      <c r="A163" s="1">
        <v>43822</v>
      </c>
      <c r="B163" s="1" t="str">
        <f t="shared" si="4"/>
        <v>23/12/2019</v>
      </c>
      <c r="C163" t="s">
        <v>61</v>
      </c>
      <c r="D163" t="s">
        <v>67</v>
      </c>
      <c r="E163" s="8">
        <v>4.1096000000000004</v>
      </c>
      <c r="F163">
        <v>521251287.64000005</v>
      </c>
      <c r="G163">
        <v>4222546.04</v>
      </c>
      <c r="H163">
        <v>761853439</v>
      </c>
      <c r="I163">
        <v>138937282.96999997</v>
      </c>
      <c r="J163">
        <v>21537157.040000003</v>
      </c>
      <c r="K163">
        <v>19366800.880000003</v>
      </c>
      <c r="L163">
        <v>14166820</v>
      </c>
      <c r="M163" s="10">
        <v>19378947</v>
      </c>
      <c r="N163" s="10">
        <v>32691963</v>
      </c>
      <c r="O163" s="10">
        <v>98815009</v>
      </c>
      <c r="P163" s="10">
        <v>98768043</v>
      </c>
      <c r="Q163" s="10">
        <v>7824132</v>
      </c>
      <c r="R163" s="10">
        <v>114945832</v>
      </c>
      <c r="S163" s="10">
        <v>2541914</v>
      </c>
      <c r="T163" s="10">
        <v>22706578</v>
      </c>
      <c r="U163" s="10">
        <v>281540865</v>
      </c>
      <c r="V163" s="10">
        <v>78440515</v>
      </c>
      <c r="W163" s="10">
        <v>2541914</v>
      </c>
      <c r="X163" s="10">
        <v>22706578</v>
      </c>
      <c r="Y163" s="10">
        <v>281540865</v>
      </c>
      <c r="Z163" s="10">
        <v>78440515</v>
      </c>
      <c r="AA163" s="10">
        <v>4199641</v>
      </c>
      <c r="AB163" s="10">
        <v>-0.2885472301</v>
      </c>
      <c r="AC163">
        <v>137.49</v>
      </c>
      <c r="AD163" s="2">
        <v>18463268592</v>
      </c>
      <c r="AE163" s="2">
        <v>13248186239</v>
      </c>
      <c r="AF163" s="10">
        <f>INDEX(CONFAZ!$EN$2:$ES$408,MATCH(DATE(YEAR($A163),MONTH($A163),15),CONFAZ!$EN$2:$EN$408,0),2)</f>
        <v>239569036</v>
      </c>
      <c r="AG163" s="10">
        <f>INDEX(CONFAZ!$EN$2:$ES$408,MATCH(DATE(YEAR($A163),MONTH($A163),15),CONFAZ!$EN$2:$EN$408,0),3)</f>
        <v>159983727</v>
      </c>
      <c r="AH163">
        <v>998</v>
      </c>
      <c r="AI163">
        <v>1466650486400</v>
      </c>
      <c r="AJ163">
        <v>4.59</v>
      </c>
      <c r="AK163">
        <v>1.22</v>
      </c>
      <c r="AL163">
        <v>1197.81111111111</v>
      </c>
      <c r="AM163">
        <v>936.18399999999997</v>
      </c>
      <c r="AN163">
        <v>846.32952380952304</v>
      </c>
      <c r="AO163">
        <v>1062.9936</v>
      </c>
      <c r="AP163">
        <v>11.081010631365301</v>
      </c>
      <c r="AQ163">
        <v>2.15</v>
      </c>
      <c r="AR163">
        <v>267.06</v>
      </c>
      <c r="AS163">
        <v>11.239000000000001</v>
      </c>
      <c r="AT163" s="10">
        <v>637866100000</v>
      </c>
      <c r="AU163">
        <v>128885</v>
      </c>
      <c r="AV163">
        <v>0</v>
      </c>
      <c r="AW163">
        <v>129450584</v>
      </c>
      <c r="AX163">
        <v>85041979</v>
      </c>
      <c r="AY163">
        <v>5004</v>
      </c>
      <c r="AZ163" s="10">
        <v>0</v>
      </c>
      <c r="BA163">
        <v>743</v>
      </c>
      <c r="BB163">
        <v>743</v>
      </c>
      <c r="BC163">
        <v>4641</v>
      </c>
      <c r="BD163">
        <v>0</v>
      </c>
      <c r="BE163">
        <v>1054</v>
      </c>
      <c r="BF163">
        <v>7555</v>
      </c>
      <c r="BG163">
        <v>183</v>
      </c>
      <c r="BH163">
        <v>5175</v>
      </c>
      <c r="BI163">
        <v>3309</v>
      </c>
      <c r="BJ163">
        <v>0</v>
      </c>
      <c r="BK163">
        <v>96787</v>
      </c>
      <c r="BL163">
        <v>42806631</v>
      </c>
      <c r="BM163">
        <v>1320304</v>
      </c>
      <c r="BN163">
        <v>0</v>
      </c>
      <c r="BO163">
        <v>28350665000</v>
      </c>
      <c r="BP163" s="3">
        <v>0.4</v>
      </c>
      <c r="BQ163" s="3">
        <v>3704</v>
      </c>
      <c r="BR163" s="3">
        <v>26179.47</v>
      </c>
      <c r="BS163" s="3">
        <v>3309026000</v>
      </c>
      <c r="BT163" s="3">
        <v>21981000</v>
      </c>
      <c r="BU163" s="3">
        <v>5532392000</v>
      </c>
      <c r="BV163" s="3">
        <v>14347112000</v>
      </c>
      <c r="BW163" s="3">
        <v>5140155000</v>
      </c>
      <c r="BX163" s="3">
        <v>23210511000</v>
      </c>
      <c r="BY163">
        <v>0</v>
      </c>
      <c r="BZ163">
        <v>0</v>
      </c>
      <c r="CA163">
        <v>0</v>
      </c>
      <c r="CB163">
        <v>0</v>
      </c>
      <c r="CC163">
        <v>28350665000</v>
      </c>
      <c r="CD163">
        <v>0.4</v>
      </c>
      <c r="CE163">
        <v>1216173.58</v>
      </c>
      <c r="CF163">
        <v>386073882.29000002</v>
      </c>
      <c r="CG163">
        <v>18165.919999999998</v>
      </c>
      <c r="CH163">
        <v>28393.25</v>
      </c>
      <c r="CI163">
        <v>34.518789599999998</v>
      </c>
      <c r="CJ163">
        <v>4.53</v>
      </c>
      <c r="CK163">
        <v>-158330</v>
      </c>
      <c r="CL163">
        <v>-133940</v>
      </c>
      <c r="CM163">
        <v>24390</v>
      </c>
      <c r="CN163">
        <v>53863.33</v>
      </c>
      <c r="CO163">
        <v>6831236.6699999999</v>
      </c>
      <c r="CP163">
        <v>-76486.67</v>
      </c>
      <c r="CQ163">
        <v>-290070</v>
      </c>
      <c r="CR163">
        <v>1938650.46</v>
      </c>
      <c r="CS163">
        <v>383655553</v>
      </c>
      <c r="CT163">
        <v>392794.49</v>
      </c>
      <c r="CU163">
        <v>385986997.94999999</v>
      </c>
      <c r="CV163" s="34">
        <v>0.53441640000000001</v>
      </c>
      <c r="CW163">
        <v>0</v>
      </c>
      <c r="CX163" s="7">
        <v>4203701.59</v>
      </c>
      <c r="CY163" s="10">
        <f t="shared" si="5"/>
        <v>0</v>
      </c>
      <c r="CZ163" s="10">
        <f>IFERROR(INDEX(CONFAZ!$A$2:$ES$440,MATCH(DATE(YEAR($A163),MONTH($A163),15),CONFAZ!$A$2:$A$440,0),4),0)</f>
        <v>18165.919999999998</v>
      </c>
      <c r="DA163"/>
      <c r="DB163"/>
      <c r="DC163"/>
      <c r="DD163"/>
      <c r="DJ163"/>
    </row>
    <row r="164" spans="1:114" x14ac:dyDescent="0.25">
      <c r="A164" s="1">
        <v>43853</v>
      </c>
      <c r="B164" s="1" t="str">
        <f t="shared" si="4"/>
        <v>23/01/2020</v>
      </c>
      <c r="C164" t="s">
        <v>61</v>
      </c>
      <c r="D164" t="s">
        <v>67</v>
      </c>
      <c r="E164" s="8">
        <v>4.1494999999999997</v>
      </c>
      <c r="F164">
        <v>529386043.14000005</v>
      </c>
      <c r="G164">
        <v>7251174.8600000003</v>
      </c>
      <c r="H164">
        <v>821249322</v>
      </c>
      <c r="I164">
        <v>123333069.09000002</v>
      </c>
      <c r="J164">
        <v>65421946.099999994</v>
      </c>
      <c r="K164">
        <v>22670276.589999996</v>
      </c>
      <c r="L164">
        <v>43041077</v>
      </c>
      <c r="M164" s="10">
        <v>16670987</v>
      </c>
      <c r="N164" s="10">
        <v>34071970</v>
      </c>
      <c r="O164" s="10">
        <v>120237429</v>
      </c>
      <c r="P164" s="10">
        <v>102294306</v>
      </c>
      <c r="Q164" s="10">
        <v>7915714</v>
      </c>
      <c r="R164" s="10">
        <v>122978332</v>
      </c>
      <c r="S164" s="10">
        <v>2653451</v>
      </c>
      <c r="T164" s="10">
        <v>22529302</v>
      </c>
      <c r="U164" s="10">
        <v>300028807</v>
      </c>
      <c r="V164" s="10">
        <v>84701832</v>
      </c>
      <c r="W164" s="10">
        <v>2653451</v>
      </c>
      <c r="X164" s="10">
        <v>22529302</v>
      </c>
      <c r="Y164" s="10">
        <v>300028807</v>
      </c>
      <c r="Z164" s="10">
        <v>84701832</v>
      </c>
      <c r="AA164" s="10">
        <v>7167192</v>
      </c>
      <c r="AB164" s="10">
        <v>0.36063401589999999</v>
      </c>
      <c r="AC164">
        <v>134.05000000000001</v>
      </c>
      <c r="AD164" s="2">
        <v>14429715267</v>
      </c>
      <c r="AE164" s="2">
        <v>17190165488</v>
      </c>
      <c r="AF164" s="10">
        <f>INDEX(CONFAZ!$EN$2:$ES$408,MATCH(DATE(YEAR($A164),MONTH($A164),15),CONFAZ!$EN$2:$EN$408,0),2)</f>
        <v>183139168</v>
      </c>
      <c r="AG164" s="10">
        <f>INDEX(CONFAZ!$EN$2:$ES$408,MATCH(DATE(YEAR($A164),MONTH($A164),15),CONFAZ!$EN$2:$EN$408,0),3)</f>
        <v>266434221</v>
      </c>
      <c r="AH164">
        <v>1039</v>
      </c>
      <c r="AI164">
        <v>1491305403000</v>
      </c>
      <c r="AJ164">
        <v>4.4000000000000004</v>
      </c>
      <c r="AK164">
        <v>0.19</v>
      </c>
      <c r="AL164">
        <v>1207.61222222222</v>
      </c>
      <c r="AM164">
        <v>942.529</v>
      </c>
      <c r="AN164">
        <v>850.94333333333304</v>
      </c>
      <c r="AO164">
        <v>1071.1268</v>
      </c>
      <c r="AP164">
        <v>11.354338486771599</v>
      </c>
      <c r="AQ164">
        <v>1.21</v>
      </c>
      <c r="AR164">
        <v>268.44</v>
      </c>
      <c r="AS164">
        <v>0.19997000000000001</v>
      </c>
      <c r="AT164" s="10">
        <v>615587200000</v>
      </c>
      <c r="AU164">
        <v>110071</v>
      </c>
      <c r="AV164">
        <v>20</v>
      </c>
      <c r="AW164">
        <v>109474260</v>
      </c>
      <c r="AX164">
        <v>93524951</v>
      </c>
      <c r="AY164">
        <v>3601</v>
      </c>
      <c r="AZ164" s="10">
        <v>0</v>
      </c>
      <c r="BA164">
        <v>106</v>
      </c>
      <c r="BB164">
        <v>106</v>
      </c>
      <c r="BC164">
        <v>2947</v>
      </c>
      <c r="BD164">
        <v>2100000</v>
      </c>
      <c r="BE164">
        <v>2</v>
      </c>
      <c r="BF164">
        <v>8848</v>
      </c>
      <c r="BG164">
        <v>0</v>
      </c>
      <c r="BH164">
        <v>842</v>
      </c>
      <c r="BI164">
        <v>260</v>
      </c>
      <c r="BJ164">
        <v>0</v>
      </c>
      <c r="BK164">
        <v>2031378</v>
      </c>
      <c r="BL164">
        <v>6616758</v>
      </c>
      <c r="BM164">
        <v>5072102</v>
      </c>
      <c r="BN164">
        <v>0</v>
      </c>
      <c r="BO164">
        <v>29846794000</v>
      </c>
      <c r="BP164" s="3">
        <v>0.4</v>
      </c>
      <c r="BQ164" s="3">
        <v>3704</v>
      </c>
      <c r="BR164" s="3">
        <v>27335.53</v>
      </c>
      <c r="BS164">
        <v>3437407000</v>
      </c>
      <c r="BT164" s="3">
        <v>22505000</v>
      </c>
      <c r="BU164" s="3">
        <v>5806026000</v>
      </c>
      <c r="BV164" s="3">
        <v>14705051000</v>
      </c>
      <c r="BW164" s="3">
        <v>5875804000</v>
      </c>
      <c r="BX164">
        <v>23970990000</v>
      </c>
      <c r="BY164">
        <v>0</v>
      </c>
      <c r="BZ164">
        <v>0</v>
      </c>
      <c r="CA164">
        <v>0</v>
      </c>
      <c r="CB164">
        <v>0</v>
      </c>
      <c r="CC164">
        <v>28350665000</v>
      </c>
      <c r="CD164">
        <v>0.4</v>
      </c>
      <c r="CE164">
        <v>1583459.13</v>
      </c>
      <c r="CF164">
        <v>371513444.43000001</v>
      </c>
      <c r="CG164">
        <v>23133.82</v>
      </c>
      <c r="CH164">
        <v>28319.919999999998</v>
      </c>
      <c r="CI164">
        <v>34.241921099999999</v>
      </c>
      <c r="CJ164">
        <v>4.58</v>
      </c>
      <c r="CK164">
        <v>10386.67</v>
      </c>
      <c r="CL164">
        <v>32793.33</v>
      </c>
      <c r="CM164">
        <v>22406.67</v>
      </c>
      <c r="CN164">
        <v>-199736.67</v>
      </c>
      <c r="CO164">
        <v>7029033.3300000001</v>
      </c>
      <c r="CP164">
        <v>-81356.67</v>
      </c>
      <c r="CQ164">
        <v>-308380</v>
      </c>
      <c r="CR164">
        <v>4625667.0199999996</v>
      </c>
      <c r="CS164">
        <v>421739405.72000003</v>
      </c>
      <c r="CT164">
        <v>929749.23</v>
      </c>
      <c r="CU164">
        <v>427315263.23000002</v>
      </c>
      <c r="CV164" s="34">
        <v>0.53763439999999996</v>
      </c>
      <c r="CW164">
        <v>105920865</v>
      </c>
      <c r="CX164" s="7">
        <v>4052693.15</v>
      </c>
      <c r="CY164" s="10">
        <f t="shared" si="5"/>
        <v>0</v>
      </c>
      <c r="CZ164" s="10">
        <f>IFERROR(INDEX(CONFAZ!$A$2:$ES$440,MATCH(DATE(YEAR($A164),MONTH($A164),15),CONFAZ!$A$2:$A$440,0),4),0)</f>
        <v>23133.82</v>
      </c>
      <c r="DA164" s="10"/>
      <c r="DB164" s="10"/>
      <c r="DC164"/>
      <c r="DD164"/>
      <c r="DJ164"/>
    </row>
    <row r="165" spans="1:114" x14ac:dyDescent="0.25">
      <c r="A165" s="1">
        <v>43884</v>
      </c>
      <c r="B165" s="1" t="str">
        <f t="shared" si="4"/>
        <v>23/02/2020</v>
      </c>
      <c r="C165" t="s">
        <v>61</v>
      </c>
      <c r="D165" t="s">
        <v>67</v>
      </c>
      <c r="E165" s="8">
        <v>4.3410000000000002</v>
      </c>
      <c r="F165">
        <v>453063655.93000001</v>
      </c>
      <c r="G165">
        <v>3280940.86</v>
      </c>
      <c r="H165">
        <v>647819942</v>
      </c>
      <c r="I165">
        <v>117580049.38000001</v>
      </c>
      <c r="J165">
        <v>16321925.93</v>
      </c>
      <c r="K165">
        <v>15161579.270000001</v>
      </c>
      <c r="L165">
        <v>103038417</v>
      </c>
      <c r="M165" s="10">
        <v>23310664</v>
      </c>
      <c r="N165" s="10">
        <v>32007867</v>
      </c>
      <c r="O165" s="10">
        <v>85880827</v>
      </c>
      <c r="P165" s="10">
        <v>100743979</v>
      </c>
      <c r="Q165" s="10">
        <v>7402532</v>
      </c>
      <c r="R165" s="10">
        <v>98501744</v>
      </c>
      <c r="S165" s="10">
        <v>2539207</v>
      </c>
      <c r="T165" s="10">
        <v>18280272</v>
      </c>
      <c r="U165" s="10">
        <v>202360899</v>
      </c>
      <c r="V165" s="10">
        <v>73631960</v>
      </c>
      <c r="W165" s="10">
        <v>2539207</v>
      </c>
      <c r="X165" s="10">
        <v>18280272</v>
      </c>
      <c r="Y165" s="10">
        <v>202360899</v>
      </c>
      <c r="Z165" s="10">
        <v>73631960</v>
      </c>
      <c r="AA165" s="10">
        <v>3159991</v>
      </c>
      <c r="AB165" s="10">
        <v>1.5488282588</v>
      </c>
      <c r="AC165">
        <v>134.52000000000001</v>
      </c>
      <c r="AD165" s="2">
        <v>15356449520</v>
      </c>
      <c r="AE165" s="2">
        <v>13849450579</v>
      </c>
      <c r="AF165" s="10">
        <f>INDEX(CONFAZ!$EN$2:$ES$408,MATCH(DATE(YEAR($A165),MONTH($A165),15),CONFAZ!$EN$2:$EN$408,0),2)</f>
        <v>170475076</v>
      </c>
      <c r="AG165" s="10">
        <f>INDEX(CONFAZ!$EN$2:$ES$408,MATCH(DATE(YEAR($A165),MONTH($A165),15),CONFAZ!$EN$2:$EN$408,0),3)</f>
        <v>255063770</v>
      </c>
      <c r="AH165">
        <v>1045</v>
      </c>
      <c r="AI165">
        <v>1573438860000</v>
      </c>
      <c r="AJ165">
        <v>4.1900000000000004</v>
      </c>
      <c r="AK165">
        <v>0.17</v>
      </c>
      <c r="AL165">
        <v>1207.35666666666</v>
      </c>
      <c r="AM165">
        <v>940.76049999999998</v>
      </c>
      <c r="AN165">
        <v>853.65523809523802</v>
      </c>
      <c r="AO165">
        <v>1072.0475999999901</v>
      </c>
      <c r="AP165">
        <v>11.7529174900264</v>
      </c>
      <c r="AQ165">
        <v>1.25</v>
      </c>
      <c r="AR165">
        <v>239.99</v>
      </c>
      <c r="AS165">
        <v>17.57</v>
      </c>
      <c r="AT165" s="10">
        <v>620047600000</v>
      </c>
      <c r="AU165">
        <v>81677</v>
      </c>
      <c r="AV165">
        <v>285</v>
      </c>
      <c r="AW165">
        <v>98131761</v>
      </c>
      <c r="AX165">
        <v>84640515</v>
      </c>
      <c r="AY165">
        <v>3001</v>
      </c>
      <c r="AZ165" s="10">
        <v>145</v>
      </c>
      <c r="BA165">
        <v>241</v>
      </c>
      <c r="BB165">
        <v>241</v>
      </c>
      <c r="BC165">
        <v>2571</v>
      </c>
      <c r="BD165">
        <v>0</v>
      </c>
      <c r="BE165">
        <v>113</v>
      </c>
      <c r="BF165">
        <v>6089</v>
      </c>
      <c r="BG165">
        <v>297</v>
      </c>
      <c r="BH165">
        <v>300</v>
      </c>
      <c r="BI165">
        <v>2898</v>
      </c>
      <c r="BJ165">
        <v>0</v>
      </c>
      <c r="BK165">
        <v>54746</v>
      </c>
      <c r="BL165">
        <v>13256370</v>
      </c>
      <c r="BM165">
        <v>73574</v>
      </c>
      <c r="BN165">
        <v>0</v>
      </c>
      <c r="BO165">
        <v>29846794000</v>
      </c>
      <c r="BP165" s="3">
        <v>0.4</v>
      </c>
      <c r="BQ165" s="3">
        <v>3704</v>
      </c>
      <c r="BR165" s="3">
        <v>27335.53</v>
      </c>
      <c r="BS165" s="3">
        <v>3437407000</v>
      </c>
      <c r="BT165" s="3">
        <v>22505000</v>
      </c>
      <c r="BU165" s="3">
        <v>5806026000</v>
      </c>
      <c r="BV165" s="3">
        <v>14705051000</v>
      </c>
      <c r="BW165" s="3">
        <v>5875804000</v>
      </c>
      <c r="BX165" s="3">
        <v>23970990000</v>
      </c>
      <c r="BY165">
        <v>0</v>
      </c>
      <c r="BZ165">
        <v>0</v>
      </c>
      <c r="CA165">
        <v>0</v>
      </c>
      <c r="CB165">
        <v>0</v>
      </c>
      <c r="CC165">
        <v>28350665000</v>
      </c>
      <c r="CD165">
        <v>0.4</v>
      </c>
      <c r="CE165">
        <v>1587728.49</v>
      </c>
      <c r="CF165">
        <v>338695635.25</v>
      </c>
      <c r="CG165">
        <v>27819.360000000001</v>
      </c>
      <c r="CH165">
        <v>27619.919999999998</v>
      </c>
      <c r="CI165">
        <v>34.241921099999999</v>
      </c>
      <c r="CJ165">
        <v>4.55</v>
      </c>
      <c r="CK165">
        <v>10386.67</v>
      </c>
      <c r="CL165">
        <v>32793.33</v>
      </c>
      <c r="CM165">
        <v>22406.67</v>
      </c>
      <c r="CN165">
        <v>-199736.67</v>
      </c>
      <c r="CO165">
        <v>7029033.3300000001</v>
      </c>
      <c r="CP165">
        <v>-81356.67</v>
      </c>
      <c r="CQ165">
        <v>-308380</v>
      </c>
      <c r="CR165">
        <v>1205613.94</v>
      </c>
      <c r="CS165">
        <v>331012650.24000001</v>
      </c>
      <c r="CT165">
        <v>2431660.02</v>
      </c>
      <c r="CU165">
        <v>334659047.67000002</v>
      </c>
      <c r="CV165" s="34">
        <v>0.53763439999999996</v>
      </c>
      <c r="CW165">
        <v>105920865</v>
      </c>
      <c r="CX165" s="7">
        <v>3626544.21</v>
      </c>
      <c r="CY165" s="10">
        <f t="shared" si="5"/>
        <v>0</v>
      </c>
      <c r="CZ165" s="10">
        <f>IFERROR(INDEX(CONFAZ!$A$2:$ES$440,MATCH(DATE(YEAR($A165),MONTH($A165),15),CONFAZ!$A$2:$A$440,0),4),0)</f>
        <v>27819.360000000001</v>
      </c>
      <c r="DA165"/>
      <c r="DB165"/>
      <c r="DC165"/>
      <c r="DD165"/>
      <c r="DJ165"/>
    </row>
    <row r="166" spans="1:114" x14ac:dyDescent="0.25">
      <c r="A166" s="1">
        <v>43913</v>
      </c>
      <c r="B166" s="1" t="str">
        <f t="shared" si="4"/>
        <v>23/03/2020</v>
      </c>
      <c r="C166" t="s">
        <v>61</v>
      </c>
      <c r="D166" t="s">
        <v>67</v>
      </c>
      <c r="E166" s="8">
        <v>4.8838999999999997</v>
      </c>
      <c r="F166">
        <v>379765243.18000001</v>
      </c>
      <c r="G166">
        <v>3309566.51</v>
      </c>
      <c r="H166">
        <v>615308052</v>
      </c>
      <c r="I166">
        <v>109709581.67999999</v>
      </c>
      <c r="J166">
        <v>51437657.82</v>
      </c>
      <c r="K166">
        <v>14623313.390000001</v>
      </c>
      <c r="L166">
        <v>52078165</v>
      </c>
      <c r="M166" s="10">
        <v>16055688</v>
      </c>
      <c r="N166" s="10">
        <v>32667814</v>
      </c>
      <c r="O166" s="10">
        <v>75494081</v>
      </c>
      <c r="P166" s="10">
        <v>89857400</v>
      </c>
      <c r="Q166" s="10">
        <v>6588257</v>
      </c>
      <c r="R166" s="10">
        <v>100162548</v>
      </c>
      <c r="S166" s="10">
        <v>2600773</v>
      </c>
      <c r="T166" s="10">
        <v>20085653</v>
      </c>
      <c r="U166" s="10">
        <v>199174643</v>
      </c>
      <c r="V166" s="10">
        <v>69363102</v>
      </c>
      <c r="W166" s="10">
        <v>2600773</v>
      </c>
      <c r="X166" s="10">
        <v>20085653</v>
      </c>
      <c r="Y166" s="10">
        <v>199174643</v>
      </c>
      <c r="Z166" s="10">
        <v>69363102</v>
      </c>
      <c r="AA166" s="10">
        <v>3258093</v>
      </c>
      <c r="AB166" s="10">
        <v>1.5595486324000001</v>
      </c>
      <c r="AC166">
        <v>136.21</v>
      </c>
      <c r="AD166" s="2">
        <v>18312350349</v>
      </c>
      <c r="AE166" s="2">
        <v>14266744622</v>
      </c>
      <c r="AF166" s="10">
        <f>INDEX(CONFAZ!$EN$2:$ES$408,MATCH(DATE(YEAR($A166),MONTH($A166),15),CONFAZ!$EN$2:$EN$408,0),2)</f>
        <v>307489394</v>
      </c>
      <c r="AG166" s="10">
        <f>INDEX(CONFAZ!$EN$2:$ES$408,MATCH(DATE(YEAR($A166),MONTH($A166),15),CONFAZ!$EN$2:$EN$408,0),3)</f>
        <v>177657446</v>
      </c>
      <c r="AH166">
        <v>1045</v>
      </c>
      <c r="AI166">
        <v>1675983543500</v>
      </c>
      <c r="AJ166">
        <v>3.95</v>
      </c>
      <c r="AK166">
        <v>0.18</v>
      </c>
      <c r="AL166">
        <v>1211.16166666666</v>
      </c>
      <c r="AM166">
        <v>939.17349999999999</v>
      </c>
      <c r="AN166">
        <v>854.94047619047603</v>
      </c>
      <c r="AO166">
        <v>1075.6728000000001</v>
      </c>
      <c r="AP166">
        <v>12.3730743532556</v>
      </c>
      <c r="AQ166">
        <v>1.07</v>
      </c>
      <c r="AR166">
        <v>183.34</v>
      </c>
      <c r="AS166">
        <v>28.86</v>
      </c>
      <c r="AT166" s="10">
        <v>637763300000</v>
      </c>
      <c r="AU166">
        <v>79122</v>
      </c>
      <c r="AV166">
        <v>119</v>
      </c>
      <c r="AW166">
        <v>115158674</v>
      </c>
      <c r="AX166">
        <v>77113098</v>
      </c>
      <c r="AY166">
        <v>4119</v>
      </c>
      <c r="AZ166" s="10">
        <v>1902</v>
      </c>
      <c r="BA166">
        <v>189</v>
      </c>
      <c r="BB166">
        <v>189</v>
      </c>
      <c r="BC166">
        <v>5546</v>
      </c>
      <c r="BD166">
        <v>425</v>
      </c>
      <c r="BE166">
        <v>760</v>
      </c>
      <c r="BF166">
        <v>2326</v>
      </c>
      <c r="BG166">
        <v>236</v>
      </c>
      <c r="BH166">
        <v>992</v>
      </c>
      <c r="BI166">
        <v>1665</v>
      </c>
      <c r="BJ166">
        <v>50</v>
      </c>
      <c r="BK166">
        <v>65331</v>
      </c>
      <c r="BL166">
        <v>37814639</v>
      </c>
      <c r="BM166">
        <v>64306</v>
      </c>
      <c r="BN166">
        <v>0</v>
      </c>
      <c r="BO166">
        <v>29846794000</v>
      </c>
      <c r="BP166" s="3">
        <v>0.4</v>
      </c>
      <c r="BQ166" s="3">
        <v>3704</v>
      </c>
      <c r="BR166" s="3">
        <v>27335.53</v>
      </c>
      <c r="BS166" s="3">
        <v>3437407000</v>
      </c>
      <c r="BT166" s="3">
        <v>22505000</v>
      </c>
      <c r="BU166" s="3">
        <v>5806026000</v>
      </c>
      <c r="BV166" s="3">
        <v>14705051000</v>
      </c>
      <c r="BW166" s="3">
        <v>5875804000</v>
      </c>
      <c r="BX166" s="3">
        <v>23970990000</v>
      </c>
      <c r="BY166">
        <v>0</v>
      </c>
      <c r="BZ166">
        <v>0</v>
      </c>
      <c r="CA166">
        <v>0</v>
      </c>
      <c r="CB166">
        <v>0</v>
      </c>
      <c r="CC166">
        <v>28350665000</v>
      </c>
      <c r="CD166">
        <v>0.4</v>
      </c>
      <c r="CE166">
        <v>984502.33</v>
      </c>
      <c r="CF166">
        <v>375948717.39999998</v>
      </c>
      <c r="CG166">
        <v>21992.78</v>
      </c>
      <c r="CH166">
        <v>27835.919999999998</v>
      </c>
      <c r="CI166">
        <v>34.241921099999999</v>
      </c>
      <c r="CJ166">
        <v>4.46</v>
      </c>
      <c r="CK166">
        <v>10386.67</v>
      </c>
      <c r="CL166">
        <v>32793.33</v>
      </c>
      <c r="CM166">
        <v>22406.67</v>
      </c>
      <c r="CN166">
        <v>-199736.67</v>
      </c>
      <c r="CO166">
        <v>7029033.3300000001</v>
      </c>
      <c r="CP166">
        <v>-81356.67</v>
      </c>
      <c r="CQ166">
        <v>-308380</v>
      </c>
      <c r="CR166">
        <v>1007482.01</v>
      </c>
      <c r="CS166">
        <v>308371651.10000002</v>
      </c>
      <c r="CT166">
        <v>156797.92000000001</v>
      </c>
      <c r="CU166">
        <v>309535931.02999997</v>
      </c>
      <c r="CV166" s="34">
        <v>0.53763439999999996</v>
      </c>
      <c r="CW166">
        <v>105920865</v>
      </c>
      <c r="CX166" s="7">
        <v>4093434.09</v>
      </c>
      <c r="CY166" s="10">
        <f t="shared" si="5"/>
        <v>0</v>
      </c>
      <c r="CZ166" s="10">
        <f>IFERROR(INDEX(CONFAZ!$A$2:$ES$440,MATCH(DATE(YEAR($A166),MONTH($A166),15),CONFAZ!$A$2:$A$440,0),4),0)</f>
        <v>21992.78</v>
      </c>
      <c r="DA166" s="4"/>
      <c r="DB166"/>
      <c r="DC166"/>
      <c r="DJ166"/>
    </row>
    <row r="167" spans="1:114" x14ac:dyDescent="0.25">
      <c r="A167" s="1">
        <v>43944</v>
      </c>
      <c r="B167" s="1" t="str">
        <f t="shared" si="4"/>
        <v>23/04/2020</v>
      </c>
      <c r="C167" t="s">
        <v>61</v>
      </c>
      <c r="D167" t="s">
        <v>67</v>
      </c>
      <c r="E167" s="8">
        <v>5.3255999999999997</v>
      </c>
      <c r="F167">
        <v>410824089.10000008</v>
      </c>
      <c r="G167">
        <v>2523271.59</v>
      </c>
      <c r="H167">
        <v>558815152</v>
      </c>
      <c r="I167">
        <v>69954707.019999996</v>
      </c>
      <c r="J167">
        <v>15455534.439999999</v>
      </c>
      <c r="K167">
        <v>6910675.1300000008</v>
      </c>
      <c r="L167">
        <v>13132740</v>
      </c>
      <c r="M167" s="10">
        <v>15632579</v>
      </c>
      <c r="N167" s="10">
        <v>33010782</v>
      </c>
      <c r="O167" s="10">
        <v>59784478</v>
      </c>
      <c r="P167" s="10">
        <v>94813746</v>
      </c>
      <c r="Q167" s="10">
        <v>7863839</v>
      </c>
      <c r="R167" s="10">
        <v>55269637</v>
      </c>
      <c r="S167" s="10">
        <v>2534062</v>
      </c>
      <c r="T167" s="10">
        <v>13755474</v>
      </c>
      <c r="U167" s="10">
        <v>195603530</v>
      </c>
      <c r="V167" s="10">
        <v>78147610</v>
      </c>
      <c r="W167" s="10">
        <v>2534062</v>
      </c>
      <c r="X167" s="10">
        <v>13755474</v>
      </c>
      <c r="Y167" s="10">
        <v>195603530</v>
      </c>
      <c r="Z167" s="10">
        <v>78147610</v>
      </c>
      <c r="AA167" s="10">
        <v>2399415</v>
      </c>
      <c r="AB167" s="10">
        <v>1.4456259849999999</v>
      </c>
      <c r="AC167">
        <v>118.53</v>
      </c>
      <c r="AD167" s="2">
        <v>17593798650</v>
      </c>
      <c r="AE167" s="2">
        <v>11431019725</v>
      </c>
      <c r="AF167" s="10">
        <f>INDEX(CONFAZ!$EN$2:$ES$408,MATCH(DATE(YEAR($A167),MONTH($A167),15),CONFAZ!$EN$2:$EN$408,0),2)</f>
        <v>266819153</v>
      </c>
      <c r="AG167" s="10">
        <f>INDEX(CONFAZ!$EN$2:$ES$408,MATCH(DATE(YEAR($A167),MONTH($A167),15),CONFAZ!$EN$2:$EN$408,0),3)</f>
        <v>114420523</v>
      </c>
      <c r="AH167">
        <v>1045</v>
      </c>
      <c r="AI167">
        <v>1807066615200</v>
      </c>
      <c r="AJ167">
        <v>3.65</v>
      </c>
      <c r="AK167">
        <v>-0.23</v>
      </c>
      <c r="AL167">
        <v>1225.4338888888799</v>
      </c>
      <c r="AM167">
        <v>939.47849999999903</v>
      </c>
      <c r="AN167">
        <v>854.79619047618996</v>
      </c>
      <c r="AO167">
        <v>1080.7408</v>
      </c>
      <c r="AP167">
        <v>12.7400867410161</v>
      </c>
      <c r="AQ167">
        <v>0.69</v>
      </c>
      <c r="AR167">
        <v>141.38999999999999</v>
      </c>
      <c r="AS167">
        <v>37.39</v>
      </c>
      <c r="AT167" s="10">
        <v>569324600000</v>
      </c>
      <c r="AU167">
        <v>161166</v>
      </c>
      <c r="AV167">
        <v>887</v>
      </c>
      <c r="AW167">
        <v>121229461</v>
      </c>
      <c r="AX167">
        <v>108225378</v>
      </c>
      <c r="AY167">
        <v>7809</v>
      </c>
      <c r="AZ167" s="10">
        <v>2164</v>
      </c>
      <c r="BA167">
        <v>2818</v>
      </c>
      <c r="BB167">
        <v>2818</v>
      </c>
      <c r="BC167">
        <v>4013</v>
      </c>
      <c r="BD167">
        <v>2367</v>
      </c>
      <c r="BE167">
        <v>139</v>
      </c>
      <c r="BF167">
        <v>5000</v>
      </c>
      <c r="BG167">
        <v>229</v>
      </c>
      <c r="BH167">
        <v>788</v>
      </c>
      <c r="BI167">
        <v>1604</v>
      </c>
      <c r="BJ167">
        <v>1303</v>
      </c>
      <c r="BK167">
        <v>111991</v>
      </c>
      <c r="BL167">
        <v>12481941</v>
      </c>
      <c r="BM167">
        <v>213338</v>
      </c>
      <c r="BN167">
        <v>0</v>
      </c>
      <c r="BO167">
        <v>29846794000</v>
      </c>
      <c r="BP167" s="3">
        <v>0.4</v>
      </c>
      <c r="BQ167" s="3">
        <v>3704</v>
      </c>
      <c r="BR167" s="3">
        <v>27335.53</v>
      </c>
      <c r="BS167" s="3">
        <v>3437407000</v>
      </c>
      <c r="BT167" s="3">
        <v>22505000</v>
      </c>
      <c r="BU167" s="3">
        <v>5806026000</v>
      </c>
      <c r="BV167" s="3">
        <v>14705051000</v>
      </c>
      <c r="BW167">
        <v>5875804000</v>
      </c>
      <c r="BX167">
        <v>23970990000</v>
      </c>
      <c r="BY167">
        <v>0</v>
      </c>
      <c r="BZ167">
        <v>0</v>
      </c>
      <c r="CA167">
        <v>0</v>
      </c>
      <c r="CB167">
        <v>0</v>
      </c>
      <c r="CC167">
        <v>28350665000</v>
      </c>
      <c r="CD167">
        <v>0.4</v>
      </c>
      <c r="CE167">
        <v>1323439.75</v>
      </c>
      <c r="CF167">
        <v>308376765.38999999</v>
      </c>
      <c r="CG167">
        <v>12134.01</v>
      </c>
      <c r="CH167">
        <v>27228.92</v>
      </c>
      <c r="CI167">
        <v>34.241921099999999</v>
      </c>
      <c r="CJ167">
        <v>4.07</v>
      </c>
      <c r="CK167">
        <v>-280220</v>
      </c>
      <c r="CL167">
        <v>-262953.33</v>
      </c>
      <c r="CM167">
        <v>17266.669999999998</v>
      </c>
      <c r="CN167">
        <v>-37493.33</v>
      </c>
      <c r="CO167">
        <v>6896770</v>
      </c>
      <c r="CP167">
        <v>-76996.67</v>
      </c>
      <c r="CQ167">
        <v>-373200</v>
      </c>
      <c r="CR167">
        <v>1007482.01</v>
      </c>
      <c r="CS167">
        <v>308371651.10000002</v>
      </c>
      <c r="CT167">
        <v>156797.92000000001</v>
      </c>
      <c r="CU167">
        <v>309535931.02999997</v>
      </c>
      <c r="CV167" s="34">
        <v>0.53763439999999996</v>
      </c>
      <c r="CW167">
        <v>105920865</v>
      </c>
      <c r="CX167" s="7">
        <v>3330533.78</v>
      </c>
      <c r="CY167" s="10">
        <f t="shared" si="5"/>
        <v>0</v>
      </c>
      <c r="CZ167" s="10">
        <f>IFERROR(INDEX(CONFAZ!$A$2:$ES$440,MATCH(DATE(YEAR($A167),MONTH($A167),15),CONFAZ!$A$2:$A$440,0),4),0)</f>
        <v>12134.01</v>
      </c>
      <c r="DA167"/>
      <c r="DB167"/>
      <c r="DC167"/>
      <c r="DD167"/>
      <c r="DJ167"/>
    </row>
    <row r="168" spans="1:114" x14ac:dyDescent="0.25">
      <c r="A168" s="1">
        <v>43974</v>
      </c>
      <c r="B168" s="1" t="str">
        <f t="shared" si="4"/>
        <v>23/05/2020</v>
      </c>
      <c r="C168" t="s">
        <v>61</v>
      </c>
      <c r="D168" t="s">
        <v>67</v>
      </c>
      <c r="E168" s="8">
        <v>5.6433999999999997</v>
      </c>
      <c r="F168">
        <v>358819909.1099999</v>
      </c>
      <c r="G168">
        <v>2968969.9399999995</v>
      </c>
      <c r="H168">
        <v>493548840</v>
      </c>
      <c r="I168">
        <v>71834598.030000001</v>
      </c>
      <c r="J168">
        <v>14228451.6</v>
      </c>
      <c r="K168">
        <v>7468646.0599999987</v>
      </c>
      <c r="L168">
        <v>21758602</v>
      </c>
      <c r="M168" s="10">
        <v>18425224</v>
      </c>
      <c r="N168" s="10">
        <v>32117252</v>
      </c>
      <c r="O168" s="10">
        <v>60115735</v>
      </c>
      <c r="P168" s="10">
        <v>84260198</v>
      </c>
      <c r="Q168" s="10">
        <v>9213930</v>
      </c>
      <c r="R168" s="10">
        <v>72689454</v>
      </c>
      <c r="S168" s="10">
        <v>2713854</v>
      </c>
      <c r="T168" s="10">
        <v>16484373</v>
      </c>
      <c r="U168" s="10">
        <v>136839848</v>
      </c>
      <c r="V168" s="10">
        <v>57763877</v>
      </c>
      <c r="W168" s="10">
        <v>2713854</v>
      </c>
      <c r="X168" s="10">
        <v>16484373</v>
      </c>
      <c r="Y168" s="10">
        <v>136839848</v>
      </c>
      <c r="Z168" s="10">
        <v>57763877</v>
      </c>
      <c r="AA168" s="10">
        <v>2925095</v>
      </c>
      <c r="AB168" s="10">
        <v>1.7047923475</v>
      </c>
      <c r="AC168">
        <v>119.65</v>
      </c>
      <c r="AD168" s="2">
        <v>17519841090</v>
      </c>
      <c r="AE168" s="2">
        <v>10681945943</v>
      </c>
      <c r="AF168" s="10">
        <f>INDEX(CONFAZ!$EN$2:$ES$408,MATCH(DATE(YEAR($A168),MONTH($A168),15),CONFAZ!$EN$2:$EN$408,0),2)</f>
        <v>288450249</v>
      </c>
      <c r="AG168" s="10">
        <f>INDEX(CONFAZ!$EN$2:$ES$408,MATCH(DATE(YEAR($A168),MONTH($A168),15),CONFAZ!$EN$2:$EN$408,0),3)</f>
        <v>101221267</v>
      </c>
      <c r="AH168">
        <v>1045</v>
      </c>
      <c r="AI168">
        <v>1950957240400</v>
      </c>
      <c r="AJ168">
        <v>3.01</v>
      </c>
      <c r="AK168">
        <v>-0.25</v>
      </c>
      <c r="AL168">
        <v>1248.10666666666</v>
      </c>
      <c r="AM168">
        <v>957.37749999999903</v>
      </c>
      <c r="AN168">
        <v>870.22523809523796</v>
      </c>
      <c r="AO168">
        <v>1100.7528</v>
      </c>
      <c r="AP168">
        <v>13.1130950591677</v>
      </c>
      <c r="AQ168">
        <v>0.62</v>
      </c>
      <c r="AR168">
        <v>175.58</v>
      </c>
      <c r="AS168">
        <v>31.23</v>
      </c>
      <c r="AT168" s="10">
        <v>579302900000</v>
      </c>
      <c r="AU168">
        <v>146537</v>
      </c>
      <c r="AV168">
        <v>1107</v>
      </c>
      <c r="AW168">
        <v>97220872</v>
      </c>
      <c r="AX168">
        <v>65146987</v>
      </c>
      <c r="AY168">
        <v>5964</v>
      </c>
      <c r="AZ168" s="10">
        <v>4005</v>
      </c>
      <c r="BA168">
        <v>76</v>
      </c>
      <c r="BB168">
        <v>76</v>
      </c>
      <c r="BC168">
        <v>8894</v>
      </c>
      <c r="BD168">
        <v>0</v>
      </c>
      <c r="BE168">
        <v>1300</v>
      </c>
      <c r="BF168">
        <v>5464</v>
      </c>
      <c r="BG168">
        <v>282</v>
      </c>
      <c r="BH168">
        <v>1939</v>
      </c>
      <c r="BI168">
        <v>5234</v>
      </c>
      <c r="BJ168">
        <v>0</v>
      </c>
      <c r="BK168">
        <v>105109</v>
      </c>
      <c r="BL168">
        <v>31330016</v>
      </c>
      <c r="BM168">
        <v>446539</v>
      </c>
      <c r="BN168">
        <v>0</v>
      </c>
      <c r="BO168">
        <v>29846794000</v>
      </c>
      <c r="BP168" s="3">
        <v>0.4</v>
      </c>
      <c r="BQ168" s="3">
        <v>3704</v>
      </c>
      <c r="BR168" s="3">
        <v>27335.53</v>
      </c>
      <c r="BS168">
        <v>3437407000</v>
      </c>
      <c r="BT168" s="3">
        <v>22505000</v>
      </c>
      <c r="BU168" s="3">
        <v>5806026000</v>
      </c>
      <c r="BV168" s="3">
        <v>14705051000</v>
      </c>
      <c r="BW168">
        <v>5875804000</v>
      </c>
      <c r="BX168" s="3">
        <v>23970990000</v>
      </c>
      <c r="BY168">
        <v>0</v>
      </c>
      <c r="BZ168">
        <v>0</v>
      </c>
      <c r="CA168">
        <v>0</v>
      </c>
      <c r="CB168">
        <v>0</v>
      </c>
      <c r="CC168">
        <v>28350665000</v>
      </c>
      <c r="CD168">
        <v>0.4</v>
      </c>
      <c r="CE168">
        <v>1550074.04</v>
      </c>
      <c r="CF168">
        <v>352966940.13</v>
      </c>
      <c r="CG168">
        <v>6093.56</v>
      </c>
      <c r="CH168">
        <v>27034.92</v>
      </c>
      <c r="CI168">
        <v>34.241921099999999</v>
      </c>
      <c r="CJ168">
        <v>3.82</v>
      </c>
      <c r="CK168">
        <v>-280220</v>
      </c>
      <c r="CL168">
        <v>-262953.33</v>
      </c>
      <c r="CM168">
        <v>17266.669999999998</v>
      </c>
      <c r="CN168">
        <v>-37493.33</v>
      </c>
      <c r="CO168">
        <v>6896770</v>
      </c>
      <c r="CP168">
        <v>-76996.67</v>
      </c>
      <c r="CQ168">
        <v>-373200</v>
      </c>
      <c r="CR168">
        <v>1194985.4099999999</v>
      </c>
      <c r="CS168">
        <v>250069469.88</v>
      </c>
      <c r="CT168">
        <v>287381.78000000003</v>
      </c>
      <c r="CU168">
        <v>251552013.41</v>
      </c>
      <c r="CV168" s="34">
        <v>0.53763439999999996</v>
      </c>
      <c r="CW168">
        <v>105920865</v>
      </c>
      <c r="CX168" s="7">
        <v>3804080.17</v>
      </c>
      <c r="CY168" s="10">
        <f t="shared" si="5"/>
        <v>0</v>
      </c>
      <c r="CZ168" s="10">
        <f>IFERROR(INDEX(CONFAZ!$A$2:$ES$440,MATCH(DATE(YEAR($A168),MONTH($A168),15),CONFAZ!$A$2:$A$440,0),4),0)</f>
        <v>6093.56</v>
      </c>
      <c r="DA168"/>
      <c r="DB168"/>
      <c r="DC168"/>
      <c r="DD168"/>
      <c r="DJ168"/>
    </row>
    <row r="169" spans="1:114" x14ac:dyDescent="0.25">
      <c r="A169" s="1">
        <v>44005</v>
      </c>
      <c r="B169" s="1" t="str">
        <f t="shared" si="4"/>
        <v>23/06/2020</v>
      </c>
      <c r="C169" t="s">
        <v>61</v>
      </c>
      <c r="D169" t="s">
        <v>67</v>
      </c>
      <c r="E169" s="8">
        <v>5.1966000000000001</v>
      </c>
      <c r="F169">
        <v>317626951.94999999</v>
      </c>
      <c r="G169">
        <v>3447392.4299999997</v>
      </c>
      <c r="H169">
        <v>524790786</v>
      </c>
      <c r="I169">
        <v>85006001.199999988</v>
      </c>
      <c r="J169">
        <v>51880453.329999998</v>
      </c>
      <c r="K169">
        <v>9217749.0800000001</v>
      </c>
      <c r="L169">
        <v>47881608</v>
      </c>
      <c r="M169" s="10">
        <v>54882069</v>
      </c>
      <c r="N169" s="10">
        <v>31138875</v>
      </c>
      <c r="O169" s="10">
        <v>71261901</v>
      </c>
      <c r="P169" s="10">
        <v>107439779</v>
      </c>
      <c r="Q169" s="10">
        <v>6879503</v>
      </c>
      <c r="R169" s="10">
        <v>76397990</v>
      </c>
      <c r="S169" s="10">
        <v>3198266</v>
      </c>
      <c r="T169" s="10">
        <v>21691040</v>
      </c>
      <c r="U169" s="10">
        <v>91830025</v>
      </c>
      <c r="V169" s="10">
        <v>56680647</v>
      </c>
      <c r="W169" s="10">
        <v>3198266</v>
      </c>
      <c r="X169" s="10">
        <v>21691040</v>
      </c>
      <c r="Y169" s="10">
        <v>91830025</v>
      </c>
      <c r="Z169" s="10">
        <v>56680647</v>
      </c>
      <c r="AA169" s="10">
        <v>3390691</v>
      </c>
      <c r="AB169" s="10">
        <v>2.3867354165000001</v>
      </c>
      <c r="AC169">
        <v>126.04</v>
      </c>
      <c r="AD169" s="2">
        <v>17478971342</v>
      </c>
      <c r="AE169" s="2">
        <v>10977106324</v>
      </c>
      <c r="AF169" s="10">
        <f>INDEX(CONFAZ!$EN$2:$ES$408,MATCH(DATE(YEAR($A169),MONTH($A169),15),CONFAZ!$EN$2:$EN$408,0),2)</f>
        <v>366747372</v>
      </c>
      <c r="AG169" s="10">
        <f>INDEX(CONFAZ!$EN$2:$ES$408,MATCH(DATE(YEAR($A169),MONTH($A169),15),CONFAZ!$EN$2:$EN$408,0),3)</f>
        <v>95248272</v>
      </c>
      <c r="AH169">
        <v>1045</v>
      </c>
      <c r="AI169">
        <v>1812475344600</v>
      </c>
      <c r="AJ169">
        <v>2.58</v>
      </c>
      <c r="AK169">
        <v>0.3</v>
      </c>
      <c r="AL169">
        <v>1248.9833333333299</v>
      </c>
      <c r="AM169">
        <v>957.84399999999903</v>
      </c>
      <c r="AN169">
        <v>870.58333333333303</v>
      </c>
      <c r="AO169">
        <v>1101.6207999999999</v>
      </c>
      <c r="AP169">
        <v>13.5980016241943</v>
      </c>
      <c r="AQ169">
        <v>1.26</v>
      </c>
      <c r="AR169">
        <v>208.94</v>
      </c>
      <c r="AS169">
        <v>25.43</v>
      </c>
      <c r="AT169" s="10">
        <v>608890000000</v>
      </c>
      <c r="AU169">
        <v>151710</v>
      </c>
      <c r="AV169">
        <v>812</v>
      </c>
      <c r="AW169">
        <v>115094396</v>
      </c>
      <c r="AX169">
        <v>77113093</v>
      </c>
      <c r="AY169">
        <v>5175</v>
      </c>
      <c r="AZ169" s="10">
        <v>400</v>
      </c>
      <c r="BA169">
        <v>197</v>
      </c>
      <c r="BB169">
        <v>197</v>
      </c>
      <c r="BC169">
        <v>4950</v>
      </c>
      <c r="BD169">
        <v>0</v>
      </c>
      <c r="BE169">
        <v>198</v>
      </c>
      <c r="BF169">
        <v>1956</v>
      </c>
      <c r="BG169">
        <v>506</v>
      </c>
      <c r="BH169">
        <v>1521</v>
      </c>
      <c r="BI169">
        <v>3763</v>
      </c>
      <c r="BJ169">
        <v>0</v>
      </c>
      <c r="BK169">
        <v>106385</v>
      </c>
      <c r="BL169">
        <v>34342139</v>
      </c>
      <c r="BM169">
        <v>3326628</v>
      </c>
      <c r="BN169">
        <v>0</v>
      </c>
      <c r="BO169">
        <v>29846794000</v>
      </c>
      <c r="BP169" s="3">
        <v>0.4</v>
      </c>
      <c r="BQ169" s="3">
        <v>3704</v>
      </c>
      <c r="BR169" s="3">
        <v>27335.53</v>
      </c>
      <c r="BS169">
        <v>3437407000</v>
      </c>
      <c r="BT169" s="3">
        <v>22505000</v>
      </c>
      <c r="BU169" s="3">
        <v>5806026000</v>
      </c>
      <c r="BV169" s="3">
        <v>14705051000</v>
      </c>
      <c r="BW169" s="3">
        <v>5875804000</v>
      </c>
      <c r="BX169" s="3">
        <v>23970990000</v>
      </c>
      <c r="BY169">
        <v>0</v>
      </c>
      <c r="BZ169">
        <v>0</v>
      </c>
      <c r="CA169">
        <v>0</v>
      </c>
      <c r="CB169">
        <v>0</v>
      </c>
      <c r="CC169">
        <v>28350665000</v>
      </c>
      <c r="CD169">
        <v>0.4</v>
      </c>
      <c r="CE169">
        <v>1163952.9099999999</v>
      </c>
      <c r="CF169">
        <v>329908813.47000003</v>
      </c>
      <c r="CG169">
        <v>13508.05</v>
      </c>
      <c r="CH169">
        <v>28118.92</v>
      </c>
      <c r="CI169">
        <v>34.241921099999999</v>
      </c>
      <c r="CJ169">
        <v>3.96</v>
      </c>
      <c r="CK169">
        <v>-280220</v>
      </c>
      <c r="CL169">
        <v>-262953.33</v>
      </c>
      <c r="CM169">
        <v>17266.669999999998</v>
      </c>
      <c r="CN169">
        <v>-37493.33</v>
      </c>
      <c r="CO169">
        <v>6896770</v>
      </c>
      <c r="CP169">
        <v>-76996.67</v>
      </c>
      <c r="CQ169">
        <v>-373200</v>
      </c>
      <c r="CR169">
        <v>1334546.8899999999</v>
      </c>
      <c r="CS169">
        <v>231882247.81</v>
      </c>
      <c r="CT169">
        <v>792093.3</v>
      </c>
      <c r="CU169">
        <v>234008888</v>
      </c>
      <c r="CV169" s="34">
        <v>0.53763439999999996</v>
      </c>
      <c r="CW169">
        <v>81385911</v>
      </c>
      <c r="CX169" s="7">
        <v>3576270.38</v>
      </c>
      <c r="CY169" s="10">
        <f t="shared" si="5"/>
        <v>0</v>
      </c>
      <c r="CZ169" s="10">
        <f>IFERROR(INDEX(CONFAZ!$A$2:$ES$440,MATCH(DATE(YEAR($A169),MONTH($A169),15),CONFAZ!$A$2:$A$440,0),4),0)</f>
        <v>13508.05</v>
      </c>
      <c r="DA169"/>
      <c r="DB169"/>
      <c r="DC169"/>
      <c r="DD169"/>
      <c r="DJ169"/>
    </row>
    <row r="170" spans="1:114" x14ac:dyDescent="0.25">
      <c r="A170" s="1">
        <v>44035</v>
      </c>
      <c r="B170" s="1" t="str">
        <f t="shared" si="4"/>
        <v>23/07/2020</v>
      </c>
      <c r="C170" t="s">
        <v>61</v>
      </c>
      <c r="D170" t="s">
        <v>67</v>
      </c>
      <c r="E170" s="8">
        <v>5.2801999999999998</v>
      </c>
      <c r="F170">
        <v>451628975.42000002</v>
      </c>
      <c r="G170">
        <v>5253915.57</v>
      </c>
      <c r="H170">
        <v>653711918</v>
      </c>
      <c r="I170">
        <v>103458208.38999996</v>
      </c>
      <c r="J170">
        <v>16160948.18</v>
      </c>
      <c r="K170">
        <v>25190354.909999996</v>
      </c>
      <c r="L170">
        <v>51620596</v>
      </c>
      <c r="M170" s="10">
        <v>62668108</v>
      </c>
      <c r="N170" s="10">
        <v>33771354</v>
      </c>
      <c r="O170" s="10">
        <v>111778754</v>
      </c>
      <c r="P170" s="10">
        <v>125999286</v>
      </c>
      <c r="Q170" s="10">
        <v>8272764</v>
      </c>
      <c r="R170" s="10">
        <v>110430393</v>
      </c>
      <c r="S170" s="10">
        <v>3143571</v>
      </c>
      <c r="T170" s="10">
        <v>26093615</v>
      </c>
      <c r="U170" s="10">
        <v>106060817</v>
      </c>
      <c r="V170" s="10">
        <v>60321731</v>
      </c>
      <c r="W170" s="10">
        <v>3143571</v>
      </c>
      <c r="X170" s="10">
        <v>26093615</v>
      </c>
      <c r="Y170" s="10">
        <v>106060817</v>
      </c>
      <c r="Z170" s="10">
        <v>60321731</v>
      </c>
      <c r="AA170" s="10">
        <v>5171525</v>
      </c>
      <c r="AB170" s="10">
        <v>1.8063439256</v>
      </c>
      <c r="AC170">
        <v>136.07</v>
      </c>
      <c r="AD170" s="2">
        <v>19416007176</v>
      </c>
      <c r="AE170" s="2">
        <v>11814764185</v>
      </c>
      <c r="AF170" s="10">
        <f>INDEX(CONFAZ!$EN$2:$ES$408,MATCH(DATE(YEAR($A170),MONTH($A170),15),CONFAZ!$EN$2:$EN$408,0),2)</f>
        <v>331759527</v>
      </c>
      <c r="AG170" s="10">
        <f>INDEX(CONFAZ!$EN$2:$ES$408,MATCH(DATE(YEAR($A170),MONTH($A170),15),CONFAZ!$EN$2:$EN$408,0),3)</f>
        <v>126645193</v>
      </c>
      <c r="AH170">
        <v>1045</v>
      </c>
      <c r="AI170">
        <v>1872696852800</v>
      </c>
      <c r="AJ170">
        <v>2.15</v>
      </c>
      <c r="AK170">
        <v>0.44</v>
      </c>
      <c r="AL170">
        <v>1250.05277777777</v>
      </c>
      <c r="AM170">
        <v>962.94449999999995</v>
      </c>
      <c r="AN170">
        <v>876.44190476190397</v>
      </c>
      <c r="AO170">
        <v>1104.6600000000001</v>
      </c>
      <c r="AP170">
        <v>14.1081681600614</v>
      </c>
      <c r="AQ170">
        <v>1.36</v>
      </c>
      <c r="AR170">
        <v>226.81</v>
      </c>
      <c r="AS170">
        <v>1.2197499999999999</v>
      </c>
      <c r="AT170" s="10">
        <v>645114800000</v>
      </c>
      <c r="AU170">
        <v>110061</v>
      </c>
      <c r="AV170">
        <v>1121</v>
      </c>
      <c r="AW170">
        <v>128648211</v>
      </c>
      <c r="AX170">
        <v>97509216</v>
      </c>
      <c r="AY170">
        <v>4939</v>
      </c>
      <c r="AZ170" s="10">
        <v>1118</v>
      </c>
      <c r="BA170">
        <v>7086</v>
      </c>
      <c r="BB170">
        <v>7086</v>
      </c>
      <c r="BC170">
        <v>10800</v>
      </c>
      <c r="BD170">
        <v>0</v>
      </c>
      <c r="BE170">
        <v>584</v>
      </c>
      <c r="BF170">
        <v>5454</v>
      </c>
      <c r="BG170">
        <v>465</v>
      </c>
      <c r="BH170">
        <v>1905</v>
      </c>
      <c r="BI170">
        <v>348</v>
      </c>
      <c r="BJ170">
        <v>0</v>
      </c>
      <c r="BK170">
        <v>84059</v>
      </c>
      <c r="BL170">
        <v>27911079</v>
      </c>
      <c r="BM170">
        <v>2973159</v>
      </c>
      <c r="BN170">
        <v>0</v>
      </c>
      <c r="BO170">
        <v>29846794000</v>
      </c>
      <c r="BP170" s="3">
        <v>0.4</v>
      </c>
      <c r="BQ170" s="3">
        <v>3704</v>
      </c>
      <c r="BR170" s="3">
        <v>27335.53</v>
      </c>
      <c r="BS170" s="3">
        <v>3437407000</v>
      </c>
      <c r="BT170" s="3">
        <v>22505000</v>
      </c>
      <c r="BU170" s="3">
        <v>5806026000</v>
      </c>
      <c r="BV170" s="3">
        <v>14705051000</v>
      </c>
      <c r="BW170">
        <v>5875804000</v>
      </c>
      <c r="BX170" s="3">
        <v>23970990000</v>
      </c>
      <c r="BY170">
        <v>0</v>
      </c>
      <c r="BZ170">
        <v>0</v>
      </c>
      <c r="CA170">
        <v>0</v>
      </c>
      <c r="CB170">
        <v>0</v>
      </c>
      <c r="CC170">
        <v>29846794000</v>
      </c>
      <c r="CD170">
        <v>0.4</v>
      </c>
      <c r="CE170">
        <v>1745180.78</v>
      </c>
      <c r="CF170">
        <v>406633476.74000001</v>
      </c>
      <c r="CG170">
        <v>13311.8</v>
      </c>
      <c r="CH170">
        <v>27942.92</v>
      </c>
      <c r="CI170">
        <v>34.241921099999999</v>
      </c>
      <c r="CJ170">
        <v>4.1399999999999997</v>
      </c>
      <c r="CK170">
        <v>-198416.67</v>
      </c>
      <c r="CL170">
        <v>-182180</v>
      </c>
      <c r="CM170">
        <v>16236.67</v>
      </c>
      <c r="CN170">
        <v>39660</v>
      </c>
      <c r="CO170">
        <v>6930413.3300000001</v>
      </c>
      <c r="CP170">
        <v>-44773.33</v>
      </c>
      <c r="CQ170">
        <v>-328263.33</v>
      </c>
      <c r="CR170">
        <v>2496829.33</v>
      </c>
      <c r="CS170">
        <v>270370393.93000001</v>
      </c>
      <c r="CT170">
        <v>1569905.68</v>
      </c>
      <c r="CU170">
        <v>274437128.94</v>
      </c>
      <c r="CV170" s="34">
        <v>0.53763439999999996</v>
      </c>
      <c r="CW170">
        <v>81385911</v>
      </c>
      <c r="CX170" s="7">
        <v>4503931.34</v>
      </c>
      <c r="CY170" s="10">
        <f t="shared" si="5"/>
        <v>0</v>
      </c>
      <c r="CZ170" s="10">
        <f>IFERROR(INDEX(CONFAZ!$A$2:$ES$440,MATCH(DATE(YEAR($A170),MONTH($A170),15),CONFAZ!$A$2:$A$440,0),4),0)</f>
        <v>13311.8</v>
      </c>
      <c r="DA170"/>
      <c r="DB170"/>
      <c r="DC170"/>
      <c r="DD170"/>
      <c r="DJ170"/>
    </row>
    <row r="171" spans="1:114" x14ac:dyDescent="0.25">
      <c r="A171" s="1">
        <v>44066</v>
      </c>
      <c r="B171" s="1" t="str">
        <f t="shared" si="4"/>
        <v>23/08/2020</v>
      </c>
      <c r="C171" t="s">
        <v>61</v>
      </c>
      <c r="D171" t="s">
        <v>67</v>
      </c>
      <c r="E171" s="8">
        <v>5.4611999999999998</v>
      </c>
      <c r="F171">
        <v>515318965.19999999</v>
      </c>
      <c r="G171">
        <v>7425112.9899999993</v>
      </c>
      <c r="H171">
        <v>763854575</v>
      </c>
      <c r="I171">
        <v>132234002.07000002</v>
      </c>
      <c r="J171">
        <v>16511623.060000001</v>
      </c>
      <c r="K171">
        <v>28087000.449999996</v>
      </c>
      <c r="L171">
        <v>32303253</v>
      </c>
      <c r="M171" s="10">
        <v>76103970</v>
      </c>
      <c r="N171" s="10">
        <v>36345183</v>
      </c>
      <c r="O171" s="10">
        <v>127729688</v>
      </c>
      <c r="P171" s="10">
        <v>162361549</v>
      </c>
      <c r="Q171" s="10">
        <v>9297368</v>
      </c>
      <c r="R171" s="10">
        <v>129515454</v>
      </c>
      <c r="S171" s="10">
        <v>3654282</v>
      </c>
      <c r="T171" s="10">
        <v>25355959</v>
      </c>
      <c r="U171" s="10">
        <v>110633924</v>
      </c>
      <c r="V171" s="10">
        <v>75824047</v>
      </c>
      <c r="W171" s="10">
        <v>3654282</v>
      </c>
      <c r="X171" s="10">
        <v>25355959</v>
      </c>
      <c r="Y171" s="10">
        <v>110633924</v>
      </c>
      <c r="Z171" s="10">
        <v>75824047</v>
      </c>
      <c r="AA171" s="10">
        <v>7033151</v>
      </c>
      <c r="AB171" s="10">
        <v>1.2363909959999999</v>
      </c>
      <c r="AC171">
        <v>135.87</v>
      </c>
      <c r="AD171" s="2">
        <v>17403775488</v>
      </c>
      <c r="AE171" s="2">
        <v>11585200604</v>
      </c>
      <c r="AF171" s="10">
        <f>INDEX(CONFAZ!$EN$2:$ES$408,MATCH(DATE(YEAR($A171),MONTH($A171),15),CONFAZ!$EN$2:$EN$408,0),2)</f>
        <v>302803010</v>
      </c>
      <c r="AG171" s="10">
        <f>INDEX(CONFAZ!$EN$2:$ES$408,MATCH(DATE(YEAR($A171),MONTH($A171),15),CONFAZ!$EN$2:$EN$408,0),3)</f>
        <v>189959114</v>
      </c>
      <c r="AH171">
        <v>1045</v>
      </c>
      <c r="AI171">
        <v>1944689630400</v>
      </c>
      <c r="AJ171">
        <v>1.94</v>
      </c>
      <c r="AK171">
        <v>0.36</v>
      </c>
      <c r="AL171">
        <v>1255.93611111111</v>
      </c>
      <c r="AM171">
        <v>969.3415</v>
      </c>
      <c r="AN171">
        <v>885.25761904761896</v>
      </c>
      <c r="AO171">
        <v>1110.3632</v>
      </c>
      <c r="AP171">
        <v>14.7757174256261</v>
      </c>
      <c r="AQ171">
        <v>1.24</v>
      </c>
      <c r="AR171">
        <v>243.33</v>
      </c>
      <c r="AS171">
        <v>62.17</v>
      </c>
      <c r="AT171" s="10">
        <v>637652100000</v>
      </c>
      <c r="AU171">
        <v>80836</v>
      </c>
      <c r="AV171">
        <v>708</v>
      </c>
      <c r="AW171">
        <v>111701783</v>
      </c>
      <c r="AX171">
        <v>68038149</v>
      </c>
      <c r="AY171">
        <v>2745</v>
      </c>
      <c r="AZ171" s="10">
        <v>1442</v>
      </c>
      <c r="BA171">
        <v>208</v>
      </c>
      <c r="BB171">
        <v>208</v>
      </c>
      <c r="BC171">
        <v>3747</v>
      </c>
      <c r="BD171">
        <v>598</v>
      </c>
      <c r="BE171">
        <v>652</v>
      </c>
      <c r="BF171">
        <v>679</v>
      </c>
      <c r="BG171">
        <v>1048</v>
      </c>
      <c r="BH171">
        <v>1996</v>
      </c>
      <c r="BI171">
        <v>854</v>
      </c>
      <c r="BJ171">
        <v>0</v>
      </c>
      <c r="BK171">
        <v>61580</v>
      </c>
      <c r="BL171">
        <v>41672853</v>
      </c>
      <c r="BM171">
        <v>1664158</v>
      </c>
      <c r="BN171">
        <v>0</v>
      </c>
      <c r="BO171">
        <v>29846794000</v>
      </c>
      <c r="BP171" s="3">
        <v>0.4</v>
      </c>
      <c r="BQ171" s="3">
        <v>3704</v>
      </c>
      <c r="BR171" s="3">
        <v>27335.53</v>
      </c>
      <c r="BS171" s="3">
        <v>3437407000</v>
      </c>
      <c r="BT171" s="3">
        <v>22505000</v>
      </c>
      <c r="BU171" s="3">
        <v>5806026000</v>
      </c>
      <c r="BV171" s="3">
        <v>14705051000</v>
      </c>
      <c r="BW171" s="3">
        <v>5875804000</v>
      </c>
      <c r="BX171" s="3">
        <v>23970990000</v>
      </c>
      <c r="BY171">
        <v>0</v>
      </c>
      <c r="BZ171">
        <v>0</v>
      </c>
      <c r="CA171">
        <v>0</v>
      </c>
      <c r="CB171">
        <v>0</v>
      </c>
      <c r="CC171">
        <v>29846794000</v>
      </c>
      <c r="CD171">
        <v>0.4</v>
      </c>
      <c r="CE171">
        <v>1388345.93</v>
      </c>
      <c r="CF171">
        <v>418567862.88999999</v>
      </c>
      <c r="CG171">
        <v>36151.129999999997</v>
      </c>
      <c r="CH171">
        <v>27529.919999999998</v>
      </c>
      <c r="CI171">
        <v>34.241921099999999</v>
      </c>
      <c r="CJ171">
        <v>4.24</v>
      </c>
      <c r="CK171">
        <v>-198416.67</v>
      </c>
      <c r="CL171">
        <v>-182180</v>
      </c>
      <c r="CM171">
        <v>16236.67</v>
      </c>
      <c r="CN171">
        <v>39660</v>
      </c>
      <c r="CO171">
        <v>6930413.3300000001</v>
      </c>
      <c r="CP171">
        <v>-44773.33</v>
      </c>
      <c r="CQ171">
        <v>-328263.33</v>
      </c>
      <c r="CR171">
        <v>2665188.09</v>
      </c>
      <c r="CS171">
        <v>312475199.61000001</v>
      </c>
      <c r="CT171">
        <v>1237176.8799999999</v>
      </c>
      <c r="CU171">
        <v>316377564.57999998</v>
      </c>
      <c r="CV171" s="34">
        <v>0.53763439999999996</v>
      </c>
      <c r="CW171">
        <v>76895379</v>
      </c>
      <c r="CX171" s="7">
        <v>4573684.59</v>
      </c>
      <c r="CY171" s="10">
        <f t="shared" si="5"/>
        <v>0</v>
      </c>
      <c r="CZ171" s="10">
        <f>IFERROR(INDEX(CONFAZ!$A$2:$ES$440,MATCH(DATE(YEAR($A171),MONTH($A171),15),CONFAZ!$A$2:$A$440,0),4),0)</f>
        <v>36151.129999999997</v>
      </c>
      <c r="DA171" s="10"/>
      <c r="DB171" s="10"/>
      <c r="DC171"/>
      <c r="DD171"/>
      <c r="DJ171"/>
    </row>
    <row r="172" spans="1:114" x14ac:dyDescent="0.25">
      <c r="A172" s="1">
        <v>44097</v>
      </c>
      <c r="B172" s="1" t="str">
        <f t="shared" si="4"/>
        <v>23/09/2020</v>
      </c>
      <c r="C172" t="s">
        <v>61</v>
      </c>
      <c r="D172" t="s">
        <v>67</v>
      </c>
      <c r="E172" s="8">
        <v>5.3994999999999997</v>
      </c>
      <c r="F172">
        <v>510675942.89999998</v>
      </c>
      <c r="G172">
        <v>4571762.4800000004</v>
      </c>
      <c r="H172">
        <v>750140978</v>
      </c>
      <c r="I172">
        <v>110279878.63999997</v>
      </c>
      <c r="J172">
        <v>17027220.489999998</v>
      </c>
      <c r="K172">
        <v>27341237.699999999</v>
      </c>
      <c r="L172">
        <v>39441485</v>
      </c>
      <c r="M172" s="10">
        <v>17735131</v>
      </c>
      <c r="N172" s="10">
        <v>35610938</v>
      </c>
      <c r="O172" s="10">
        <v>131369273</v>
      </c>
      <c r="P172" s="10">
        <v>143511122</v>
      </c>
      <c r="Q172" s="10">
        <v>9166466</v>
      </c>
      <c r="R172" s="10">
        <v>131264743</v>
      </c>
      <c r="S172" s="10">
        <v>3530780</v>
      </c>
      <c r="T172" s="10">
        <v>26972790</v>
      </c>
      <c r="U172" s="10">
        <v>165259438</v>
      </c>
      <c r="V172" s="10">
        <v>81249584</v>
      </c>
      <c r="W172" s="10">
        <v>3530780</v>
      </c>
      <c r="X172" s="10">
        <v>26972790</v>
      </c>
      <c r="Y172" s="10">
        <v>165259438</v>
      </c>
      <c r="Z172" s="10">
        <v>81249584</v>
      </c>
      <c r="AA172" s="10">
        <v>4470713</v>
      </c>
      <c r="AB172" s="10">
        <v>0.35163421169999998</v>
      </c>
      <c r="AC172">
        <v>137.33000000000001</v>
      </c>
      <c r="AD172" s="2">
        <v>18223387712</v>
      </c>
      <c r="AE172" s="2">
        <v>13139951686</v>
      </c>
      <c r="AF172" s="10">
        <f>INDEX(CONFAZ!$EN$2:$ES$408,MATCH(DATE(YEAR($A172),MONTH($A172),15),CONFAZ!$EN$2:$EN$408,0),2)</f>
        <v>325779179</v>
      </c>
      <c r="AG172" s="10">
        <f>INDEX(CONFAZ!$EN$2:$ES$408,MATCH(DATE(YEAR($A172),MONTH($A172),15),CONFAZ!$EN$2:$EN$408,0),3)</f>
        <v>147124113</v>
      </c>
      <c r="AH172">
        <v>1045</v>
      </c>
      <c r="AI172">
        <v>1925494097000</v>
      </c>
      <c r="AJ172">
        <v>1.9</v>
      </c>
      <c r="AK172">
        <v>0.87</v>
      </c>
      <c r="AL172">
        <v>1263.50111111111</v>
      </c>
      <c r="AM172">
        <v>978.63400000000001</v>
      </c>
      <c r="AN172">
        <v>894.15904761904699</v>
      </c>
      <c r="AO172">
        <v>1121.1715999999999</v>
      </c>
      <c r="AP172">
        <v>14.8902965207013</v>
      </c>
      <c r="AQ172">
        <v>1.64</v>
      </c>
      <c r="AR172">
        <v>232.8</v>
      </c>
      <c r="AS172">
        <v>67.62</v>
      </c>
      <c r="AT172" s="10">
        <v>646935800000</v>
      </c>
      <c r="AU172">
        <v>115483</v>
      </c>
      <c r="AV172">
        <v>1085</v>
      </c>
      <c r="AW172">
        <v>163554258</v>
      </c>
      <c r="AX172">
        <v>109539438</v>
      </c>
      <c r="AY172">
        <v>4203</v>
      </c>
      <c r="AZ172" s="10">
        <v>92</v>
      </c>
      <c r="BA172">
        <v>248</v>
      </c>
      <c r="BB172">
        <v>248</v>
      </c>
      <c r="BC172">
        <v>5447</v>
      </c>
      <c r="BD172">
        <v>0</v>
      </c>
      <c r="BE172">
        <v>1155</v>
      </c>
      <c r="BF172">
        <v>3419</v>
      </c>
      <c r="BG172">
        <v>364</v>
      </c>
      <c r="BH172">
        <v>845</v>
      </c>
      <c r="BI172">
        <v>1025</v>
      </c>
      <c r="BJ172">
        <v>23</v>
      </c>
      <c r="BK172">
        <v>99060</v>
      </c>
      <c r="BL172">
        <v>49944857</v>
      </c>
      <c r="BM172">
        <v>3647346</v>
      </c>
      <c r="BN172">
        <v>0</v>
      </c>
      <c r="BO172">
        <v>29846794000</v>
      </c>
      <c r="BP172" s="3">
        <v>0.4</v>
      </c>
      <c r="BQ172" s="3">
        <v>3704</v>
      </c>
      <c r="BR172" s="3">
        <v>27335.53</v>
      </c>
      <c r="BS172" s="3">
        <v>3437407000</v>
      </c>
      <c r="BT172" s="3">
        <v>22505000</v>
      </c>
      <c r="BU172" s="3">
        <v>5806026000</v>
      </c>
      <c r="BV172" s="3">
        <v>14705051000</v>
      </c>
      <c r="BW172" s="3">
        <v>5875804000</v>
      </c>
      <c r="BX172" s="3">
        <v>23970990000</v>
      </c>
      <c r="BY172">
        <v>0</v>
      </c>
      <c r="BZ172">
        <v>0</v>
      </c>
      <c r="CA172">
        <v>0</v>
      </c>
      <c r="CB172">
        <v>0</v>
      </c>
      <c r="CC172">
        <v>29846794000</v>
      </c>
      <c r="CD172">
        <v>0.4</v>
      </c>
      <c r="CE172">
        <v>1844843.58</v>
      </c>
      <c r="CF172">
        <v>490217485.63999999</v>
      </c>
      <c r="CG172">
        <v>17024</v>
      </c>
      <c r="CH172">
        <v>27849.919999999998</v>
      </c>
      <c r="CI172">
        <v>34.241921099999999</v>
      </c>
      <c r="CJ172">
        <v>4.3</v>
      </c>
      <c r="CK172">
        <v>-198416.67</v>
      </c>
      <c r="CL172">
        <v>-182180</v>
      </c>
      <c r="CM172">
        <v>16236.67</v>
      </c>
      <c r="CN172">
        <v>39660</v>
      </c>
      <c r="CO172">
        <v>6930413.3300000001</v>
      </c>
      <c r="CP172">
        <v>-44773.33</v>
      </c>
      <c r="CQ172">
        <v>-328263.33</v>
      </c>
      <c r="CR172">
        <v>1783749.89</v>
      </c>
      <c r="CS172">
        <v>339147515.33999997</v>
      </c>
      <c r="CT172">
        <v>1235869.56</v>
      </c>
      <c r="CU172">
        <v>342167134.79000002</v>
      </c>
      <c r="CV172" s="34">
        <v>0.53763439999999996</v>
      </c>
      <c r="CW172">
        <v>83521179</v>
      </c>
      <c r="CX172" s="7">
        <v>5454114.25</v>
      </c>
      <c r="CY172" s="10">
        <f t="shared" si="5"/>
        <v>0</v>
      </c>
      <c r="CZ172" s="10">
        <f>IFERROR(INDEX(CONFAZ!$A$2:$ES$440,MATCH(DATE(YEAR($A172),MONTH($A172),15),CONFAZ!$A$2:$A$440,0),4),0)</f>
        <v>17024</v>
      </c>
      <c r="DA172"/>
      <c r="DB172"/>
      <c r="DC172"/>
      <c r="DD172"/>
      <c r="DJ172"/>
    </row>
    <row r="173" spans="1:114" x14ac:dyDescent="0.25">
      <c r="A173" s="1">
        <v>44127</v>
      </c>
      <c r="B173" s="1" t="str">
        <f t="shared" si="4"/>
        <v>23/10/2020</v>
      </c>
      <c r="C173" t="s">
        <v>61</v>
      </c>
      <c r="D173" t="s">
        <v>67</v>
      </c>
      <c r="E173" s="8">
        <v>5.6257999999999999</v>
      </c>
      <c r="F173">
        <v>512558046.03000003</v>
      </c>
      <c r="G173">
        <v>7289014.9500000002</v>
      </c>
      <c r="H173">
        <v>780252314</v>
      </c>
      <c r="I173">
        <v>135729323.36999997</v>
      </c>
      <c r="J173">
        <v>32702820.389999997</v>
      </c>
      <c r="K173">
        <v>24400626.460000005</v>
      </c>
      <c r="L173">
        <v>21840366</v>
      </c>
      <c r="M173" s="10">
        <v>19453927</v>
      </c>
      <c r="N173" s="10">
        <v>36296807</v>
      </c>
      <c r="O173" s="10">
        <v>118882562</v>
      </c>
      <c r="P173" s="10">
        <v>141839648</v>
      </c>
      <c r="Q173" s="10">
        <v>8907117</v>
      </c>
      <c r="R173" s="10">
        <v>133458997</v>
      </c>
      <c r="S173" s="10">
        <v>4195516</v>
      </c>
      <c r="T173" s="10">
        <v>30592987</v>
      </c>
      <c r="U173" s="10">
        <v>196638278</v>
      </c>
      <c r="V173" s="10">
        <v>83100994</v>
      </c>
      <c r="W173" s="10">
        <v>4195516</v>
      </c>
      <c r="X173" s="10">
        <v>30592987</v>
      </c>
      <c r="Y173" s="10">
        <v>196638278</v>
      </c>
      <c r="Z173" s="10">
        <v>83100994</v>
      </c>
      <c r="AA173" s="10">
        <v>6885481</v>
      </c>
      <c r="AB173" s="10">
        <v>0.15419902169999999</v>
      </c>
      <c r="AC173">
        <v>139.99</v>
      </c>
      <c r="AD173" s="2">
        <v>17649335596</v>
      </c>
      <c r="AE173" s="2">
        <v>13245304357</v>
      </c>
      <c r="AF173" s="10">
        <f>INDEX(CONFAZ!$EN$2:$ES$408,MATCH(DATE(YEAR($A173),MONTH($A173),15),CONFAZ!$EN$2:$EN$408,0),2)</f>
        <v>302411680</v>
      </c>
      <c r="AG173" s="10">
        <f>INDEX(CONFAZ!$EN$2:$ES$408,MATCH(DATE(YEAR($A173),MONTH($A173),15),CONFAZ!$EN$2:$EN$408,0),3)</f>
        <v>199110441</v>
      </c>
      <c r="AH173">
        <v>1045</v>
      </c>
      <c r="AI173">
        <v>1994604886800</v>
      </c>
      <c r="AJ173">
        <v>1.9</v>
      </c>
      <c r="AK173">
        <v>0.89</v>
      </c>
      <c r="AL173">
        <v>1278.8944444444401</v>
      </c>
      <c r="AM173">
        <v>994.30099999999902</v>
      </c>
      <c r="AN173">
        <v>910.90809523809503</v>
      </c>
      <c r="AO173">
        <v>1131.6068</v>
      </c>
      <c r="AP173">
        <v>14.5810380401033</v>
      </c>
      <c r="AQ173">
        <v>1.86</v>
      </c>
      <c r="AR173">
        <v>226.42</v>
      </c>
      <c r="AS173">
        <v>45.250399999999999</v>
      </c>
      <c r="AT173" s="10">
        <v>670125600000</v>
      </c>
      <c r="AU173">
        <v>90871</v>
      </c>
      <c r="AV173">
        <v>1969</v>
      </c>
      <c r="AW173">
        <v>110136799</v>
      </c>
      <c r="AX173">
        <v>80072605</v>
      </c>
      <c r="AY173">
        <v>4181</v>
      </c>
      <c r="AZ173" s="10">
        <v>242</v>
      </c>
      <c r="BA173">
        <v>213</v>
      </c>
      <c r="BB173">
        <v>213</v>
      </c>
      <c r="BC173">
        <v>4388</v>
      </c>
      <c r="BD173">
        <v>7043</v>
      </c>
      <c r="BE173">
        <v>597</v>
      </c>
      <c r="BF173">
        <v>16071</v>
      </c>
      <c r="BG173">
        <v>2924</v>
      </c>
      <c r="BH173">
        <v>5004</v>
      </c>
      <c r="BI173">
        <v>4785</v>
      </c>
      <c r="BJ173">
        <v>0</v>
      </c>
      <c r="BK173">
        <v>73401</v>
      </c>
      <c r="BL173">
        <v>29662791</v>
      </c>
      <c r="BM173">
        <v>186124</v>
      </c>
      <c r="BN173">
        <v>0</v>
      </c>
      <c r="BO173">
        <v>29846794000</v>
      </c>
      <c r="BP173" s="3">
        <v>0.4</v>
      </c>
      <c r="BQ173" s="3">
        <v>3704</v>
      </c>
      <c r="BR173">
        <v>27335.53</v>
      </c>
      <c r="BS173" s="3">
        <v>3437407000</v>
      </c>
      <c r="BT173" s="3">
        <v>22505000</v>
      </c>
      <c r="BU173" s="3">
        <v>5806026000</v>
      </c>
      <c r="BV173" s="3">
        <v>14705051000</v>
      </c>
      <c r="BW173" s="3">
        <v>5875804000</v>
      </c>
      <c r="BX173" s="3">
        <v>23970990000</v>
      </c>
      <c r="BY173">
        <v>0</v>
      </c>
      <c r="BZ173">
        <v>0</v>
      </c>
      <c r="CA173">
        <v>0</v>
      </c>
      <c r="CB173">
        <v>0</v>
      </c>
      <c r="CC173">
        <v>29846794000</v>
      </c>
      <c r="CD173">
        <v>0.4</v>
      </c>
      <c r="CE173">
        <v>1944199.72</v>
      </c>
      <c r="CF173">
        <v>534407291.63999999</v>
      </c>
      <c r="CG173">
        <v>22396.71</v>
      </c>
      <c r="CH173">
        <v>28180.92</v>
      </c>
      <c r="CI173">
        <v>34.241921099999999</v>
      </c>
      <c r="CJ173">
        <v>4.3600000000000003</v>
      </c>
      <c r="CK173">
        <v>-411370</v>
      </c>
      <c r="CL173">
        <v>-397186.67</v>
      </c>
      <c r="CM173">
        <v>14186.67</v>
      </c>
      <c r="CN173">
        <v>-439206.67</v>
      </c>
      <c r="CO173">
        <v>6908360</v>
      </c>
      <c r="CP173">
        <v>-87666.67</v>
      </c>
      <c r="CQ173">
        <v>-312220</v>
      </c>
      <c r="CR173">
        <v>3820828.62</v>
      </c>
      <c r="CS173">
        <v>354416020.72000003</v>
      </c>
      <c r="CT173">
        <v>865258.75</v>
      </c>
      <c r="CU173">
        <v>359103230.77999997</v>
      </c>
      <c r="CV173" s="34">
        <v>0.53763439999999996</v>
      </c>
      <c r="CW173">
        <v>83521179</v>
      </c>
      <c r="CX173" s="7">
        <v>5894635.2000000002</v>
      </c>
      <c r="CY173" s="10">
        <f t="shared" si="5"/>
        <v>0</v>
      </c>
      <c r="CZ173" s="10">
        <f>IFERROR(INDEX(CONFAZ!$A$2:$ES$440,MATCH(DATE(YEAR($A173),MONTH($A173),15),CONFAZ!$A$2:$A$440,0),4),0)</f>
        <v>22396.71</v>
      </c>
      <c r="DA173" s="4"/>
      <c r="DB173" s="4"/>
      <c r="DC173" s="4"/>
      <c r="DD173"/>
      <c r="DJ173"/>
    </row>
    <row r="174" spans="1:114" x14ac:dyDescent="0.25">
      <c r="A174" s="1">
        <v>44158</v>
      </c>
      <c r="B174" s="1" t="str">
        <f t="shared" si="4"/>
        <v>23/11/2020</v>
      </c>
      <c r="C174" t="s">
        <v>61</v>
      </c>
      <c r="D174" t="s">
        <v>67</v>
      </c>
      <c r="E174" s="8">
        <v>5.4177999999999997</v>
      </c>
      <c r="F174">
        <v>517396938.19</v>
      </c>
      <c r="G174">
        <v>6714182.9699999997</v>
      </c>
      <c r="H174">
        <v>769832455</v>
      </c>
      <c r="I174">
        <v>138883009.44000003</v>
      </c>
      <c r="J174">
        <v>17795127.389999997</v>
      </c>
      <c r="K174">
        <v>24824934.090000004</v>
      </c>
      <c r="L174">
        <v>18778816</v>
      </c>
      <c r="M174" s="10">
        <v>17541897</v>
      </c>
      <c r="N174" s="10">
        <v>36785918</v>
      </c>
      <c r="O174" s="10">
        <v>117242970</v>
      </c>
      <c r="P174" s="10">
        <v>145835643</v>
      </c>
      <c r="Q174" s="10">
        <v>12343118</v>
      </c>
      <c r="R174" s="10">
        <v>144174197</v>
      </c>
      <c r="S174" s="10">
        <v>3995861</v>
      </c>
      <c r="T174" s="10">
        <v>30594747</v>
      </c>
      <c r="U174" s="10">
        <v>163002259</v>
      </c>
      <c r="V174" s="10">
        <v>91820620</v>
      </c>
      <c r="W174" s="10">
        <v>3995861</v>
      </c>
      <c r="X174" s="10">
        <v>30594747</v>
      </c>
      <c r="Y174" s="10">
        <v>163002259</v>
      </c>
      <c r="Z174" s="10">
        <v>91820620</v>
      </c>
      <c r="AA174" s="10">
        <v>6495225</v>
      </c>
      <c r="AB174" s="10">
        <v>0.232322006</v>
      </c>
      <c r="AC174">
        <v>138.34</v>
      </c>
      <c r="AD174" s="2">
        <v>17344900538</v>
      </c>
      <c r="AE174" s="2">
        <v>14856582072</v>
      </c>
      <c r="AF174" s="10">
        <f>INDEX(CONFAZ!$EN$2:$ES$408,MATCH(DATE(YEAR($A174),MONTH($A174),15),CONFAZ!$EN$2:$EN$408,0),2)</f>
        <v>226156409</v>
      </c>
      <c r="AG174" s="10">
        <f>INDEX(CONFAZ!$EN$2:$ES$408,MATCH(DATE(YEAR($A174),MONTH($A174),15),CONFAZ!$EN$2:$EN$408,0),3)</f>
        <v>122209490</v>
      </c>
      <c r="AH174">
        <v>1045</v>
      </c>
      <c r="AI174">
        <v>1928758471200</v>
      </c>
      <c r="AJ174">
        <v>1.9</v>
      </c>
      <c r="AK174">
        <v>0.95</v>
      </c>
      <c r="AL174">
        <v>1289.8699999999999</v>
      </c>
      <c r="AM174">
        <v>999.66200000000003</v>
      </c>
      <c r="AN174">
        <v>914.89761904761895</v>
      </c>
      <c r="AO174">
        <v>1139.26</v>
      </c>
      <c r="AP174">
        <v>14.3579293084175</v>
      </c>
      <c r="AQ174">
        <v>1.89</v>
      </c>
      <c r="AR174">
        <v>233.07</v>
      </c>
      <c r="AS174">
        <v>69.438999999999993</v>
      </c>
      <c r="AT174" s="10">
        <v>676165200000</v>
      </c>
      <c r="AU174">
        <v>76177</v>
      </c>
      <c r="AV174">
        <v>138</v>
      </c>
      <c r="AW174">
        <v>98840609</v>
      </c>
      <c r="AX174">
        <v>63456525</v>
      </c>
      <c r="AY174">
        <v>2396</v>
      </c>
      <c r="AZ174" s="10">
        <v>379</v>
      </c>
      <c r="BA174">
        <v>152</v>
      </c>
      <c r="BB174">
        <v>152</v>
      </c>
      <c r="BC174">
        <v>6132</v>
      </c>
      <c r="BD174">
        <v>0</v>
      </c>
      <c r="BE174">
        <v>1206</v>
      </c>
      <c r="BF174">
        <v>492</v>
      </c>
      <c r="BG174">
        <v>579</v>
      </c>
      <c r="BH174">
        <v>5044</v>
      </c>
      <c r="BI174">
        <v>2247</v>
      </c>
      <c r="BJ174">
        <v>0</v>
      </c>
      <c r="BK174">
        <v>69832</v>
      </c>
      <c r="BL174">
        <v>34964069</v>
      </c>
      <c r="BM174">
        <v>251486</v>
      </c>
      <c r="BN174">
        <v>0</v>
      </c>
      <c r="BO174">
        <v>29846794000</v>
      </c>
      <c r="BP174" s="3">
        <v>0.4</v>
      </c>
      <c r="BQ174" s="3">
        <v>3704</v>
      </c>
      <c r="BR174" s="3">
        <v>27335.53</v>
      </c>
      <c r="BS174" s="3">
        <v>3437407000</v>
      </c>
      <c r="BT174" s="3">
        <v>22505000</v>
      </c>
      <c r="BU174" s="3">
        <v>5806026000</v>
      </c>
      <c r="BV174">
        <v>14705051000</v>
      </c>
      <c r="BW174" s="3">
        <v>5875804000</v>
      </c>
      <c r="BX174" s="3">
        <v>23970990000</v>
      </c>
      <c r="BY174">
        <v>0</v>
      </c>
      <c r="BZ174">
        <v>0</v>
      </c>
      <c r="CA174">
        <v>0</v>
      </c>
      <c r="CB174">
        <v>0</v>
      </c>
      <c r="CC174">
        <v>29846794000</v>
      </c>
      <c r="CD174">
        <v>0.4</v>
      </c>
      <c r="CE174">
        <v>2666101.14</v>
      </c>
      <c r="CF174">
        <v>648989156.41999996</v>
      </c>
      <c r="CG174">
        <v>27755.25</v>
      </c>
      <c r="CH174">
        <v>28010.92</v>
      </c>
      <c r="CI174">
        <v>34.241921099999999</v>
      </c>
      <c r="CJ174">
        <v>4.41</v>
      </c>
      <c r="CK174">
        <v>-411370</v>
      </c>
      <c r="CL174">
        <v>-397186.67</v>
      </c>
      <c r="CM174">
        <v>14186.67</v>
      </c>
      <c r="CN174">
        <v>-439206.67</v>
      </c>
      <c r="CO174">
        <v>6908360</v>
      </c>
      <c r="CP174">
        <v>-87666.67</v>
      </c>
      <c r="CQ174">
        <v>-312220</v>
      </c>
      <c r="CR174">
        <v>3194647.67</v>
      </c>
      <c r="CS174">
        <v>335450581.25</v>
      </c>
      <c r="CT174">
        <v>695869.07</v>
      </c>
      <c r="CU174">
        <v>339358738.74000001</v>
      </c>
      <c r="CV174" s="34">
        <v>0.53763439999999996</v>
      </c>
      <c r="CW174">
        <v>104189436</v>
      </c>
      <c r="CX174" s="7">
        <v>7466669.8899999997</v>
      </c>
      <c r="CY174" s="10">
        <f t="shared" si="5"/>
        <v>0</v>
      </c>
      <c r="CZ174" s="10">
        <f>IFERROR(INDEX(CONFAZ!$A$2:$ES$440,MATCH(DATE(YEAR($A174),MONTH($A174),15),CONFAZ!$A$2:$A$440,0),4),0)</f>
        <v>27755.25</v>
      </c>
      <c r="DA174"/>
      <c r="DB174"/>
      <c r="DC174"/>
      <c r="DD174"/>
      <c r="DJ174"/>
    </row>
    <row r="175" spans="1:114" x14ac:dyDescent="0.25">
      <c r="A175" s="1">
        <v>44188</v>
      </c>
      <c r="B175" s="1" t="str">
        <f t="shared" si="4"/>
        <v>23/12/2020</v>
      </c>
      <c r="C175" t="s">
        <v>61</v>
      </c>
      <c r="D175" t="s">
        <v>67</v>
      </c>
      <c r="E175" s="8">
        <v>5.1456</v>
      </c>
      <c r="F175">
        <v>544437578.44000006</v>
      </c>
      <c r="G175">
        <v>6378892.5599999996</v>
      </c>
      <c r="H175">
        <v>791157077</v>
      </c>
      <c r="I175">
        <v>130563408.11</v>
      </c>
      <c r="J175">
        <v>16407185.569999997</v>
      </c>
      <c r="K175">
        <v>26022080.389999997</v>
      </c>
      <c r="L175">
        <v>19522583</v>
      </c>
      <c r="M175" s="10">
        <v>18588913</v>
      </c>
      <c r="N175" s="10">
        <v>38470716</v>
      </c>
      <c r="O175" s="10">
        <v>130714676</v>
      </c>
      <c r="P175" s="10">
        <v>144695951</v>
      </c>
      <c r="Q175" s="10">
        <v>9789284</v>
      </c>
      <c r="R175" s="10">
        <v>142619326</v>
      </c>
      <c r="S175" s="10">
        <v>2863821</v>
      </c>
      <c r="T175" s="10">
        <v>32443509</v>
      </c>
      <c r="U175" s="10">
        <v>180135570</v>
      </c>
      <c r="V175" s="10">
        <v>84558230</v>
      </c>
      <c r="W175" s="10">
        <v>2863821</v>
      </c>
      <c r="X175" s="10">
        <v>32443509</v>
      </c>
      <c r="Y175" s="10">
        <v>180135570</v>
      </c>
      <c r="Z175" s="10">
        <v>84558230</v>
      </c>
      <c r="AA175" s="10">
        <v>6277081</v>
      </c>
      <c r="AB175" s="10">
        <v>0.3050072948</v>
      </c>
      <c r="AC175">
        <v>139.55000000000001</v>
      </c>
      <c r="AD175" s="2">
        <v>18451708927</v>
      </c>
      <c r="AE175" s="2">
        <v>15748589294</v>
      </c>
      <c r="AF175" s="10">
        <f>INDEX(CONFAZ!$EN$2:$ES$408,MATCH(DATE(YEAR($A175),MONTH($A175),15),CONFAZ!$EN$2:$EN$408,0),2)</f>
        <v>299145103</v>
      </c>
      <c r="AG175" s="10">
        <f>INDEX(CONFAZ!$EN$2:$ES$408,MATCH(DATE(YEAR($A175),MONTH($A175),15),CONFAZ!$EN$2:$EN$408,0),3)</f>
        <v>181836747</v>
      </c>
      <c r="AH175">
        <v>1045</v>
      </c>
      <c r="AI175">
        <v>1829878272000</v>
      </c>
      <c r="AJ175">
        <v>1.9</v>
      </c>
      <c r="AK175">
        <v>1.46</v>
      </c>
      <c r="AL175">
        <v>1314.5477777777701</v>
      </c>
      <c r="AM175">
        <v>1021.865</v>
      </c>
      <c r="AN175">
        <v>934.35333333333301</v>
      </c>
      <c r="AO175">
        <v>1160.2488000000001</v>
      </c>
      <c r="AP175">
        <v>14.179875439062499</v>
      </c>
      <c r="AQ175">
        <v>2.35</v>
      </c>
      <c r="AR175">
        <v>256.69</v>
      </c>
      <c r="AS175">
        <v>26.8095</v>
      </c>
      <c r="AT175" s="10">
        <v>702688000000</v>
      </c>
      <c r="AU175">
        <v>95788</v>
      </c>
      <c r="AV175">
        <v>1343</v>
      </c>
      <c r="AW175">
        <v>177857313</v>
      </c>
      <c r="AX175">
        <v>114424377</v>
      </c>
      <c r="AY175">
        <v>6657</v>
      </c>
      <c r="AZ175" s="10">
        <v>963</v>
      </c>
      <c r="BA175">
        <v>7688</v>
      </c>
      <c r="BB175">
        <v>7688</v>
      </c>
      <c r="BC175">
        <v>11732</v>
      </c>
      <c r="BD175">
        <v>284</v>
      </c>
      <c r="BE175">
        <v>2584</v>
      </c>
      <c r="BF175">
        <v>11507</v>
      </c>
      <c r="BG175">
        <v>637</v>
      </c>
      <c r="BH175">
        <v>1492</v>
      </c>
      <c r="BI175">
        <v>3245</v>
      </c>
      <c r="BJ175">
        <v>65</v>
      </c>
      <c r="BK175">
        <v>88799</v>
      </c>
      <c r="BL175">
        <v>62183112</v>
      </c>
      <c r="BM175">
        <v>1011910</v>
      </c>
      <c r="BN175">
        <v>0</v>
      </c>
      <c r="BO175">
        <v>29846794000</v>
      </c>
      <c r="BP175" s="3">
        <v>0.4</v>
      </c>
      <c r="BQ175" s="3">
        <v>3704</v>
      </c>
      <c r="BR175">
        <v>27335.53</v>
      </c>
      <c r="BS175" s="3">
        <v>3437407000</v>
      </c>
      <c r="BT175" s="3">
        <v>22505000</v>
      </c>
      <c r="BU175" s="3">
        <v>5806026000</v>
      </c>
      <c r="BV175" s="3">
        <v>14705051000</v>
      </c>
      <c r="BW175" s="3">
        <v>5875804000</v>
      </c>
      <c r="BX175" s="3">
        <v>23970990000</v>
      </c>
      <c r="BY175">
        <v>0</v>
      </c>
      <c r="BZ175">
        <v>0</v>
      </c>
      <c r="CA175">
        <v>0</v>
      </c>
      <c r="CB175">
        <v>0</v>
      </c>
      <c r="CC175">
        <v>29846794000</v>
      </c>
      <c r="CD175">
        <v>0.4</v>
      </c>
      <c r="CE175">
        <v>2351096.06</v>
      </c>
      <c r="CF175">
        <v>1237980331.01</v>
      </c>
      <c r="CG175">
        <v>26256.97</v>
      </c>
      <c r="CH175">
        <v>28175.919999999998</v>
      </c>
      <c r="CI175">
        <v>34.241921099999999</v>
      </c>
      <c r="CJ175">
        <v>4.4800000000000004</v>
      </c>
      <c r="CK175">
        <v>-411370</v>
      </c>
      <c r="CL175">
        <v>-397186.67</v>
      </c>
      <c r="CM175">
        <v>14186.67</v>
      </c>
      <c r="CN175">
        <v>-439206.67</v>
      </c>
      <c r="CO175">
        <v>6908360</v>
      </c>
      <c r="CP175">
        <v>-87666.67</v>
      </c>
      <c r="CQ175">
        <v>-312220</v>
      </c>
      <c r="CR175">
        <v>2869821.19</v>
      </c>
      <c r="CS175">
        <v>349568716.17000002</v>
      </c>
      <c r="CT175">
        <v>530162.25</v>
      </c>
      <c r="CU175">
        <v>352971354.61000001</v>
      </c>
      <c r="CV175" s="34">
        <v>0.53763439999999996</v>
      </c>
      <c r="CW175">
        <v>79960392</v>
      </c>
      <c r="CX175" s="7">
        <v>14908822.189999999</v>
      </c>
      <c r="CY175" s="10">
        <f t="shared" si="5"/>
        <v>0</v>
      </c>
      <c r="CZ175" s="10">
        <f>IFERROR(INDEX(CONFAZ!$A$2:$ES$440,MATCH(DATE(YEAR($A175),MONTH($A175),15),CONFAZ!$A$2:$A$440,0),4),0)</f>
        <v>26256.97</v>
      </c>
      <c r="DA175"/>
      <c r="DB175"/>
      <c r="DC175"/>
      <c r="DD175"/>
      <c r="DJ175"/>
    </row>
    <row r="176" spans="1:114" x14ac:dyDescent="0.25">
      <c r="A176" s="1">
        <v>44219</v>
      </c>
      <c r="B176" s="1" t="str">
        <f t="shared" si="4"/>
        <v>23/01/2021</v>
      </c>
      <c r="C176" t="s">
        <v>61</v>
      </c>
      <c r="D176" t="s">
        <v>67</v>
      </c>
      <c r="E176" s="8">
        <v>5.3562000000000003</v>
      </c>
      <c r="F176">
        <v>701660118.67999995</v>
      </c>
      <c r="G176">
        <v>6000866.1600000001</v>
      </c>
      <c r="H176">
        <v>953962929</v>
      </c>
      <c r="I176">
        <v>133785359.5</v>
      </c>
      <c r="J176">
        <v>12309139.66</v>
      </c>
      <c r="K176">
        <v>28869196.66</v>
      </c>
      <c r="L176">
        <v>36365192</v>
      </c>
      <c r="M176" s="10">
        <v>21654809</v>
      </c>
      <c r="N176" s="10">
        <v>84454207</v>
      </c>
      <c r="O176" s="10">
        <v>147589834</v>
      </c>
      <c r="P176" s="10">
        <v>141370176</v>
      </c>
      <c r="Q176" s="10">
        <v>11443611</v>
      </c>
      <c r="R176" s="10">
        <v>142785788</v>
      </c>
      <c r="S176" s="10">
        <v>3682071</v>
      </c>
      <c r="T176" s="10">
        <v>28726547</v>
      </c>
      <c r="U176" s="10">
        <v>280031291</v>
      </c>
      <c r="V176" s="10">
        <v>86753904</v>
      </c>
      <c r="W176" s="10">
        <v>3682071</v>
      </c>
      <c r="X176" s="10">
        <v>28726547</v>
      </c>
      <c r="Y176" s="10">
        <v>280031291</v>
      </c>
      <c r="Z176" s="10">
        <v>86753904</v>
      </c>
      <c r="AA176" s="10">
        <v>5470691</v>
      </c>
      <c r="AB176" s="10">
        <v>0.85405814840000005</v>
      </c>
      <c r="AC176">
        <v>131.88</v>
      </c>
      <c r="AD176" s="2">
        <v>14947626003</v>
      </c>
      <c r="AE176" s="2">
        <v>15167392393</v>
      </c>
      <c r="AF176" s="10">
        <f>INDEX(CONFAZ!$EN$2:$ES$408,MATCH(DATE(YEAR($A176),MONTH($A176),15),CONFAZ!$EN$2:$EN$408,0),2)</f>
        <v>219556656</v>
      </c>
      <c r="AG176" s="10">
        <f>INDEX(CONFAZ!$EN$2:$ES$408,MATCH(DATE(YEAR($A176),MONTH($A176),15),CONFAZ!$EN$2:$EN$408,0),3)</f>
        <v>200805286</v>
      </c>
      <c r="AH176">
        <v>1100</v>
      </c>
      <c r="AI176">
        <v>1903679179200</v>
      </c>
      <c r="AJ176">
        <v>1.9</v>
      </c>
      <c r="AK176">
        <v>0.27</v>
      </c>
      <c r="AL176">
        <v>1341.27666666666</v>
      </c>
      <c r="AM176">
        <v>1046.761</v>
      </c>
      <c r="AN176">
        <v>959.58285714285705</v>
      </c>
      <c r="AO176">
        <v>1190.4636</v>
      </c>
      <c r="AP176">
        <v>14.460856431079399</v>
      </c>
      <c r="AQ176">
        <v>1.25</v>
      </c>
      <c r="AR176">
        <v>287.13</v>
      </c>
      <c r="AS176">
        <v>11.81</v>
      </c>
      <c r="AT176" s="10">
        <v>679663300000</v>
      </c>
      <c r="AU176">
        <v>80208</v>
      </c>
      <c r="AV176">
        <v>1003</v>
      </c>
      <c r="AW176">
        <v>140274711</v>
      </c>
      <c r="AX176">
        <v>94168936</v>
      </c>
      <c r="AY176">
        <v>4800</v>
      </c>
      <c r="AZ176" s="10">
        <v>1176</v>
      </c>
      <c r="BA176">
        <v>114</v>
      </c>
      <c r="BB176">
        <v>114</v>
      </c>
      <c r="BC176">
        <v>6875</v>
      </c>
      <c r="BD176">
        <v>0</v>
      </c>
      <c r="BE176">
        <v>772</v>
      </c>
      <c r="BF176">
        <v>644</v>
      </c>
      <c r="BG176">
        <v>155</v>
      </c>
      <c r="BH176">
        <v>2008</v>
      </c>
      <c r="BI176">
        <v>4649</v>
      </c>
      <c r="BJ176">
        <v>0</v>
      </c>
      <c r="BK176">
        <v>65968</v>
      </c>
      <c r="BL176">
        <v>45859481</v>
      </c>
      <c r="BM176">
        <v>74032</v>
      </c>
      <c r="BN176">
        <v>0</v>
      </c>
      <c r="BO176">
        <v>33605801000</v>
      </c>
      <c r="BP176" s="3">
        <v>0.4</v>
      </c>
      <c r="BQ176" s="3">
        <v>3704</v>
      </c>
      <c r="BR176">
        <v>30699.57</v>
      </c>
      <c r="BS176" s="3">
        <v>3568480000</v>
      </c>
      <c r="BT176" s="3">
        <v>20396000</v>
      </c>
      <c r="BU176" s="3">
        <v>7460218000</v>
      </c>
      <c r="BV176" s="3">
        <v>16141426000</v>
      </c>
      <c r="BW176" s="3">
        <v>6415281000</v>
      </c>
      <c r="BX176" s="3">
        <v>27190520000</v>
      </c>
      <c r="BY176">
        <v>0</v>
      </c>
      <c r="BZ176">
        <v>0</v>
      </c>
      <c r="CA176">
        <v>0</v>
      </c>
      <c r="CB176">
        <v>0</v>
      </c>
      <c r="CC176">
        <v>29846794000</v>
      </c>
      <c r="CD176">
        <v>0.4</v>
      </c>
      <c r="CE176">
        <v>1920733.82</v>
      </c>
      <c r="CF176">
        <v>636613853.80999994</v>
      </c>
      <c r="CG176">
        <v>23681.24</v>
      </c>
      <c r="CH176">
        <v>33627</v>
      </c>
      <c r="CI176">
        <v>32.8664779</v>
      </c>
      <c r="CJ176">
        <v>4.62</v>
      </c>
      <c r="CK176">
        <v>347390</v>
      </c>
      <c r="CL176">
        <v>357476.67</v>
      </c>
      <c r="CM176">
        <v>10090</v>
      </c>
      <c r="CN176">
        <v>-48176.67</v>
      </c>
      <c r="CO176">
        <v>6979780</v>
      </c>
      <c r="CP176">
        <v>-48216.67</v>
      </c>
      <c r="CQ176">
        <v>-238543.33</v>
      </c>
      <c r="CR176">
        <v>2582825.77</v>
      </c>
      <c r="CS176">
        <v>501247049.06</v>
      </c>
      <c r="CT176">
        <v>1398101.52</v>
      </c>
      <c r="CU176">
        <v>505227976.35000002</v>
      </c>
      <c r="CV176" s="34">
        <v>0.53441640000000001</v>
      </c>
      <c r="CW176">
        <v>95731053.400000006</v>
      </c>
      <c r="CX176" s="7">
        <v>7379090.0999999996</v>
      </c>
      <c r="CY176" s="10">
        <f t="shared" si="5"/>
        <v>0</v>
      </c>
      <c r="CZ176" s="10">
        <f>IFERROR(INDEX(CONFAZ!$A$2:$ES$440,MATCH(DATE(YEAR($A176),MONTH($A176),15),CONFAZ!$A$2:$A$440,0),4),0)</f>
        <v>23681.24</v>
      </c>
      <c r="DA176"/>
      <c r="DB176"/>
      <c r="DC176"/>
      <c r="DD176"/>
      <c r="DJ176"/>
    </row>
    <row r="177" spans="1:114" x14ac:dyDescent="0.25">
      <c r="A177" s="1">
        <v>44250</v>
      </c>
      <c r="B177" s="1" t="str">
        <f t="shared" si="4"/>
        <v>23/02/2021</v>
      </c>
      <c r="C177" t="s">
        <v>61</v>
      </c>
      <c r="D177" t="s">
        <v>67</v>
      </c>
      <c r="E177" s="8">
        <v>5.4165000000000001</v>
      </c>
      <c r="F177">
        <v>517490592.14999992</v>
      </c>
      <c r="G177">
        <v>4728410.59</v>
      </c>
      <c r="H177">
        <v>733541331</v>
      </c>
      <c r="I177">
        <v>117453395.57000001</v>
      </c>
      <c r="J177">
        <v>10984360.35</v>
      </c>
      <c r="K177">
        <v>21271996.27</v>
      </c>
      <c r="L177">
        <v>97533778</v>
      </c>
      <c r="M177" s="10">
        <v>16116347</v>
      </c>
      <c r="N177" s="10">
        <v>33358258</v>
      </c>
      <c r="O177" s="10">
        <v>109013677</v>
      </c>
      <c r="P177" s="10">
        <v>123245308</v>
      </c>
      <c r="Q177" s="10">
        <v>8617236</v>
      </c>
      <c r="R177" s="10">
        <v>125448009</v>
      </c>
      <c r="S177" s="10">
        <v>3230631</v>
      </c>
      <c r="T177" s="10">
        <v>24662693</v>
      </c>
      <c r="U177" s="10">
        <v>208196002</v>
      </c>
      <c r="V177" s="10">
        <v>77070643</v>
      </c>
      <c r="W177" s="10">
        <v>3230631</v>
      </c>
      <c r="X177" s="10">
        <v>24662693</v>
      </c>
      <c r="Y177" s="10">
        <v>208196002</v>
      </c>
      <c r="Z177" s="10">
        <v>77070643</v>
      </c>
      <c r="AA177" s="10">
        <v>4582527</v>
      </c>
      <c r="AB177" s="10">
        <v>1.5722876813</v>
      </c>
      <c r="AC177">
        <v>134.52000000000001</v>
      </c>
      <c r="AD177" s="2">
        <v>16375290870</v>
      </c>
      <c r="AE177" s="2">
        <v>14539172569</v>
      </c>
      <c r="AF177" s="10">
        <f>INDEX(CONFAZ!$EN$2:$ES$408,MATCH(DATE(YEAR($A177),MONTH($A177),15),CONFAZ!$EN$2:$EN$408,0),2)</f>
        <v>284598511</v>
      </c>
      <c r="AG177" s="10">
        <f>INDEX(CONFAZ!$EN$2:$ES$408,MATCH(DATE(YEAR($A177),MONTH($A177),15),CONFAZ!$EN$2:$EN$408,0),3)</f>
        <v>204661460</v>
      </c>
      <c r="AH177">
        <v>1100</v>
      </c>
      <c r="AI177">
        <v>1928653155000</v>
      </c>
      <c r="AJ177">
        <v>1.9</v>
      </c>
      <c r="AK177">
        <v>0.82</v>
      </c>
      <c r="AL177">
        <v>1368.41055555555</v>
      </c>
      <c r="AM177">
        <v>1063.9475</v>
      </c>
      <c r="AN177">
        <v>975.356666666666</v>
      </c>
      <c r="AO177">
        <v>1213.5008</v>
      </c>
      <c r="AP177">
        <v>14.6081375896377</v>
      </c>
      <c r="AQ177">
        <v>1.86</v>
      </c>
      <c r="AR177">
        <v>333.68</v>
      </c>
      <c r="AS177">
        <v>86.63</v>
      </c>
      <c r="AT177" s="10">
        <v>706749200000</v>
      </c>
      <c r="AU177">
        <v>47039</v>
      </c>
      <c r="AV177">
        <v>482</v>
      </c>
      <c r="AW177">
        <v>176648964</v>
      </c>
      <c r="AX177">
        <v>81671249</v>
      </c>
      <c r="AY177">
        <v>2678</v>
      </c>
      <c r="AZ177" s="10">
        <v>181</v>
      </c>
      <c r="BA177">
        <v>76</v>
      </c>
      <c r="BB177">
        <v>76</v>
      </c>
      <c r="BC177">
        <v>3931</v>
      </c>
      <c r="BD177">
        <v>0</v>
      </c>
      <c r="BE177">
        <v>1165</v>
      </c>
      <c r="BF177">
        <v>16925</v>
      </c>
      <c r="BG177">
        <v>776</v>
      </c>
      <c r="BH177">
        <v>2203</v>
      </c>
      <c r="BI177">
        <v>1304</v>
      </c>
      <c r="BJ177">
        <v>0</v>
      </c>
      <c r="BK177">
        <v>41528</v>
      </c>
      <c r="BL177">
        <v>94806877</v>
      </c>
      <c r="BM177">
        <v>45562</v>
      </c>
      <c r="BN177">
        <v>0</v>
      </c>
      <c r="BO177">
        <v>33605801000</v>
      </c>
      <c r="BP177" s="3">
        <v>0.4</v>
      </c>
      <c r="BQ177" s="3">
        <v>3704</v>
      </c>
      <c r="BR177" s="3">
        <v>30699.57</v>
      </c>
      <c r="BS177">
        <v>3568480000</v>
      </c>
      <c r="BT177">
        <v>20396000</v>
      </c>
      <c r="BU177" s="3">
        <v>7460218000</v>
      </c>
      <c r="BV177" s="3">
        <v>16141426000</v>
      </c>
      <c r="BW177">
        <v>6415281000</v>
      </c>
      <c r="BX177" s="3">
        <v>27190520000</v>
      </c>
      <c r="BY177">
        <v>0</v>
      </c>
      <c r="BZ177">
        <v>0</v>
      </c>
      <c r="CA177">
        <v>0</v>
      </c>
      <c r="CB177">
        <v>0</v>
      </c>
      <c r="CC177">
        <v>29846794000</v>
      </c>
      <c r="CD177">
        <v>0.4</v>
      </c>
      <c r="CE177">
        <v>2495333.61</v>
      </c>
      <c r="CF177">
        <v>682844777.91999996</v>
      </c>
      <c r="CG177">
        <v>26318.51</v>
      </c>
      <c r="CH177">
        <v>33470</v>
      </c>
      <c r="CI177">
        <v>32.8664779</v>
      </c>
      <c r="CJ177">
        <v>4.95</v>
      </c>
      <c r="CK177">
        <v>347390</v>
      </c>
      <c r="CL177">
        <v>357476.67</v>
      </c>
      <c r="CM177">
        <v>10090</v>
      </c>
      <c r="CN177">
        <v>-48176.67</v>
      </c>
      <c r="CO177">
        <v>6979780</v>
      </c>
      <c r="CP177">
        <v>-48216.67</v>
      </c>
      <c r="CQ177">
        <v>-238543.33</v>
      </c>
      <c r="CR177">
        <v>2077770.59</v>
      </c>
      <c r="CS177">
        <v>351112368.69999999</v>
      </c>
      <c r="CT177">
        <v>4665320.3</v>
      </c>
      <c r="CU177">
        <v>357855459.58999997</v>
      </c>
      <c r="CV177" s="34">
        <v>0.53441640000000001</v>
      </c>
      <c r="CW177">
        <v>119668603.5</v>
      </c>
      <c r="CX177" s="7">
        <v>7745104.3499999996</v>
      </c>
      <c r="CY177" s="10">
        <f t="shared" si="5"/>
        <v>0</v>
      </c>
      <c r="CZ177" s="10">
        <f>IFERROR(INDEX(CONFAZ!$A$2:$ES$440,MATCH(DATE(YEAR($A177),MONTH($A177),15),CONFAZ!$A$2:$A$440,0),4),0)</f>
        <v>26318.51</v>
      </c>
      <c r="DA177"/>
      <c r="DB177"/>
      <c r="DC177"/>
      <c r="DD177"/>
      <c r="DJ177"/>
    </row>
    <row r="178" spans="1:114" x14ac:dyDescent="0.25">
      <c r="A178" s="1">
        <v>44278</v>
      </c>
      <c r="B178" s="1" t="str">
        <f t="shared" si="4"/>
        <v>23/03/2021</v>
      </c>
      <c r="C178" t="s">
        <v>61</v>
      </c>
      <c r="D178" t="s">
        <v>67</v>
      </c>
      <c r="E178" s="8">
        <v>5.6460999999999997</v>
      </c>
      <c r="F178">
        <v>473362266.76999998</v>
      </c>
      <c r="G178">
        <v>5000717.3599999994</v>
      </c>
      <c r="H178">
        <v>708517954</v>
      </c>
      <c r="I178">
        <v>98060778.790000007</v>
      </c>
      <c r="J178">
        <v>52768491.089999996</v>
      </c>
      <c r="K178">
        <v>20372892.170000006</v>
      </c>
      <c r="L178">
        <v>73655798</v>
      </c>
      <c r="M178" s="10">
        <v>14993808</v>
      </c>
      <c r="N178" s="10">
        <v>32923813</v>
      </c>
      <c r="O178" s="10">
        <v>95476205</v>
      </c>
      <c r="P178" s="10">
        <v>120271670</v>
      </c>
      <c r="Q178" s="10">
        <v>9403789</v>
      </c>
      <c r="R178" s="10">
        <v>109612801</v>
      </c>
      <c r="S178" s="10">
        <v>3891685</v>
      </c>
      <c r="T178" s="10">
        <v>28136059</v>
      </c>
      <c r="U178" s="10">
        <v>210136237</v>
      </c>
      <c r="V178" s="10">
        <v>78826956</v>
      </c>
      <c r="W178" s="10">
        <v>3891685</v>
      </c>
      <c r="X178" s="10">
        <v>28136059</v>
      </c>
      <c r="Y178" s="10">
        <v>210136237</v>
      </c>
      <c r="Z178" s="10">
        <v>78826956</v>
      </c>
      <c r="AA178" s="10">
        <v>4844931</v>
      </c>
      <c r="AB178" s="10">
        <v>2.3859532561000001</v>
      </c>
      <c r="AC178">
        <v>144.41</v>
      </c>
      <c r="AD178" s="2">
        <v>24335759852</v>
      </c>
      <c r="AE178" s="2">
        <v>17865278864</v>
      </c>
      <c r="AF178" s="10">
        <f>INDEX(CONFAZ!$EN$2:$ES$408,MATCH(DATE(YEAR($A178),MONTH($A178),15),CONFAZ!$EN$2:$EN$408,0),2)</f>
        <v>337570820</v>
      </c>
      <c r="AG178" s="10">
        <f>INDEX(CONFAZ!$EN$2:$ES$408,MATCH(DATE(YEAR($A178),MONTH($A178),15),CONFAZ!$EN$2:$EN$408,0),3)</f>
        <v>234183843</v>
      </c>
      <c r="AH178">
        <v>1100</v>
      </c>
      <c r="AI178">
        <v>1961528539300</v>
      </c>
      <c r="AJ178">
        <v>2.23</v>
      </c>
      <c r="AK178">
        <v>0.86</v>
      </c>
      <c r="AL178">
        <v>1396.46444444444</v>
      </c>
      <c r="AM178">
        <v>1079.2065</v>
      </c>
      <c r="AN178">
        <v>989.824761904762</v>
      </c>
      <c r="AO178">
        <v>1233.8227999999999</v>
      </c>
      <c r="AP178">
        <v>14.908294980408201</v>
      </c>
      <c r="AQ178">
        <v>1.93</v>
      </c>
      <c r="AR178">
        <v>372.8</v>
      </c>
      <c r="AS178">
        <v>106.91</v>
      </c>
      <c r="AT178" s="10">
        <v>766209300000</v>
      </c>
      <c r="AU178">
        <v>61635</v>
      </c>
      <c r="AV178">
        <v>122</v>
      </c>
      <c r="AW178">
        <v>145320655</v>
      </c>
      <c r="AX178">
        <v>92202549</v>
      </c>
      <c r="AY178">
        <v>3514</v>
      </c>
      <c r="AZ178" s="10">
        <v>375</v>
      </c>
      <c r="BA178">
        <v>80</v>
      </c>
      <c r="BB178">
        <v>80</v>
      </c>
      <c r="BC178">
        <v>2372</v>
      </c>
      <c r="BD178">
        <v>0</v>
      </c>
      <c r="BE178">
        <v>36</v>
      </c>
      <c r="BF178">
        <v>4251</v>
      </c>
      <c r="BG178">
        <v>906</v>
      </c>
      <c r="BH178">
        <v>1312</v>
      </c>
      <c r="BI178">
        <v>1407</v>
      </c>
      <c r="BJ178">
        <v>0</v>
      </c>
      <c r="BK178">
        <v>47820</v>
      </c>
      <c r="BL178">
        <v>52926186</v>
      </c>
      <c r="BM178">
        <v>60437</v>
      </c>
      <c r="BN178">
        <v>0</v>
      </c>
      <c r="BO178">
        <v>33605801000</v>
      </c>
      <c r="BP178" s="3">
        <v>0.4</v>
      </c>
      <c r="BQ178" s="3">
        <v>3704</v>
      </c>
      <c r="BR178" s="3">
        <v>30699.57</v>
      </c>
      <c r="BS178" s="3">
        <v>3568480000</v>
      </c>
      <c r="BT178">
        <v>20396000</v>
      </c>
      <c r="BU178">
        <v>7460218000</v>
      </c>
      <c r="BV178" s="3">
        <v>16141426000</v>
      </c>
      <c r="BW178" s="3">
        <v>6415281000</v>
      </c>
      <c r="BX178" s="3">
        <v>27190520000</v>
      </c>
      <c r="BY178">
        <v>0</v>
      </c>
      <c r="BZ178">
        <v>0</v>
      </c>
      <c r="CA178">
        <v>0</v>
      </c>
      <c r="CB178">
        <v>0</v>
      </c>
      <c r="CC178">
        <v>29846794000</v>
      </c>
      <c r="CD178">
        <v>0.4</v>
      </c>
      <c r="CE178">
        <v>1853556.51</v>
      </c>
      <c r="CF178">
        <v>692918983.50999999</v>
      </c>
      <c r="CG178">
        <v>7371.47</v>
      </c>
      <c r="CH178">
        <v>33595</v>
      </c>
      <c r="CI178">
        <v>32.8664779</v>
      </c>
      <c r="CJ178">
        <v>5.48</v>
      </c>
      <c r="CK178">
        <v>347390</v>
      </c>
      <c r="CL178">
        <v>357476.67</v>
      </c>
      <c r="CM178">
        <v>10090</v>
      </c>
      <c r="CN178">
        <v>-48176.67</v>
      </c>
      <c r="CO178">
        <v>6979780</v>
      </c>
      <c r="CP178">
        <v>-48216.67</v>
      </c>
      <c r="CQ178">
        <v>-238543.33</v>
      </c>
      <c r="CR178">
        <v>1850811.39</v>
      </c>
      <c r="CS178">
        <v>334726484.63999999</v>
      </c>
      <c r="CT178">
        <v>3597327.38</v>
      </c>
      <c r="CU178">
        <v>340193238.25</v>
      </c>
      <c r="CV178" s="34">
        <v>0.53441640000000001</v>
      </c>
      <c r="CW178">
        <v>119668603.5</v>
      </c>
      <c r="CX178" s="7">
        <v>8039157.71</v>
      </c>
      <c r="CY178" s="10">
        <f t="shared" si="5"/>
        <v>0</v>
      </c>
      <c r="CZ178" s="10">
        <f>IFERROR(INDEX(CONFAZ!$A$2:$ES$440,MATCH(DATE(YEAR($A178),MONTH($A178),15),CONFAZ!$A$2:$A$440,0),4),0)</f>
        <v>7371.47</v>
      </c>
      <c r="DA178" s="10"/>
      <c r="DB178" s="10"/>
      <c r="DC178"/>
      <c r="DD178"/>
      <c r="DJ178"/>
    </row>
    <row r="179" spans="1:114" x14ac:dyDescent="0.25">
      <c r="A179" s="1">
        <v>44309</v>
      </c>
      <c r="B179" s="1" t="str">
        <f t="shared" si="4"/>
        <v>23/04/2021</v>
      </c>
      <c r="C179" t="s">
        <v>61</v>
      </c>
      <c r="D179" t="s">
        <v>67</v>
      </c>
      <c r="E179" s="8">
        <v>5.5621</v>
      </c>
      <c r="F179">
        <v>531184621.96999997</v>
      </c>
      <c r="G179">
        <v>4244162.09</v>
      </c>
      <c r="H179">
        <v>723782265</v>
      </c>
      <c r="I179">
        <v>112265191.51000001</v>
      </c>
      <c r="J179">
        <v>10372036.320000002</v>
      </c>
      <c r="K179">
        <v>13565914.199999999</v>
      </c>
      <c r="L179">
        <v>31940675</v>
      </c>
      <c r="M179" s="10">
        <v>16976019</v>
      </c>
      <c r="N179" s="10">
        <v>34351256</v>
      </c>
      <c r="O179" s="10">
        <v>97591727</v>
      </c>
      <c r="P179" s="10">
        <v>141785247</v>
      </c>
      <c r="Q179" s="10">
        <v>8113347</v>
      </c>
      <c r="R179" s="10">
        <v>89631948</v>
      </c>
      <c r="S179" s="10">
        <v>4381560</v>
      </c>
      <c r="T179" s="10">
        <v>25319551</v>
      </c>
      <c r="U179" s="10">
        <v>224577905</v>
      </c>
      <c r="V179" s="10">
        <v>76949597</v>
      </c>
      <c r="W179" s="10">
        <v>4381560</v>
      </c>
      <c r="X179" s="10">
        <v>25319551</v>
      </c>
      <c r="Y179" s="10">
        <v>224577905</v>
      </c>
      <c r="Z179" s="10">
        <v>76949597</v>
      </c>
      <c r="AA179" s="10">
        <v>4104108</v>
      </c>
      <c r="AB179" s="10">
        <v>1.1565412612999999</v>
      </c>
      <c r="AC179">
        <v>139.07</v>
      </c>
      <c r="AD179" s="2">
        <v>26059431856</v>
      </c>
      <c r="AE179" s="2">
        <v>16096324095</v>
      </c>
      <c r="AF179" s="10">
        <f>INDEX(CONFAZ!$EN$2:$ES$408,MATCH(DATE(YEAR($A179),MONTH($A179),15),CONFAZ!$EN$2:$EN$408,0),2)</f>
        <v>399608773</v>
      </c>
      <c r="AG179" s="10">
        <f>INDEX(CONFAZ!$EN$2:$ES$408,MATCH(DATE(YEAR($A179),MONTH($A179),15),CONFAZ!$EN$2:$EN$408,0),3)</f>
        <v>289194288</v>
      </c>
      <c r="AH179">
        <v>1100</v>
      </c>
      <c r="AI179">
        <v>1952274851600</v>
      </c>
      <c r="AJ179">
        <v>2.65</v>
      </c>
      <c r="AK179">
        <v>0.38</v>
      </c>
      <c r="AL179">
        <v>1440.0644444444399</v>
      </c>
      <c r="AM179">
        <v>1114.8724999999999</v>
      </c>
      <c r="AN179">
        <v>1019.9523809523801</v>
      </c>
      <c r="AO179">
        <v>1275.0591999999999</v>
      </c>
      <c r="AP179">
        <v>14.794864801683101</v>
      </c>
      <c r="AQ179">
        <v>1.31</v>
      </c>
      <c r="AR179">
        <v>360.77</v>
      </c>
      <c r="AS179">
        <v>102.69</v>
      </c>
      <c r="AT179" s="10">
        <v>732553000000</v>
      </c>
      <c r="AU179">
        <v>100446</v>
      </c>
      <c r="AV179">
        <v>378</v>
      </c>
      <c r="AW179">
        <v>156032453</v>
      </c>
      <c r="AX179">
        <v>125268816</v>
      </c>
      <c r="AY179">
        <v>5050</v>
      </c>
      <c r="AZ179" s="10">
        <v>430</v>
      </c>
      <c r="BA179">
        <v>252</v>
      </c>
      <c r="BB179">
        <v>252</v>
      </c>
      <c r="BC179">
        <v>6089</v>
      </c>
      <c r="BD179">
        <v>0</v>
      </c>
      <c r="BE179">
        <v>337</v>
      </c>
      <c r="BF179">
        <v>4409</v>
      </c>
      <c r="BG179">
        <v>55</v>
      </c>
      <c r="BH179">
        <v>1098</v>
      </c>
      <c r="BI179">
        <v>2217</v>
      </c>
      <c r="BJ179">
        <v>168</v>
      </c>
      <c r="BK179">
        <v>72837</v>
      </c>
      <c r="BL179">
        <v>28820952</v>
      </c>
      <c r="BM179">
        <v>1727547</v>
      </c>
      <c r="BN179">
        <v>0</v>
      </c>
      <c r="BO179">
        <v>33605801000</v>
      </c>
      <c r="BP179" s="3">
        <v>0.4</v>
      </c>
      <c r="BQ179" s="3">
        <v>3704</v>
      </c>
      <c r="BR179" s="3">
        <v>30699.57</v>
      </c>
      <c r="BS179">
        <v>3568480000</v>
      </c>
      <c r="BT179" s="3">
        <v>20396000</v>
      </c>
      <c r="BU179">
        <v>7460218000</v>
      </c>
      <c r="BV179" s="3">
        <v>16141426000</v>
      </c>
      <c r="BW179" s="3">
        <v>6415281000</v>
      </c>
      <c r="BX179" s="3">
        <v>27190520000</v>
      </c>
      <c r="BY179">
        <v>0</v>
      </c>
      <c r="BZ179">
        <v>0</v>
      </c>
      <c r="CA179">
        <v>0</v>
      </c>
      <c r="CB179">
        <v>0</v>
      </c>
      <c r="CC179">
        <v>29846794000</v>
      </c>
      <c r="CD179">
        <v>0.4</v>
      </c>
      <c r="CE179">
        <v>1855669.45</v>
      </c>
      <c r="CF179">
        <v>702530163.99000001</v>
      </c>
      <c r="CG179">
        <v>21827.61</v>
      </c>
      <c r="CH179">
        <v>34056</v>
      </c>
      <c r="CI179">
        <v>32.8664779</v>
      </c>
      <c r="CJ179">
        <v>5.45</v>
      </c>
      <c r="CK179">
        <v>-78316.67</v>
      </c>
      <c r="CL179">
        <v>-75960</v>
      </c>
      <c r="CM179">
        <v>2356.67</v>
      </c>
      <c r="CN179">
        <v>43406.67</v>
      </c>
      <c r="CO179">
        <v>6697126.6699999999</v>
      </c>
      <c r="CP179">
        <v>-56583.33</v>
      </c>
      <c r="CQ179">
        <v>-268523.33</v>
      </c>
      <c r="CR179">
        <v>1544347.38</v>
      </c>
      <c r="CS179">
        <v>367867249.47000003</v>
      </c>
      <c r="CT179">
        <v>1918884.04</v>
      </c>
      <c r="CU179">
        <v>371338880.88999999</v>
      </c>
      <c r="CV179" s="34">
        <v>0.53441640000000001</v>
      </c>
      <c r="CW179">
        <v>119668603.5</v>
      </c>
      <c r="CX179" s="7">
        <v>8154040.4900000002</v>
      </c>
      <c r="CY179" s="10">
        <f t="shared" si="5"/>
        <v>0</v>
      </c>
      <c r="CZ179" s="10">
        <f>IFERROR(INDEX(CONFAZ!$A$2:$ES$440,MATCH(DATE(YEAR($A179),MONTH($A179),15),CONFAZ!$A$2:$A$440,0),4),0)</f>
        <v>21827.61</v>
      </c>
      <c r="DA179"/>
      <c r="DB179"/>
      <c r="DC179"/>
      <c r="DD179"/>
      <c r="DJ179"/>
    </row>
    <row r="180" spans="1:114" x14ac:dyDescent="0.25">
      <c r="A180" s="1">
        <v>44339</v>
      </c>
      <c r="B180" s="1" t="str">
        <f t="shared" si="4"/>
        <v>23/05/2021</v>
      </c>
      <c r="C180" t="s">
        <v>61</v>
      </c>
      <c r="D180" t="s">
        <v>67</v>
      </c>
      <c r="E180" s="8">
        <v>5.2911000000000001</v>
      </c>
      <c r="F180">
        <v>481208225.89999992</v>
      </c>
      <c r="G180">
        <v>4439159.9499999993</v>
      </c>
      <c r="H180">
        <v>736779435</v>
      </c>
      <c r="I180">
        <v>105142475.03</v>
      </c>
      <c r="J180">
        <v>67967931.809999987</v>
      </c>
      <c r="K180">
        <v>13445492.16</v>
      </c>
      <c r="L180">
        <v>45690330</v>
      </c>
      <c r="M180" s="10">
        <v>14997948</v>
      </c>
      <c r="N180" s="10">
        <v>33220648</v>
      </c>
      <c r="O180" s="10">
        <v>91078079</v>
      </c>
      <c r="P180" s="10">
        <v>133390080</v>
      </c>
      <c r="Q180" s="10">
        <v>7080381</v>
      </c>
      <c r="R180" s="10">
        <v>92834428</v>
      </c>
      <c r="S180" s="10">
        <v>4166967</v>
      </c>
      <c r="T180" s="10">
        <v>26158613</v>
      </c>
      <c r="U180" s="10">
        <v>249633766</v>
      </c>
      <c r="V180" s="10">
        <v>79920186</v>
      </c>
      <c r="W180" s="10">
        <v>4166967</v>
      </c>
      <c r="X180" s="10">
        <v>26158613</v>
      </c>
      <c r="Y180" s="10">
        <v>249633766</v>
      </c>
      <c r="Z180" s="10">
        <v>79920186</v>
      </c>
      <c r="AA180" s="10">
        <v>4298339</v>
      </c>
      <c r="AB180" s="10">
        <v>0.38438258219999999</v>
      </c>
      <c r="AC180">
        <v>137.65</v>
      </c>
      <c r="AD180" s="2">
        <v>26200662606</v>
      </c>
      <c r="AE180" s="2">
        <v>17664681736</v>
      </c>
      <c r="AF180" s="10">
        <f>INDEX(CONFAZ!$EN$2:$ES$408,MATCH(DATE(YEAR($A180),MONTH($A180),15),CONFAZ!$EN$2:$EN$408,0),2)</f>
        <v>441078401</v>
      </c>
      <c r="AG180" s="10">
        <f>INDEX(CONFAZ!$EN$2:$ES$408,MATCH(DATE(YEAR($A180),MONTH($A180),15),CONFAZ!$EN$2:$EN$408,0),3)</f>
        <v>284473347</v>
      </c>
      <c r="AH180">
        <v>1100</v>
      </c>
      <c r="AI180">
        <v>1870128712800</v>
      </c>
      <c r="AJ180">
        <v>3.29</v>
      </c>
      <c r="AK180">
        <v>0.96</v>
      </c>
      <c r="AL180">
        <v>1463.6455555555499</v>
      </c>
      <c r="AM180">
        <v>1132.0315000000001</v>
      </c>
      <c r="AN180">
        <v>1038.2266666666601</v>
      </c>
      <c r="AO180">
        <v>1293.8435999999999</v>
      </c>
      <c r="AP180">
        <v>14.7277898158179</v>
      </c>
      <c r="AQ180">
        <v>1.83</v>
      </c>
      <c r="AR180">
        <v>359.97</v>
      </c>
      <c r="AS180">
        <v>52.25</v>
      </c>
      <c r="AT180" s="10">
        <v>724657300000</v>
      </c>
      <c r="AU180">
        <v>87418</v>
      </c>
      <c r="AV180">
        <v>964</v>
      </c>
      <c r="AW180">
        <v>131944226</v>
      </c>
      <c r="AX180">
        <v>75169078</v>
      </c>
      <c r="AY180">
        <v>4346</v>
      </c>
      <c r="AZ180" s="10">
        <v>108</v>
      </c>
      <c r="BA180">
        <v>71</v>
      </c>
      <c r="BB180">
        <v>71</v>
      </c>
      <c r="BC180">
        <v>5523</v>
      </c>
      <c r="BD180">
        <v>0</v>
      </c>
      <c r="BE180">
        <v>1255</v>
      </c>
      <c r="BF180">
        <v>4881</v>
      </c>
      <c r="BG180">
        <v>1092</v>
      </c>
      <c r="BH180">
        <v>6724</v>
      </c>
      <c r="BI180">
        <v>2522</v>
      </c>
      <c r="BJ180">
        <v>88</v>
      </c>
      <c r="BK180">
        <v>66852</v>
      </c>
      <c r="BL180">
        <v>56390457</v>
      </c>
      <c r="BM180">
        <v>194331</v>
      </c>
      <c r="BN180">
        <v>0</v>
      </c>
      <c r="BO180">
        <v>33605801000</v>
      </c>
      <c r="BP180" s="3">
        <v>0.4</v>
      </c>
      <c r="BQ180" s="3">
        <v>3704</v>
      </c>
      <c r="BR180" s="3">
        <v>30699.57</v>
      </c>
      <c r="BS180" s="3">
        <v>3568480000</v>
      </c>
      <c r="BT180" s="3">
        <v>20396000</v>
      </c>
      <c r="BU180" s="3">
        <v>7460218000</v>
      </c>
      <c r="BV180" s="3">
        <v>16141426000</v>
      </c>
      <c r="BW180" s="3">
        <v>6415281000</v>
      </c>
      <c r="BX180" s="3">
        <v>27190520000</v>
      </c>
      <c r="BY180">
        <v>0</v>
      </c>
      <c r="BZ180">
        <v>0</v>
      </c>
      <c r="CA180">
        <v>0</v>
      </c>
      <c r="CB180">
        <v>0</v>
      </c>
      <c r="CC180">
        <v>29846794000</v>
      </c>
      <c r="CD180">
        <v>0.4</v>
      </c>
      <c r="CE180">
        <v>1799672.99</v>
      </c>
      <c r="CF180">
        <v>754561499.23000002</v>
      </c>
      <c r="CG180">
        <v>16745.05</v>
      </c>
      <c r="CH180">
        <v>33907</v>
      </c>
      <c r="CI180">
        <v>32.8664779</v>
      </c>
      <c r="CJ180">
        <v>5.6</v>
      </c>
      <c r="CK180">
        <v>-78316.67</v>
      </c>
      <c r="CL180">
        <v>-75960</v>
      </c>
      <c r="CM180">
        <v>2356.67</v>
      </c>
      <c r="CN180">
        <v>43406.67</v>
      </c>
      <c r="CO180">
        <v>6697126.6699999999</v>
      </c>
      <c r="CP180">
        <v>-56583.33</v>
      </c>
      <c r="CQ180">
        <v>-268523.33</v>
      </c>
      <c r="CR180">
        <v>1626268.06</v>
      </c>
      <c r="CS180">
        <v>384736538.36000001</v>
      </c>
      <c r="CT180">
        <v>2623496.87</v>
      </c>
      <c r="CU180">
        <v>388999777.29000002</v>
      </c>
      <c r="CV180" s="34">
        <v>0.53441640000000001</v>
      </c>
      <c r="CW180">
        <v>119668603.5</v>
      </c>
      <c r="CX180" s="7">
        <v>8817135.7400000002</v>
      </c>
      <c r="CY180" s="10">
        <f t="shared" si="5"/>
        <v>0</v>
      </c>
      <c r="CZ180" s="10">
        <f>IFERROR(INDEX(CONFAZ!$A$2:$ES$440,MATCH(DATE(YEAR($A180),MONTH($A180),15),CONFAZ!$A$2:$A$440,0),4),0)</f>
        <v>16745.05</v>
      </c>
      <c r="DA180" s="4"/>
      <c r="DB180" s="4"/>
      <c r="DC180" s="4"/>
      <c r="DD180"/>
      <c r="DJ180"/>
    </row>
    <row r="181" spans="1:114" x14ac:dyDescent="0.25">
      <c r="A181" s="1">
        <v>44370</v>
      </c>
      <c r="B181" s="1" t="str">
        <f t="shared" si="4"/>
        <v>23/06/2021</v>
      </c>
      <c r="C181" t="s">
        <v>61</v>
      </c>
      <c r="D181" t="s">
        <v>67</v>
      </c>
      <c r="E181" s="8">
        <v>5.0319000000000003</v>
      </c>
      <c r="F181">
        <v>477671742</v>
      </c>
      <c r="G181">
        <v>5393379.0899999999</v>
      </c>
      <c r="H181">
        <v>731206214</v>
      </c>
      <c r="I181">
        <v>120550824.97</v>
      </c>
      <c r="J181">
        <v>51042877.659999996</v>
      </c>
      <c r="K181">
        <v>13477221.799999999</v>
      </c>
      <c r="L181">
        <v>41233596</v>
      </c>
      <c r="M181" s="10">
        <v>23499149</v>
      </c>
      <c r="N181" s="10">
        <v>34248596</v>
      </c>
      <c r="O181" s="10">
        <v>104559826</v>
      </c>
      <c r="P181" s="10">
        <v>146152177</v>
      </c>
      <c r="Q181" s="10">
        <v>9467215</v>
      </c>
      <c r="R181" s="10">
        <v>107817334</v>
      </c>
      <c r="S181" s="10">
        <v>6801030</v>
      </c>
      <c r="T181" s="10">
        <v>28645881</v>
      </c>
      <c r="U181" s="10">
        <v>182944433</v>
      </c>
      <c r="V181" s="10">
        <v>81877632</v>
      </c>
      <c r="W181" s="10">
        <v>6801030</v>
      </c>
      <c r="X181" s="10">
        <v>28645881</v>
      </c>
      <c r="Y181" s="10">
        <v>182944433</v>
      </c>
      <c r="Z181" s="10">
        <v>81877632</v>
      </c>
      <c r="AA181" s="10">
        <v>5192941</v>
      </c>
      <c r="AB181" s="10">
        <v>0.28808493089999998</v>
      </c>
      <c r="AC181">
        <v>137.97</v>
      </c>
      <c r="AD181" s="2">
        <v>28257895138</v>
      </c>
      <c r="AE181" s="2">
        <v>17843605079</v>
      </c>
      <c r="AF181" s="10">
        <f>INDEX(CONFAZ!$EN$2:$ES$408,MATCH(DATE(YEAR($A181),MONTH($A181),15),CONFAZ!$EN$2:$EN$408,0),2)</f>
        <v>436581420</v>
      </c>
      <c r="AG181" s="10">
        <f>INDEX(CONFAZ!$EN$2:$ES$408,MATCH(DATE(YEAR($A181),MONTH($A181),15),CONFAZ!$EN$2:$EN$408,0),3)</f>
        <v>284310667</v>
      </c>
      <c r="AH181">
        <v>1100</v>
      </c>
      <c r="AI181">
        <v>1773674303400</v>
      </c>
      <c r="AJ181">
        <v>3.76</v>
      </c>
      <c r="AK181">
        <v>0.6</v>
      </c>
      <c r="AL181">
        <v>1478.0605555555501</v>
      </c>
      <c r="AM181">
        <v>1142.777</v>
      </c>
      <c r="AN181">
        <v>1050.7709523809499</v>
      </c>
      <c r="AO181">
        <v>1305.2764</v>
      </c>
      <c r="AP181">
        <v>14.231979734397701</v>
      </c>
      <c r="AQ181">
        <v>1.53</v>
      </c>
      <c r="AR181">
        <v>368.89</v>
      </c>
      <c r="AS181">
        <v>17.579999999999998</v>
      </c>
      <c r="AT181" s="10">
        <v>724838600000</v>
      </c>
      <c r="AU181">
        <v>122137</v>
      </c>
      <c r="AV181">
        <v>754</v>
      </c>
      <c r="AW181">
        <v>137514690</v>
      </c>
      <c r="AX181">
        <v>90513535</v>
      </c>
      <c r="AY181">
        <v>5458</v>
      </c>
      <c r="AZ181" s="10">
        <v>2350</v>
      </c>
      <c r="BA181">
        <v>64</v>
      </c>
      <c r="BB181">
        <v>64</v>
      </c>
      <c r="BC181">
        <v>11266</v>
      </c>
      <c r="BD181">
        <v>248</v>
      </c>
      <c r="BE181">
        <v>743</v>
      </c>
      <c r="BF181">
        <v>3680</v>
      </c>
      <c r="BG181">
        <v>565</v>
      </c>
      <c r="BH181">
        <v>8811</v>
      </c>
      <c r="BI181">
        <v>5443</v>
      </c>
      <c r="BJ181">
        <v>0</v>
      </c>
      <c r="BK181">
        <v>87753</v>
      </c>
      <c r="BL181">
        <v>38642935</v>
      </c>
      <c r="BM181">
        <v>8104861</v>
      </c>
      <c r="BN181">
        <v>0</v>
      </c>
      <c r="BO181">
        <v>33605801000</v>
      </c>
      <c r="BP181" s="3">
        <v>0.4</v>
      </c>
      <c r="BQ181" s="3">
        <v>3704</v>
      </c>
      <c r="BR181">
        <v>30699.57</v>
      </c>
      <c r="BS181" s="3">
        <v>3568480000</v>
      </c>
      <c r="BT181" s="3">
        <v>20396000</v>
      </c>
      <c r="BU181" s="3">
        <v>7460218000</v>
      </c>
      <c r="BV181" s="3">
        <v>16141426000</v>
      </c>
      <c r="BW181" s="3">
        <v>6415281000</v>
      </c>
      <c r="BX181">
        <v>27190520000</v>
      </c>
      <c r="BY181">
        <v>0</v>
      </c>
      <c r="BZ181">
        <v>0</v>
      </c>
      <c r="CA181">
        <v>0</v>
      </c>
      <c r="CB181">
        <v>0</v>
      </c>
      <c r="CC181">
        <v>29846794000</v>
      </c>
      <c r="CD181">
        <v>0.4</v>
      </c>
      <c r="CE181">
        <v>1413150.8</v>
      </c>
      <c r="CF181">
        <v>858976070.66999996</v>
      </c>
      <c r="CG181">
        <v>8838.67</v>
      </c>
      <c r="CH181">
        <v>33974</v>
      </c>
      <c r="CI181">
        <v>32.8664779</v>
      </c>
      <c r="CJ181">
        <v>5.69</v>
      </c>
      <c r="CK181">
        <v>-78316.67</v>
      </c>
      <c r="CL181">
        <v>-75960</v>
      </c>
      <c r="CM181">
        <v>2356.67</v>
      </c>
      <c r="CN181">
        <v>43406.67</v>
      </c>
      <c r="CO181">
        <v>6697126.6699999999</v>
      </c>
      <c r="CP181">
        <v>-56583.33</v>
      </c>
      <c r="CQ181">
        <v>-268523.33</v>
      </c>
      <c r="CR181">
        <v>2529334.1</v>
      </c>
      <c r="CS181">
        <v>332782505.63999999</v>
      </c>
      <c r="CT181">
        <v>2474689.21</v>
      </c>
      <c r="CU181">
        <v>337786528.94999999</v>
      </c>
      <c r="CV181" s="34">
        <v>0.53441640000000001</v>
      </c>
      <c r="CW181">
        <v>379476</v>
      </c>
      <c r="CX181" s="7">
        <v>11692969.49</v>
      </c>
      <c r="CY181" s="10">
        <f t="shared" si="5"/>
        <v>0</v>
      </c>
      <c r="CZ181" s="10">
        <f>IFERROR(INDEX(CONFAZ!$A$2:$ES$440,MATCH(DATE(YEAR($A181),MONTH($A181),15),CONFAZ!$A$2:$A$440,0),4),0)</f>
        <v>8838.67</v>
      </c>
      <c r="DA181"/>
      <c r="DB181"/>
      <c r="DC181"/>
      <c r="DD181"/>
      <c r="DJ181"/>
    </row>
    <row r="182" spans="1:114" x14ac:dyDescent="0.25">
      <c r="A182" s="1">
        <v>44400</v>
      </c>
      <c r="B182" s="1" t="str">
        <f t="shared" si="4"/>
        <v>23/07/2021</v>
      </c>
      <c r="C182" t="s">
        <v>61</v>
      </c>
      <c r="D182" t="s">
        <v>67</v>
      </c>
      <c r="E182" s="8">
        <v>5.1566999999999998</v>
      </c>
      <c r="F182">
        <v>453048178.19999993</v>
      </c>
      <c r="G182">
        <v>11974622.74</v>
      </c>
      <c r="H182">
        <v>856549989</v>
      </c>
      <c r="I182">
        <v>122762064.31999999</v>
      </c>
      <c r="J182">
        <v>159165728.79000002</v>
      </c>
      <c r="K182">
        <v>29405058.970000003</v>
      </c>
      <c r="L182">
        <v>45922887</v>
      </c>
      <c r="M182" s="10">
        <v>20203956</v>
      </c>
      <c r="N182" s="10">
        <v>39777121</v>
      </c>
      <c r="O182" s="10">
        <v>131304358</v>
      </c>
      <c r="P182" s="10">
        <v>174190672</v>
      </c>
      <c r="Q182" s="10">
        <v>9512511</v>
      </c>
      <c r="R182" s="10">
        <v>114741116</v>
      </c>
      <c r="S182" s="10">
        <v>5443392</v>
      </c>
      <c r="T182" s="10">
        <v>32874185</v>
      </c>
      <c r="U182" s="10">
        <v>228867339</v>
      </c>
      <c r="V182" s="10">
        <v>87887155</v>
      </c>
      <c r="W182" s="10">
        <v>5443392</v>
      </c>
      <c r="X182" s="10">
        <v>32874185</v>
      </c>
      <c r="Y182" s="10">
        <v>228867339</v>
      </c>
      <c r="Z182" s="10">
        <v>87887155</v>
      </c>
      <c r="AA182" s="10">
        <v>11748184</v>
      </c>
      <c r="AB182" s="10">
        <v>0.63104126949999995</v>
      </c>
      <c r="AC182">
        <v>143.16999999999999</v>
      </c>
      <c r="AD182" s="2">
        <v>25508595503</v>
      </c>
      <c r="AE182" s="2">
        <v>18128645229</v>
      </c>
      <c r="AF182" s="10">
        <f>INDEX(CONFAZ!$EN$2:$ES$408,MATCH(DATE(YEAR($A182),MONTH($A182),15),CONFAZ!$EN$2:$EN$408,0),2)</f>
        <v>471679537</v>
      </c>
      <c r="AG182" s="10">
        <f>INDEX(CONFAZ!$EN$2:$ES$408,MATCH(DATE(YEAR($A182),MONTH($A182),15),CONFAZ!$EN$2:$EN$408,0),3)</f>
        <v>344323234</v>
      </c>
      <c r="AH182">
        <v>1100</v>
      </c>
      <c r="AI182">
        <v>1834088645700</v>
      </c>
      <c r="AJ182">
        <v>4.1500000000000004</v>
      </c>
      <c r="AK182">
        <v>1.02</v>
      </c>
      <c r="AL182">
        <v>1506.23</v>
      </c>
      <c r="AM182">
        <v>1157.5094999999999</v>
      </c>
      <c r="AN182">
        <v>1061.1328571428501</v>
      </c>
      <c r="AO182">
        <v>1326.0576000000001</v>
      </c>
      <c r="AP182">
        <v>13.7114196796512</v>
      </c>
      <c r="AQ182">
        <v>1.96</v>
      </c>
      <c r="AR182">
        <v>372.69</v>
      </c>
      <c r="AS182">
        <v>30.669499999999999</v>
      </c>
      <c r="AT182" s="10">
        <v>754924400000</v>
      </c>
      <c r="AU182">
        <v>130001</v>
      </c>
      <c r="AV182">
        <v>806</v>
      </c>
      <c r="AW182">
        <v>147704882</v>
      </c>
      <c r="AX182">
        <v>93985152</v>
      </c>
      <c r="AY182">
        <v>5385</v>
      </c>
      <c r="AZ182" s="10">
        <v>56986</v>
      </c>
      <c r="BA182">
        <v>370</v>
      </c>
      <c r="BB182">
        <v>370</v>
      </c>
      <c r="BC182">
        <v>3999</v>
      </c>
      <c r="BD182">
        <v>0</v>
      </c>
      <c r="BE182">
        <v>767</v>
      </c>
      <c r="BF182">
        <v>6430</v>
      </c>
      <c r="BG182">
        <v>586</v>
      </c>
      <c r="BH182">
        <v>5726</v>
      </c>
      <c r="BI182">
        <v>2530</v>
      </c>
      <c r="BJ182">
        <v>87</v>
      </c>
      <c r="BK182">
        <v>104415</v>
      </c>
      <c r="BL182">
        <v>46532550</v>
      </c>
      <c r="BM182">
        <v>6860929</v>
      </c>
      <c r="BN182">
        <v>0</v>
      </c>
      <c r="BO182">
        <v>33605801000</v>
      </c>
      <c r="BP182" s="3">
        <v>0.4</v>
      </c>
      <c r="BQ182" s="3">
        <v>3704</v>
      </c>
      <c r="BR182" s="3">
        <v>30699.57</v>
      </c>
      <c r="BS182" s="3">
        <v>3568480000</v>
      </c>
      <c r="BT182" s="3">
        <v>20396000</v>
      </c>
      <c r="BU182">
        <v>7460218000</v>
      </c>
      <c r="BV182" s="3">
        <v>16141426000</v>
      </c>
      <c r="BW182" s="3">
        <v>6415281000</v>
      </c>
      <c r="BX182" s="3">
        <v>27190520000</v>
      </c>
      <c r="BY182">
        <v>0</v>
      </c>
      <c r="BZ182">
        <v>0</v>
      </c>
      <c r="CA182">
        <v>0</v>
      </c>
      <c r="CB182">
        <v>0</v>
      </c>
      <c r="CC182">
        <v>33605801000</v>
      </c>
      <c r="CD182">
        <v>0.4</v>
      </c>
      <c r="CE182">
        <v>1509483.84</v>
      </c>
      <c r="CF182">
        <v>869846636.46000004</v>
      </c>
      <c r="CG182">
        <v>29366.49</v>
      </c>
      <c r="CH182">
        <v>33958</v>
      </c>
      <c r="CI182">
        <v>32.8664779</v>
      </c>
      <c r="CJ182">
        <v>5.81</v>
      </c>
      <c r="CK182">
        <v>-193956.67</v>
      </c>
      <c r="CL182">
        <v>-189140</v>
      </c>
      <c r="CM182">
        <v>4820</v>
      </c>
      <c r="CN182">
        <v>-63506.67</v>
      </c>
      <c r="CO182">
        <v>7164756.6699999999</v>
      </c>
      <c r="CP182">
        <v>-85190</v>
      </c>
      <c r="CQ182">
        <v>-265233.33</v>
      </c>
      <c r="CR182">
        <v>2272252.56</v>
      </c>
      <c r="CS182">
        <v>383266364.80000001</v>
      </c>
      <c r="CT182">
        <v>2986407.21</v>
      </c>
      <c r="CU182">
        <v>388525024.56999999</v>
      </c>
      <c r="CV182" s="34">
        <v>0.53441640000000001</v>
      </c>
      <c r="CW182">
        <v>119668603.5</v>
      </c>
      <c r="CX182" s="7">
        <v>10667310.85</v>
      </c>
      <c r="CY182" s="10">
        <f t="shared" si="5"/>
        <v>0</v>
      </c>
      <c r="CZ182" s="10">
        <f>IFERROR(INDEX(CONFAZ!$A$2:$ES$440,MATCH(DATE(YEAR($A182),MONTH($A182),15),CONFAZ!$A$2:$A$440,0),4),0)</f>
        <v>29366.49</v>
      </c>
      <c r="DA182"/>
      <c r="DB182"/>
      <c r="DC182"/>
      <c r="DD182"/>
      <c r="DJ182"/>
    </row>
    <row r="183" spans="1:114" x14ac:dyDescent="0.25">
      <c r="A183" s="1">
        <v>44431</v>
      </c>
      <c r="B183" s="1" t="str">
        <f t="shared" si="4"/>
        <v>23/08/2021</v>
      </c>
      <c r="C183" t="s">
        <v>61</v>
      </c>
      <c r="D183" t="s">
        <v>67</v>
      </c>
      <c r="E183" s="8">
        <v>5.2516999999999996</v>
      </c>
      <c r="F183">
        <v>500905079.33000004</v>
      </c>
      <c r="G183">
        <v>7295127.0300000012</v>
      </c>
      <c r="H183">
        <v>850728937</v>
      </c>
      <c r="I183">
        <v>126514446.12</v>
      </c>
      <c r="J183">
        <v>112057029.02999999</v>
      </c>
      <c r="K183">
        <v>27431727.120000001</v>
      </c>
      <c r="L183">
        <v>42722335</v>
      </c>
      <c r="M183" s="10">
        <v>23397966</v>
      </c>
      <c r="N183" s="10">
        <v>34178504</v>
      </c>
      <c r="O183" s="10">
        <v>127452208</v>
      </c>
      <c r="P183" s="10">
        <v>166503230</v>
      </c>
      <c r="Q183" s="10">
        <v>9139008</v>
      </c>
      <c r="R183" s="10">
        <v>132421335</v>
      </c>
      <c r="S183" s="10">
        <v>5419248</v>
      </c>
      <c r="T183" s="10">
        <v>33092711</v>
      </c>
      <c r="U183" s="10">
        <v>220729202</v>
      </c>
      <c r="V183" s="10">
        <v>91282893</v>
      </c>
      <c r="W183" s="10">
        <v>5419248</v>
      </c>
      <c r="X183" s="10">
        <v>33092711</v>
      </c>
      <c r="Y183" s="10">
        <v>220729202</v>
      </c>
      <c r="Z183" s="10">
        <v>91282893</v>
      </c>
      <c r="AA183" s="10">
        <v>7112632</v>
      </c>
      <c r="AB183" s="10">
        <v>0.62197756179999997</v>
      </c>
      <c r="AC183">
        <v>142.1</v>
      </c>
      <c r="AD183" s="2">
        <v>27216375900</v>
      </c>
      <c r="AE183" s="2">
        <v>19557276638</v>
      </c>
      <c r="AF183" s="10">
        <f>INDEX(CONFAZ!$EN$2:$ES$408,MATCH(DATE(YEAR($A183),MONTH($A183),15),CONFAZ!$EN$2:$EN$408,0),2)</f>
        <v>402135245</v>
      </c>
      <c r="AG183" s="10">
        <f>INDEX(CONFAZ!$EN$2:$ES$408,MATCH(DATE(YEAR($A183),MONTH($A183),15),CONFAZ!$EN$2:$EN$408,0),3)</f>
        <v>426503016</v>
      </c>
      <c r="AH183">
        <v>1100</v>
      </c>
      <c r="AI183">
        <v>1945203421499.99</v>
      </c>
      <c r="AJ183">
        <v>5.01</v>
      </c>
      <c r="AK183">
        <v>0.88</v>
      </c>
      <c r="AL183">
        <v>1513.1983333333301</v>
      </c>
      <c r="AM183">
        <v>1165.8444999999999</v>
      </c>
      <c r="AN183">
        <v>1066.0638095238</v>
      </c>
      <c r="AO183">
        <v>1335.396</v>
      </c>
      <c r="AP183">
        <v>13.1383819922537</v>
      </c>
      <c r="AQ183">
        <v>1.87</v>
      </c>
      <c r="AR183">
        <v>370.3</v>
      </c>
      <c r="AS183">
        <v>40.659999999999997</v>
      </c>
      <c r="AT183" s="10">
        <v>753793700000</v>
      </c>
      <c r="AU183">
        <v>148432</v>
      </c>
      <c r="AV183">
        <v>1978</v>
      </c>
      <c r="AW183">
        <v>109848307</v>
      </c>
      <c r="AX183">
        <v>40411134</v>
      </c>
      <c r="AY183">
        <v>6235</v>
      </c>
      <c r="AZ183" s="10">
        <v>101</v>
      </c>
      <c r="BA183">
        <v>112</v>
      </c>
      <c r="BB183">
        <v>112</v>
      </c>
      <c r="BC183">
        <v>4992</v>
      </c>
      <c r="BD183">
        <v>0</v>
      </c>
      <c r="BE183">
        <v>3039</v>
      </c>
      <c r="BF183">
        <v>2046</v>
      </c>
      <c r="BG183">
        <v>992</v>
      </c>
      <c r="BH183">
        <v>2969</v>
      </c>
      <c r="BI183">
        <v>2036</v>
      </c>
      <c r="BJ183">
        <v>0</v>
      </c>
      <c r="BK183">
        <v>117650</v>
      </c>
      <c r="BL183">
        <v>66940328</v>
      </c>
      <c r="BM183">
        <v>2198298</v>
      </c>
      <c r="BN183">
        <v>0</v>
      </c>
      <c r="BO183">
        <v>33605801000</v>
      </c>
      <c r="BP183" s="3">
        <v>0.4</v>
      </c>
      <c r="BQ183" s="3">
        <v>3704</v>
      </c>
      <c r="BR183" s="3">
        <v>30699.57</v>
      </c>
      <c r="BS183">
        <v>3568480000</v>
      </c>
      <c r="BT183" s="3">
        <v>20396000</v>
      </c>
      <c r="BU183" s="3">
        <v>7460218000</v>
      </c>
      <c r="BV183" s="3">
        <v>16141426000</v>
      </c>
      <c r="BW183" s="3">
        <v>6415281000</v>
      </c>
      <c r="BX183" s="3">
        <v>27190520000</v>
      </c>
      <c r="BY183">
        <v>0</v>
      </c>
      <c r="BZ183">
        <v>0</v>
      </c>
      <c r="CA183">
        <v>0</v>
      </c>
      <c r="CB183">
        <v>0</v>
      </c>
      <c r="CC183">
        <v>33605801000</v>
      </c>
      <c r="CD183">
        <v>0.4</v>
      </c>
      <c r="CE183">
        <v>1840932.09</v>
      </c>
      <c r="CF183">
        <v>1007398793.01</v>
      </c>
      <c r="CG183">
        <v>13426.92</v>
      </c>
      <c r="CH183">
        <v>33783</v>
      </c>
      <c r="CI183">
        <v>32.8664779</v>
      </c>
      <c r="CJ183">
        <v>5.93</v>
      </c>
      <c r="CK183">
        <v>-193956.67</v>
      </c>
      <c r="CL183">
        <v>-189140</v>
      </c>
      <c r="CM183">
        <v>4820</v>
      </c>
      <c r="CN183">
        <v>-63506.67</v>
      </c>
      <c r="CO183">
        <v>7164756.6699999999</v>
      </c>
      <c r="CP183">
        <v>-85190</v>
      </c>
      <c r="CQ183">
        <v>-265233.33</v>
      </c>
      <c r="CR183">
        <v>2156217.16</v>
      </c>
      <c r="CS183">
        <v>385207681.80000001</v>
      </c>
      <c r="CT183">
        <v>2726726.68</v>
      </c>
      <c r="CU183">
        <v>390094914.68000001</v>
      </c>
      <c r="CV183" s="34">
        <v>0.53441640000000001</v>
      </c>
      <c r="CW183">
        <v>379476</v>
      </c>
      <c r="CX183" s="7">
        <v>9073521.4800000004</v>
      </c>
      <c r="CY183" s="10">
        <f t="shared" si="5"/>
        <v>0</v>
      </c>
      <c r="CZ183" s="10">
        <f>IFERROR(INDEX(CONFAZ!$A$2:$ES$440,MATCH(DATE(YEAR($A183),MONTH($A183),15),CONFAZ!$A$2:$A$440,0),4),0)</f>
        <v>13426.92</v>
      </c>
      <c r="DA183"/>
      <c r="DB183"/>
      <c r="DC183"/>
      <c r="DD183"/>
      <c r="DJ183"/>
    </row>
    <row r="184" spans="1:114" x14ac:dyDescent="0.25">
      <c r="A184" s="1">
        <v>44462</v>
      </c>
      <c r="B184" s="1" t="str">
        <f t="shared" si="4"/>
        <v>23/09/2021</v>
      </c>
      <c r="C184" t="s">
        <v>61</v>
      </c>
      <c r="D184" t="s">
        <v>67</v>
      </c>
      <c r="E184" s="8">
        <v>5.2797000000000001</v>
      </c>
      <c r="F184">
        <v>498196952.61999989</v>
      </c>
      <c r="G184">
        <v>6865550.709999999</v>
      </c>
      <c r="H184">
        <v>839367490</v>
      </c>
      <c r="I184">
        <v>128655751.50000001</v>
      </c>
      <c r="J184">
        <v>94341815.719999984</v>
      </c>
      <c r="K184">
        <v>30254367.929999996</v>
      </c>
      <c r="L184">
        <v>28850132</v>
      </c>
      <c r="M184" s="10">
        <v>28307453</v>
      </c>
      <c r="N184" s="10">
        <v>34190161</v>
      </c>
      <c r="O184" s="10">
        <v>123026887</v>
      </c>
      <c r="P184" s="10">
        <v>155977187</v>
      </c>
      <c r="Q184" s="10">
        <v>11100177</v>
      </c>
      <c r="R184" s="10">
        <v>136578701</v>
      </c>
      <c r="S184" s="10">
        <v>4445308</v>
      </c>
      <c r="T184" s="10">
        <v>33497139</v>
      </c>
      <c r="U184" s="10">
        <v>204267291</v>
      </c>
      <c r="V184" s="10">
        <v>101248404</v>
      </c>
      <c r="W184" s="10">
        <v>4445308</v>
      </c>
      <c r="X184" s="10">
        <v>33497139</v>
      </c>
      <c r="Y184" s="10">
        <v>204267291</v>
      </c>
      <c r="Z184" s="10">
        <v>101248404</v>
      </c>
      <c r="AA184" s="10">
        <v>6728782</v>
      </c>
      <c r="AB184" s="10">
        <v>0.22634423610000001</v>
      </c>
      <c r="AC184">
        <v>138.88999999999999</v>
      </c>
      <c r="AD184" s="2">
        <v>24376129510</v>
      </c>
      <c r="AE184" s="2">
        <v>19975447581</v>
      </c>
      <c r="AF184" s="10">
        <f>INDEX(CONFAZ!$EN$2:$ES$408,MATCH(DATE(YEAR($A184),MONTH($A184),15),CONFAZ!$EN$2:$EN$408,0),2)</f>
        <v>369543247</v>
      </c>
      <c r="AG184" s="10">
        <f>INDEX(CONFAZ!$EN$2:$ES$408,MATCH(DATE(YEAR($A184),MONTH($A184),15),CONFAZ!$EN$2:$EN$408,0),3)</f>
        <v>376687647</v>
      </c>
      <c r="AH184">
        <v>1100</v>
      </c>
      <c r="AI184">
        <v>1947607414200</v>
      </c>
      <c r="AJ184">
        <v>5.43</v>
      </c>
      <c r="AK184">
        <v>1.2</v>
      </c>
      <c r="AL184">
        <v>1516.62944444444</v>
      </c>
      <c r="AM184">
        <v>1167.8879999999999</v>
      </c>
      <c r="AN184">
        <v>1070.0509523809501</v>
      </c>
      <c r="AO184">
        <v>1333.6432</v>
      </c>
      <c r="AP184">
        <v>12.6403517838183</v>
      </c>
      <c r="AQ184">
        <v>2.16</v>
      </c>
      <c r="AR184">
        <v>400.85</v>
      </c>
      <c r="AS184">
        <v>43.72</v>
      </c>
      <c r="AT184" s="10">
        <v>745774400000</v>
      </c>
      <c r="AU184">
        <v>173724</v>
      </c>
      <c r="AV184">
        <v>485</v>
      </c>
      <c r="AW184">
        <v>142757647</v>
      </c>
      <c r="AX184">
        <v>59927029</v>
      </c>
      <c r="AY184">
        <v>7937</v>
      </c>
      <c r="AZ184" s="10">
        <v>3974</v>
      </c>
      <c r="BA184">
        <v>238</v>
      </c>
      <c r="BB184">
        <v>238</v>
      </c>
      <c r="BC184">
        <v>6106</v>
      </c>
      <c r="BD184">
        <v>96</v>
      </c>
      <c r="BE184">
        <v>566</v>
      </c>
      <c r="BF184">
        <v>13821</v>
      </c>
      <c r="BG184">
        <v>555</v>
      </c>
      <c r="BH184">
        <v>8657</v>
      </c>
      <c r="BI184">
        <v>8169</v>
      </c>
      <c r="BJ184">
        <v>0</v>
      </c>
      <c r="BK184">
        <v>117830</v>
      </c>
      <c r="BL184">
        <v>79826634</v>
      </c>
      <c r="BM184">
        <v>2653532</v>
      </c>
      <c r="BN184">
        <v>0</v>
      </c>
      <c r="BO184">
        <v>33605801000</v>
      </c>
      <c r="BP184" s="3">
        <v>0.4</v>
      </c>
      <c r="BQ184" s="3">
        <v>3704</v>
      </c>
      <c r="BR184" s="3">
        <v>30699.57</v>
      </c>
      <c r="BS184">
        <v>3568480000</v>
      </c>
      <c r="BT184" s="3">
        <v>20396000</v>
      </c>
      <c r="BU184" s="3">
        <v>7460218000</v>
      </c>
      <c r="BV184" s="3">
        <v>16141426000</v>
      </c>
      <c r="BW184" s="3">
        <v>6415281000</v>
      </c>
      <c r="BX184">
        <v>27190520000</v>
      </c>
      <c r="BY184">
        <v>0</v>
      </c>
      <c r="BZ184">
        <v>0</v>
      </c>
      <c r="CA184">
        <v>0</v>
      </c>
      <c r="CB184">
        <v>0</v>
      </c>
      <c r="CC184">
        <v>33605801000</v>
      </c>
      <c r="CD184">
        <v>0.4</v>
      </c>
      <c r="CE184">
        <v>1876454.48</v>
      </c>
      <c r="CF184">
        <v>1105982735.1199999</v>
      </c>
      <c r="CG184">
        <v>15316.89</v>
      </c>
      <c r="CH184">
        <v>33786</v>
      </c>
      <c r="CI184">
        <v>32.8664779</v>
      </c>
      <c r="CJ184">
        <v>6.08</v>
      </c>
      <c r="CK184">
        <v>-193956.67</v>
      </c>
      <c r="CL184">
        <v>-189140</v>
      </c>
      <c r="CM184">
        <v>4820</v>
      </c>
      <c r="CN184">
        <v>-63506.67</v>
      </c>
      <c r="CO184">
        <v>7164756.6699999999</v>
      </c>
      <c r="CP184">
        <v>-85190</v>
      </c>
      <c r="CQ184">
        <v>-265233.33</v>
      </c>
      <c r="CR184">
        <v>1815091.8</v>
      </c>
      <c r="CS184">
        <v>369161567.27999997</v>
      </c>
      <c r="CT184">
        <v>807597.92</v>
      </c>
      <c r="CU184">
        <v>371784257</v>
      </c>
      <c r="CV184" s="34">
        <v>0.53441640000000001</v>
      </c>
      <c r="CW184">
        <v>119668603.5</v>
      </c>
      <c r="CX184" s="7">
        <v>8953559.7100000009</v>
      </c>
      <c r="CY184" s="10">
        <f t="shared" si="5"/>
        <v>0</v>
      </c>
      <c r="CZ184" s="10">
        <f>IFERROR(INDEX(CONFAZ!$A$2:$ES$440,MATCH(DATE(YEAR($A184),MONTH($A184),15),CONFAZ!$A$2:$A$440,0),4),0)</f>
        <v>15316.89</v>
      </c>
      <c r="DA184"/>
      <c r="DB184"/>
      <c r="DC184"/>
      <c r="DD184"/>
      <c r="DJ184"/>
    </row>
    <row r="185" spans="1:114" x14ac:dyDescent="0.25">
      <c r="A185" s="1">
        <v>44492</v>
      </c>
      <c r="B185" s="1" t="str">
        <f t="shared" si="4"/>
        <v>23/10/2021</v>
      </c>
      <c r="C185" t="s">
        <v>61</v>
      </c>
      <c r="D185" t="s">
        <v>67</v>
      </c>
      <c r="E185" s="8">
        <v>5.54</v>
      </c>
      <c r="F185">
        <v>531317565.36000001</v>
      </c>
      <c r="G185">
        <v>7406992.8099999987</v>
      </c>
      <c r="H185">
        <v>879234137</v>
      </c>
      <c r="I185">
        <v>147660390.55000001</v>
      </c>
      <c r="J185">
        <v>90887873.959999993</v>
      </c>
      <c r="K185">
        <v>26167238.520000003</v>
      </c>
      <c r="L185">
        <v>22200213</v>
      </c>
      <c r="M185" s="10">
        <v>27308307</v>
      </c>
      <c r="N185" s="10">
        <v>32465047</v>
      </c>
      <c r="O185" s="10">
        <v>119059047</v>
      </c>
      <c r="P185" s="10">
        <v>152811538</v>
      </c>
      <c r="Q185" s="10">
        <v>10585686</v>
      </c>
      <c r="R185" s="10">
        <v>147076414</v>
      </c>
      <c r="S185" s="10">
        <v>5238458</v>
      </c>
      <c r="T185" s="10">
        <v>28916115</v>
      </c>
      <c r="U185" s="10">
        <v>240967255</v>
      </c>
      <c r="V185" s="10">
        <v>107832145</v>
      </c>
      <c r="W185" s="10">
        <v>5238458</v>
      </c>
      <c r="X185" s="10">
        <v>28916115</v>
      </c>
      <c r="Y185" s="10">
        <v>240967255</v>
      </c>
      <c r="Z185" s="10">
        <v>107832145</v>
      </c>
      <c r="AA185" s="10">
        <v>6974125</v>
      </c>
      <c r="AB185" s="10">
        <v>0.56458268980000004</v>
      </c>
      <c r="AC185">
        <v>138.24</v>
      </c>
      <c r="AD185" s="2">
        <v>22602637234</v>
      </c>
      <c r="AE185" s="2">
        <v>20538918428</v>
      </c>
      <c r="AF185" s="10">
        <f>INDEX(CONFAZ!$EN$2:$ES$408,MATCH(DATE(YEAR($A185),MONTH($A185),15),CONFAZ!$EN$2:$EN$408,0),2)</f>
        <v>386935636</v>
      </c>
      <c r="AG185" s="10">
        <f>INDEX(CONFAZ!$EN$2:$ES$408,MATCH(DATE(YEAR($A185),MONTH($A185),15),CONFAZ!$EN$2:$EN$408,0),3)</f>
        <v>681734361</v>
      </c>
      <c r="AH185">
        <v>1100</v>
      </c>
      <c r="AI185">
        <v>2038315580000</v>
      </c>
      <c r="AJ185">
        <v>6.3</v>
      </c>
      <c r="AK185">
        <v>1.1599999999999999</v>
      </c>
      <c r="AL185">
        <v>1526.1416666666601</v>
      </c>
      <c r="AM185">
        <v>1170.482</v>
      </c>
      <c r="AN185">
        <v>1067.7609523809499</v>
      </c>
      <c r="AO185">
        <v>1338.6248000000001</v>
      </c>
      <c r="AP185">
        <v>12.0770324898936</v>
      </c>
      <c r="AQ185">
        <v>2.25</v>
      </c>
      <c r="AR185">
        <v>455.82</v>
      </c>
      <c r="AS185">
        <v>12.64</v>
      </c>
      <c r="AT185" s="10">
        <v>754484100000</v>
      </c>
      <c r="AU185">
        <v>80317</v>
      </c>
      <c r="AV185">
        <v>118</v>
      </c>
      <c r="AW185">
        <v>188407396</v>
      </c>
      <c r="AX185">
        <v>157699041</v>
      </c>
      <c r="AY185">
        <v>3416</v>
      </c>
      <c r="AZ185" s="10">
        <v>932</v>
      </c>
      <c r="BA185">
        <v>100</v>
      </c>
      <c r="BB185">
        <v>100</v>
      </c>
      <c r="BC185">
        <v>3411</v>
      </c>
      <c r="BD185">
        <v>0</v>
      </c>
      <c r="BE185">
        <v>1169</v>
      </c>
      <c r="BF185">
        <v>3997</v>
      </c>
      <c r="BG185">
        <v>713</v>
      </c>
      <c r="BH185">
        <v>4108</v>
      </c>
      <c r="BI185">
        <v>2897</v>
      </c>
      <c r="BJ185">
        <v>0</v>
      </c>
      <c r="BK185">
        <v>61580</v>
      </c>
      <c r="BL185">
        <v>29714608</v>
      </c>
      <c r="BM185">
        <v>821173</v>
      </c>
      <c r="BN185">
        <v>0</v>
      </c>
      <c r="BO185">
        <v>33605801000</v>
      </c>
      <c r="BP185">
        <v>0.4</v>
      </c>
      <c r="BQ185">
        <v>3704</v>
      </c>
      <c r="BR185">
        <v>30699.57</v>
      </c>
      <c r="BS185">
        <v>3568480000</v>
      </c>
      <c r="BT185">
        <v>20396000</v>
      </c>
      <c r="BU185">
        <v>7460218000</v>
      </c>
      <c r="BV185">
        <v>16141426000</v>
      </c>
      <c r="BW185">
        <v>6415281000</v>
      </c>
      <c r="BX185">
        <v>27190520000</v>
      </c>
      <c r="BY185">
        <v>0</v>
      </c>
      <c r="BZ185">
        <v>0</v>
      </c>
      <c r="CA185">
        <v>0</v>
      </c>
      <c r="CB185">
        <v>0</v>
      </c>
      <c r="CC185">
        <v>33605801000</v>
      </c>
      <c r="CD185">
        <v>0.4</v>
      </c>
      <c r="CE185">
        <v>1938490.23</v>
      </c>
      <c r="CF185">
        <v>1184728860.22</v>
      </c>
      <c r="CG185">
        <v>22496.55</v>
      </c>
      <c r="CH185">
        <v>33605</v>
      </c>
      <c r="CI185">
        <v>32.8664779</v>
      </c>
      <c r="CJ185">
        <v>6.34</v>
      </c>
      <c r="CK185">
        <v>-290550</v>
      </c>
      <c r="CL185">
        <v>-286913.33</v>
      </c>
      <c r="CM185">
        <v>3636.67</v>
      </c>
      <c r="CN185">
        <v>35650</v>
      </c>
      <c r="CO185">
        <v>6822050</v>
      </c>
      <c r="CP185">
        <v>-114176.67</v>
      </c>
      <c r="CQ185">
        <v>-308083.33</v>
      </c>
      <c r="CR185">
        <v>2388034.39</v>
      </c>
      <c r="CS185">
        <v>385618759.83999997</v>
      </c>
      <c r="CT185">
        <v>557166.81000000006</v>
      </c>
      <c r="CU185">
        <v>388598418.44999999</v>
      </c>
      <c r="CV185" s="34">
        <v>0.53441640000000001</v>
      </c>
      <c r="CW185">
        <v>379476</v>
      </c>
      <c r="CX185" s="7">
        <v>14593997.76</v>
      </c>
      <c r="CY185" s="10">
        <f t="shared" si="5"/>
        <v>0</v>
      </c>
      <c r="CZ185" s="10">
        <f>IFERROR(INDEX(CONFAZ!$A$2:$ES$440,MATCH(DATE(YEAR($A185),MONTH($A185),15),CONFAZ!$A$2:$A$440,0),4),0)</f>
        <v>22496.55</v>
      </c>
      <c r="DA185" s="10"/>
      <c r="DB185" s="10"/>
      <c r="DC185"/>
      <c r="DD185"/>
      <c r="DJ185"/>
    </row>
    <row r="186" spans="1:114" x14ac:dyDescent="0.25">
      <c r="A186" s="1">
        <v>44523</v>
      </c>
      <c r="B186" s="1" t="str">
        <f t="shared" si="4"/>
        <v>23/11/2021</v>
      </c>
      <c r="C186" t="s">
        <v>61</v>
      </c>
      <c r="D186" t="s">
        <v>67</v>
      </c>
      <c r="E186" s="8">
        <v>5.5568999999999997</v>
      </c>
      <c r="F186">
        <v>646167852.21000004</v>
      </c>
      <c r="G186">
        <v>5558638.1099999994</v>
      </c>
      <c r="H186">
        <v>970159776</v>
      </c>
      <c r="I186">
        <v>127143312.58</v>
      </c>
      <c r="J186">
        <v>73210751.849999994</v>
      </c>
      <c r="K186">
        <v>30264027.750000004</v>
      </c>
      <c r="L186">
        <v>19729246</v>
      </c>
      <c r="M186" s="10">
        <v>28223013</v>
      </c>
      <c r="N186" s="10">
        <v>32115234</v>
      </c>
      <c r="O186" s="10">
        <v>131801759</v>
      </c>
      <c r="P186" s="10">
        <v>142475195</v>
      </c>
      <c r="Q186" s="10">
        <v>10357533</v>
      </c>
      <c r="R186" s="10">
        <v>143554360</v>
      </c>
      <c r="S186" s="10">
        <v>5610307</v>
      </c>
      <c r="T186" s="10">
        <v>34230349</v>
      </c>
      <c r="U186" s="10">
        <v>318154772</v>
      </c>
      <c r="V186" s="10">
        <v>118284838</v>
      </c>
      <c r="W186" s="10">
        <v>5610307</v>
      </c>
      <c r="X186" s="10">
        <v>34230349</v>
      </c>
      <c r="Y186" s="10">
        <v>318154772</v>
      </c>
      <c r="Z186" s="10">
        <v>118284838</v>
      </c>
      <c r="AA186" s="10">
        <v>5352416</v>
      </c>
      <c r="AB186" s="10">
        <v>0.99946628000000004</v>
      </c>
      <c r="AC186">
        <v>140.06</v>
      </c>
      <c r="AD186" s="2">
        <v>20501766210</v>
      </c>
      <c r="AE186" s="2">
        <v>21611840519</v>
      </c>
      <c r="AF186" s="10">
        <f>INDEX(CONFAZ!$EN$2:$ES$408,MATCH(DATE(YEAR($A186),MONTH($A186),15),CONFAZ!$EN$2:$EN$408,0),2)</f>
        <v>278021279</v>
      </c>
      <c r="AG186" s="10">
        <f>INDEX(CONFAZ!$EN$2:$ES$408,MATCH(DATE(YEAR($A186),MONTH($A186),15),CONFAZ!$EN$2:$EN$408,0),3)</f>
        <v>474029136</v>
      </c>
      <c r="AH186">
        <v>1100</v>
      </c>
      <c r="AI186">
        <v>2043672226800</v>
      </c>
      <c r="AJ186">
        <v>7.65</v>
      </c>
      <c r="AK186">
        <v>0.84</v>
      </c>
      <c r="AL186">
        <v>1533.23555555555</v>
      </c>
      <c r="AM186">
        <v>1180.3315</v>
      </c>
      <c r="AN186">
        <v>1081.1095238095199</v>
      </c>
      <c r="AO186">
        <v>1347.3456000000001</v>
      </c>
      <c r="AP186">
        <v>11.557273955373301</v>
      </c>
      <c r="AQ186">
        <v>1.95</v>
      </c>
      <c r="AR186">
        <v>430.35</v>
      </c>
      <c r="AS186">
        <v>47.36</v>
      </c>
      <c r="AT186" s="10">
        <v>771279400000</v>
      </c>
      <c r="AU186">
        <v>176665</v>
      </c>
      <c r="AV186">
        <v>388</v>
      </c>
      <c r="AW186">
        <v>162766079</v>
      </c>
      <c r="AX186">
        <v>116416346</v>
      </c>
      <c r="AY186">
        <v>8783</v>
      </c>
      <c r="AZ186" s="10">
        <v>1492</v>
      </c>
      <c r="BA186">
        <v>274</v>
      </c>
      <c r="BB186">
        <v>274</v>
      </c>
      <c r="BC186">
        <v>6071</v>
      </c>
      <c r="BD186">
        <v>42</v>
      </c>
      <c r="BE186">
        <v>1184</v>
      </c>
      <c r="BF186">
        <v>1403</v>
      </c>
      <c r="BG186">
        <v>1724</v>
      </c>
      <c r="BH186">
        <v>4796</v>
      </c>
      <c r="BI186">
        <v>3658</v>
      </c>
      <c r="BJ186">
        <v>0</v>
      </c>
      <c r="BK186">
        <v>133555</v>
      </c>
      <c r="BL186">
        <v>45868478</v>
      </c>
      <c r="BM186">
        <v>127199</v>
      </c>
      <c r="BN186">
        <v>0</v>
      </c>
      <c r="BO186">
        <v>33605801000</v>
      </c>
      <c r="BP186">
        <v>0.4</v>
      </c>
      <c r="BQ186">
        <v>3704</v>
      </c>
      <c r="BR186">
        <v>30699.57</v>
      </c>
      <c r="BS186">
        <v>3568480000</v>
      </c>
      <c r="BT186">
        <v>20396000</v>
      </c>
      <c r="BU186">
        <v>7460218000</v>
      </c>
      <c r="BV186">
        <v>16141426000</v>
      </c>
      <c r="BW186">
        <v>6415281000</v>
      </c>
      <c r="BX186">
        <v>27190520000</v>
      </c>
      <c r="BY186">
        <v>0</v>
      </c>
      <c r="BZ186">
        <v>0</v>
      </c>
      <c r="CA186">
        <v>0</v>
      </c>
      <c r="CB186">
        <v>0</v>
      </c>
      <c r="CC186">
        <v>33605801000</v>
      </c>
      <c r="CD186">
        <v>0.4</v>
      </c>
      <c r="CE186">
        <v>2136571.37</v>
      </c>
      <c r="CF186">
        <v>910622313.13999999</v>
      </c>
      <c r="CG186">
        <v>16004.93</v>
      </c>
      <c r="CH186">
        <v>34217</v>
      </c>
      <c r="CI186">
        <v>32.8664779</v>
      </c>
      <c r="CJ186">
        <v>6.74</v>
      </c>
      <c r="CK186">
        <v>-290550</v>
      </c>
      <c r="CL186">
        <v>-286913.33</v>
      </c>
      <c r="CM186">
        <v>3636.67</v>
      </c>
      <c r="CN186">
        <v>35650</v>
      </c>
      <c r="CO186">
        <v>6822050</v>
      </c>
      <c r="CP186">
        <v>-114176.67</v>
      </c>
      <c r="CQ186">
        <v>-308083.33</v>
      </c>
      <c r="CR186">
        <v>2168264.9500000002</v>
      </c>
      <c r="CS186">
        <v>461625461.94999999</v>
      </c>
      <c r="CT186">
        <v>394123.45</v>
      </c>
      <c r="CU186">
        <v>464200502.80000001</v>
      </c>
      <c r="CV186" s="34">
        <v>0.53441640000000001</v>
      </c>
      <c r="CW186">
        <v>119668603.5</v>
      </c>
      <c r="CX186" s="7">
        <v>10958458.51</v>
      </c>
      <c r="CY186" s="10">
        <f t="shared" si="5"/>
        <v>0</v>
      </c>
      <c r="CZ186" s="10">
        <f>IFERROR(INDEX(CONFAZ!$A$2:$ES$440,MATCH(DATE(YEAR($A186),MONTH($A186),15),CONFAZ!$A$2:$A$440,0),4),0)</f>
        <v>16004.93</v>
      </c>
      <c r="DA186"/>
      <c r="DB186"/>
      <c r="DC186"/>
      <c r="DD186"/>
      <c r="DJ186"/>
    </row>
    <row r="187" spans="1:114" x14ac:dyDescent="0.25">
      <c r="A187" s="1">
        <v>44553</v>
      </c>
      <c r="B187" s="1" t="str">
        <f t="shared" si="4"/>
        <v>23/12/2021</v>
      </c>
      <c r="C187" t="s">
        <v>61</v>
      </c>
      <c r="D187" t="s">
        <v>67</v>
      </c>
      <c r="E187" s="8">
        <v>5.6513999999999998</v>
      </c>
      <c r="F187">
        <v>557771667.92000008</v>
      </c>
      <c r="G187">
        <v>7975799.1999999993</v>
      </c>
      <c r="H187">
        <v>991229983</v>
      </c>
      <c r="I187">
        <v>135166000.19999999</v>
      </c>
      <c r="J187">
        <v>170206723.82000002</v>
      </c>
      <c r="K187">
        <v>28869655.539999995</v>
      </c>
      <c r="L187">
        <v>30225659</v>
      </c>
      <c r="M187" s="10">
        <v>23946369</v>
      </c>
      <c r="N187" s="10">
        <v>30167094</v>
      </c>
      <c r="O187" s="10">
        <v>149763710</v>
      </c>
      <c r="P187" s="10">
        <v>166212730</v>
      </c>
      <c r="Q187" s="10">
        <v>12493931</v>
      </c>
      <c r="R187" s="10">
        <v>140327643</v>
      </c>
      <c r="S187" s="10">
        <v>6297711</v>
      </c>
      <c r="T187" s="10">
        <v>29009974</v>
      </c>
      <c r="U187" s="10">
        <v>312384514</v>
      </c>
      <c r="V187" s="10">
        <v>113045019</v>
      </c>
      <c r="W187" s="10">
        <v>6297711</v>
      </c>
      <c r="X187" s="10">
        <v>29009974</v>
      </c>
      <c r="Y187" s="10">
        <v>312384514</v>
      </c>
      <c r="Z187" s="10">
        <v>113045019</v>
      </c>
      <c r="AA187" s="10">
        <v>7581288</v>
      </c>
      <c r="AB187" s="10">
        <v>0.86394703650000004</v>
      </c>
      <c r="AC187">
        <v>142.02000000000001</v>
      </c>
      <c r="AD187" s="2">
        <v>24432406778</v>
      </c>
      <c r="AE187" s="2">
        <v>20419466049</v>
      </c>
      <c r="AF187" s="10">
        <f>INDEX(CONFAZ!$EN$2:$ES$408,MATCH(DATE(YEAR($A187),MONTH($A187),15),CONFAZ!$EN$2:$EN$408,0),2)</f>
        <v>346821117</v>
      </c>
      <c r="AG187" s="10">
        <f>INDEX(CONFAZ!$EN$2:$ES$408,MATCH(DATE(YEAR($A187),MONTH($A187),15),CONFAZ!$EN$2:$EN$408,0),3)</f>
        <v>381527846</v>
      </c>
      <c r="AH187">
        <v>1100</v>
      </c>
      <c r="AI187">
        <v>2046959685600</v>
      </c>
      <c r="AJ187">
        <v>8.76</v>
      </c>
      <c r="AK187">
        <v>0.73</v>
      </c>
      <c r="AL187">
        <v>1549.3955555555499</v>
      </c>
      <c r="AM187">
        <v>1189.7394999999999</v>
      </c>
      <c r="AN187">
        <v>1089.99047619047</v>
      </c>
      <c r="AO187">
        <v>1364.0608</v>
      </c>
      <c r="AP187">
        <v>11.1462722025278</v>
      </c>
      <c r="AQ187">
        <v>1.73</v>
      </c>
      <c r="AR187">
        <v>417.92</v>
      </c>
      <c r="AS187">
        <v>29.99</v>
      </c>
      <c r="AT187" s="10">
        <v>783800900000</v>
      </c>
      <c r="AU187">
        <v>141890</v>
      </c>
      <c r="AV187">
        <v>2258</v>
      </c>
      <c r="AW187">
        <v>201729323</v>
      </c>
      <c r="AX187">
        <v>149801530</v>
      </c>
      <c r="AY187">
        <v>8525</v>
      </c>
      <c r="AZ187" s="10">
        <v>3379</v>
      </c>
      <c r="BA187">
        <v>342</v>
      </c>
      <c r="BB187">
        <v>342</v>
      </c>
      <c r="BC187">
        <v>6213</v>
      </c>
      <c r="BD187">
        <v>0</v>
      </c>
      <c r="BE187">
        <v>1485</v>
      </c>
      <c r="BF187">
        <v>12969</v>
      </c>
      <c r="BG187">
        <v>506</v>
      </c>
      <c r="BH187">
        <v>2996</v>
      </c>
      <c r="BI187">
        <v>3295</v>
      </c>
      <c r="BJ187">
        <v>0</v>
      </c>
      <c r="BK187">
        <v>107017</v>
      </c>
      <c r="BL187">
        <v>51441795</v>
      </c>
      <c r="BM187">
        <v>189777</v>
      </c>
      <c r="BN187">
        <v>0</v>
      </c>
      <c r="BO187">
        <v>33605801000</v>
      </c>
      <c r="BP187">
        <v>0.4</v>
      </c>
      <c r="BQ187">
        <v>3704</v>
      </c>
      <c r="BR187">
        <v>30699.57</v>
      </c>
      <c r="BS187">
        <v>3568480000</v>
      </c>
      <c r="BT187">
        <v>20396000</v>
      </c>
      <c r="BU187">
        <v>7460218000</v>
      </c>
      <c r="BV187">
        <v>16141426000</v>
      </c>
      <c r="BW187">
        <v>6415281000</v>
      </c>
      <c r="BX187">
        <v>27190520000</v>
      </c>
      <c r="BY187">
        <v>0</v>
      </c>
      <c r="BZ187">
        <v>0</v>
      </c>
      <c r="CA187">
        <v>0</v>
      </c>
      <c r="CB187">
        <v>0</v>
      </c>
      <c r="CC187">
        <v>33605801000</v>
      </c>
      <c r="CD187">
        <v>0.4</v>
      </c>
      <c r="CE187">
        <v>2574832.34</v>
      </c>
      <c r="CF187">
        <v>765179926.66999996</v>
      </c>
      <c r="CG187">
        <v>28568.39</v>
      </c>
      <c r="CH187">
        <v>34323</v>
      </c>
      <c r="CI187">
        <v>32.8664779</v>
      </c>
      <c r="CJ187">
        <v>6.67</v>
      </c>
      <c r="CK187">
        <v>-290550</v>
      </c>
      <c r="CL187">
        <v>-286913.33</v>
      </c>
      <c r="CM187">
        <v>3636.67</v>
      </c>
      <c r="CN187">
        <v>35650</v>
      </c>
      <c r="CO187">
        <v>6822050</v>
      </c>
      <c r="CP187">
        <v>-114176.67</v>
      </c>
      <c r="CQ187">
        <v>-308083.33</v>
      </c>
      <c r="CR187">
        <v>1968750.44</v>
      </c>
      <c r="CS187">
        <v>466751647.38999999</v>
      </c>
      <c r="CT187">
        <v>907086.88</v>
      </c>
      <c r="CU187">
        <v>469627484.70999998</v>
      </c>
      <c r="CV187" s="34">
        <v>0.53441640000000001</v>
      </c>
      <c r="CW187">
        <v>143606153.59999999</v>
      </c>
      <c r="CX187" s="7">
        <v>8874277.8599999994</v>
      </c>
      <c r="CY187" s="10">
        <f t="shared" si="5"/>
        <v>0</v>
      </c>
      <c r="CZ187" s="10">
        <f>IFERROR(INDEX(CONFAZ!$A$2:$ES$440,MATCH(DATE(YEAR($A187),MONTH($A187),15),CONFAZ!$A$2:$A$440,0),4),0)</f>
        <v>28568.39</v>
      </c>
      <c r="DA187" s="4"/>
      <c r="DB187" s="4"/>
      <c r="DC187" s="4"/>
      <c r="DD187"/>
      <c r="DJ187"/>
    </row>
    <row r="188" spans="1:114" x14ac:dyDescent="0.25">
      <c r="A188" s="1">
        <v>40196</v>
      </c>
      <c r="B188" s="1" t="str">
        <f t="shared" si="4"/>
        <v>18/01/2010</v>
      </c>
      <c r="C188" t="s">
        <v>61</v>
      </c>
      <c r="D188" t="s">
        <v>64</v>
      </c>
      <c r="E188" s="8">
        <v>1.7798</v>
      </c>
      <c r="F188">
        <v>119205090.79999998</v>
      </c>
      <c r="G188">
        <v>34587.19</v>
      </c>
      <c r="H188">
        <v>242934163</v>
      </c>
      <c r="I188">
        <v>31747766.080000002</v>
      </c>
      <c r="J188">
        <v>74995611.999999955</v>
      </c>
      <c r="K188">
        <v>5794728.5500000007</v>
      </c>
      <c r="L188">
        <v>7182153</v>
      </c>
      <c r="M188" s="10">
        <v>5385551</v>
      </c>
      <c r="N188" s="10">
        <v>29045086</v>
      </c>
      <c r="O188" s="10">
        <v>38214958</v>
      </c>
      <c r="P188" s="10">
        <v>33269130</v>
      </c>
      <c r="Q188" s="10">
        <v>2188363</v>
      </c>
      <c r="R188" s="10">
        <v>41009163</v>
      </c>
      <c r="S188" s="10">
        <v>916037</v>
      </c>
      <c r="T188" s="10">
        <v>5983345</v>
      </c>
      <c r="U188" s="10">
        <v>68081089</v>
      </c>
      <c r="V188" s="10">
        <v>18806854</v>
      </c>
      <c r="W188" s="10">
        <v>916037</v>
      </c>
      <c r="X188" s="10">
        <v>5983345</v>
      </c>
      <c r="Y188" s="10">
        <v>68081089</v>
      </c>
      <c r="Z188" s="10">
        <v>18806854</v>
      </c>
      <c r="AA188" s="10">
        <v>34587</v>
      </c>
      <c r="AB188" s="10">
        <v>19.68</v>
      </c>
      <c r="AC188">
        <v>125.81</v>
      </c>
      <c r="AD188">
        <v>11153005703</v>
      </c>
      <c r="AE188">
        <v>11628213109</v>
      </c>
      <c r="AF188" s="10">
        <f>INDEX(CONFAZ!$EN$2:$ES$408,MATCH(DATE(YEAR($A188),MONTH($A188),15),CONFAZ!$EN$2:$EN$408,0),2)</f>
        <v>81763196</v>
      </c>
      <c r="AG188" s="10">
        <f>INDEX(CONFAZ!$EN$2:$ES$408,MATCH(DATE(YEAR($A188),MONTH($A188),15),CONFAZ!$EN$2:$EN$408,0),3)</f>
        <v>119623465</v>
      </c>
      <c r="AH188">
        <v>510</v>
      </c>
      <c r="AI188">
        <v>428013423200</v>
      </c>
      <c r="AJ188">
        <v>8.65</v>
      </c>
      <c r="AK188">
        <v>0.88</v>
      </c>
      <c r="AL188">
        <v>0</v>
      </c>
      <c r="AM188">
        <v>0</v>
      </c>
      <c r="AN188">
        <v>0</v>
      </c>
      <c r="AO188">
        <v>0</v>
      </c>
      <c r="AP188">
        <v>7.2276023980212099</v>
      </c>
      <c r="AQ188">
        <v>1.75</v>
      </c>
      <c r="AR188">
        <v>138.54</v>
      </c>
      <c r="AS188">
        <v>0</v>
      </c>
      <c r="AT188" s="10">
        <v>284389300000</v>
      </c>
      <c r="AU188">
        <v>0</v>
      </c>
      <c r="AV188">
        <v>0</v>
      </c>
      <c r="AW188">
        <v>61783854</v>
      </c>
      <c r="AX188">
        <v>49522890</v>
      </c>
      <c r="AY188">
        <v>0</v>
      </c>
      <c r="AZ188" s="10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11566677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694287</v>
      </c>
      <c r="BO188">
        <v>11395641000</v>
      </c>
      <c r="BP188">
        <v>0.4</v>
      </c>
      <c r="BQ188" s="3">
        <v>3704</v>
      </c>
      <c r="BR188">
        <v>11901.27</v>
      </c>
      <c r="BS188">
        <v>1117909000</v>
      </c>
      <c r="BT188">
        <v>17031000</v>
      </c>
      <c r="BU188">
        <v>2466595000</v>
      </c>
      <c r="BV188">
        <v>5684821000</v>
      </c>
      <c r="BW188">
        <v>2109285000</v>
      </c>
      <c r="BX188">
        <v>9286355000</v>
      </c>
      <c r="BY188">
        <v>9276732000</v>
      </c>
      <c r="BZ188">
        <v>0.4</v>
      </c>
      <c r="CA188">
        <v>3704</v>
      </c>
      <c r="CB188">
        <v>9477.43</v>
      </c>
      <c r="CC188">
        <v>11487645000</v>
      </c>
      <c r="CD188">
        <v>0.4</v>
      </c>
      <c r="CE188">
        <v>26287.93</v>
      </c>
      <c r="CF188">
        <v>16529553.1</v>
      </c>
      <c r="CG188">
        <v>15323.92</v>
      </c>
      <c r="CH188">
        <v>24672.83</v>
      </c>
      <c r="CI188">
        <v>40.418357999999998</v>
      </c>
      <c r="CJ188">
        <v>2.59</v>
      </c>
      <c r="CK188">
        <v>104630</v>
      </c>
      <c r="CL188">
        <v>109743.33</v>
      </c>
      <c r="CM188">
        <v>5113.33</v>
      </c>
      <c r="CN188">
        <v>-3590</v>
      </c>
      <c r="CO188">
        <v>3695180</v>
      </c>
      <c r="CP188">
        <v>-78646.67</v>
      </c>
      <c r="CQ188">
        <v>-153590</v>
      </c>
      <c r="CR188">
        <v>20840.5</v>
      </c>
      <c r="CS188">
        <v>152076818</v>
      </c>
      <c r="CT188">
        <v>15010.94</v>
      </c>
      <c r="CU188">
        <v>152112669.44</v>
      </c>
      <c r="CV188" s="34">
        <v>0.52876480000000003</v>
      </c>
      <c r="CW188">
        <v>0</v>
      </c>
      <c r="CX188" s="7">
        <v>299523.15999999997</v>
      </c>
      <c r="CY188" s="10">
        <f t="shared" si="5"/>
        <v>0</v>
      </c>
      <c r="CZ188" s="10">
        <f>IFERROR(INDEX(CONFAZ!$A$2:$ES$440,MATCH(DATE(YEAR($A188),MONTH($A188),15),CONFAZ!$A$2:$A$440,0),4),0)</f>
        <v>15323.92</v>
      </c>
      <c r="DA188"/>
      <c r="DB188"/>
      <c r="DC188"/>
      <c r="DD188"/>
      <c r="DJ188"/>
    </row>
    <row r="189" spans="1:114" x14ac:dyDescent="0.25">
      <c r="A189" s="1">
        <v>40227</v>
      </c>
      <c r="B189" s="1" t="str">
        <f t="shared" si="4"/>
        <v>18/02/2010</v>
      </c>
      <c r="C189" t="s">
        <v>61</v>
      </c>
      <c r="D189" t="s">
        <v>64</v>
      </c>
      <c r="E189" s="8">
        <v>1.8415999999999999</v>
      </c>
      <c r="F189">
        <v>107267721.37</v>
      </c>
      <c r="G189">
        <v>35017.79</v>
      </c>
      <c r="H189">
        <v>212775152</v>
      </c>
      <c r="I189">
        <v>28973996.890000001</v>
      </c>
      <c r="J189">
        <v>61221034.880000003</v>
      </c>
      <c r="K189">
        <v>4263317.79</v>
      </c>
      <c r="L189">
        <v>23556749</v>
      </c>
      <c r="M189" s="10">
        <v>9401856</v>
      </c>
      <c r="N189" s="10">
        <v>27178198</v>
      </c>
      <c r="O189" s="10">
        <v>26955841</v>
      </c>
      <c r="P189" s="10">
        <v>31001860</v>
      </c>
      <c r="Q189" s="10">
        <v>1980797</v>
      </c>
      <c r="R189" s="10">
        <v>35041464</v>
      </c>
      <c r="S189" s="10">
        <v>573084</v>
      </c>
      <c r="T189" s="10">
        <v>6012011</v>
      </c>
      <c r="U189" s="10">
        <v>57791192</v>
      </c>
      <c r="V189" s="10">
        <v>16803831</v>
      </c>
      <c r="W189" s="10">
        <v>573084</v>
      </c>
      <c r="X189" s="10">
        <v>6012011</v>
      </c>
      <c r="Y189" s="10">
        <v>57791192</v>
      </c>
      <c r="Z189" s="10">
        <v>16803831</v>
      </c>
      <c r="AA189" s="10">
        <v>35018</v>
      </c>
      <c r="AB189" s="10">
        <v>35.905112776599999</v>
      </c>
      <c r="AC189">
        <v>127.61</v>
      </c>
      <c r="AD189">
        <v>12066643269</v>
      </c>
      <c r="AE189">
        <v>11936118599</v>
      </c>
      <c r="AF189" s="10">
        <f>INDEX(CONFAZ!$EN$2:$ES$408,MATCH(DATE(YEAR($A189),MONTH($A189),15),CONFAZ!$EN$2:$EN$408,0),2)</f>
        <v>271450482</v>
      </c>
      <c r="AG189" s="10">
        <f>INDEX(CONFAZ!$EN$2:$ES$408,MATCH(DATE(YEAR($A189),MONTH($A189),15),CONFAZ!$EN$2:$EN$408,0),3)</f>
        <v>276681461</v>
      </c>
      <c r="AH189">
        <v>510</v>
      </c>
      <c r="AI189">
        <v>443976611200</v>
      </c>
      <c r="AJ189">
        <v>8.65</v>
      </c>
      <c r="AK189">
        <v>0.7</v>
      </c>
      <c r="AL189">
        <v>0</v>
      </c>
      <c r="AM189">
        <v>0</v>
      </c>
      <c r="AN189">
        <v>0</v>
      </c>
      <c r="AO189">
        <v>0</v>
      </c>
      <c r="AP189">
        <v>7.3500563462581896</v>
      </c>
      <c r="AQ189">
        <v>1.78</v>
      </c>
      <c r="AR189">
        <v>135.26</v>
      </c>
      <c r="AS189">
        <v>26.26</v>
      </c>
      <c r="AT189" s="10">
        <v>283356400000</v>
      </c>
      <c r="AU189">
        <v>0</v>
      </c>
      <c r="AV189">
        <v>0</v>
      </c>
      <c r="AW189">
        <v>77276499</v>
      </c>
      <c r="AX189">
        <v>33828667</v>
      </c>
      <c r="AY189">
        <v>0</v>
      </c>
      <c r="AZ189" s="10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41758723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1689109</v>
      </c>
      <c r="BO189">
        <v>11395641000</v>
      </c>
      <c r="BP189">
        <v>0.4</v>
      </c>
      <c r="BQ189" s="3">
        <v>3704</v>
      </c>
      <c r="BR189">
        <v>11901.27</v>
      </c>
      <c r="BS189">
        <v>1117909000</v>
      </c>
      <c r="BT189">
        <v>17031000</v>
      </c>
      <c r="BU189">
        <v>2466595000</v>
      </c>
      <c r="BV189">
        <v>5684821000</v>
      </c>
      <c r="BW189">
        <v>2109285000</v>
      </c>
      <c r="BX189">
        <v>9286355000</v>
      </c>
      <c r="BY189">
        <v>9276732000</v>
      </c>
      <c r="BZ189">
        <v>0.4</v>
      </c>
      <c r="CA189">
        <v>3704</v>
      </c>
      <c r="CB189">
        <v>9477.43</v>
      </c>
      <c r="CC189">
        <v>11487645000</v>
      </c>
      <c r="CD189">
        <v>0.4</v>
      </c>
      <c r="CE189">
        <v>117954.53</v>
      </c>
      <c r="CF189">
        <v>54934514.270000003</v>
      </c>
      <c r="CG189">
        <v>21683.32</v>
      </c>
      <c r="CH189">
        <v>27458.83</v>
      </c>
      <c r="CI189">
        <v>40.418357999999998</v>
      </c>
      <c r="CJ189">
        <v>2.61</v>
      </c>
      <c r="CK189">
        <v>104630</v>
      </c>
      <c r="CL189">
        <v>109743.33</v>
      </c>
      <c r="CM189">
        <v>5113.33</v>
      </c>
      <c r="CN189">
        <v>-3590</v>
      </c>
      <c r="CO189">
        <v>3695180</v>
      </c>
      <c r="CP189">
        <v>-78646.67</v>
      </c>
      <c r="CQ189">
        <v>-153590</v>
      </c>
      <c r="CR189">
        <v>11395.56</v>
      </c>
      <c r="CS189">
        <v>133237916.39</v>
      </c>
      <c r="CT189">
        <v>100478.77</v>
      </c>
      <c r="CU189">
        <v>133351118.91</v>
      </c>
      <c r="CV189" s="34">
        <v>0.52876480000000003</v>
      </c>
      <c r="CW189">
        <v>0</v>
      </c>
      <c r="CX189" s="7">
        <v>338333.2</v>
      </c>
      <c r="CY189" s="10">
        <f t="shared" si="5"/>
        <v>0</v>
      </c>
      <c r="CZ189" s="10">
        <f>IFERROR(INDEX(CONFAZ!$A$2:$ES$440,MATCH(DATE(YEAR($A189),MONTH($A189),15),CONFAZ!$A$2:$A$440,0),4),0)</f>
        <v>21683.32</v>
      </c>
      <c r="DA189"/>
      <c r="DB189"/>
      <c r="DC189"/>
      <c r="DD189"/>
      <c r="DJ189"/>
    </row>
    <row r="190" spans="1:114" x14ac:dyDescent="0.25">
      <c r="A190" s="1">
        <v>40255</v>
      </c>
      <c r="B190" s="1" t="str">
        <f t="shared" si="4"/>
        <v>18/03/2010</v>
      </c>
      <c r="C190" t="s">
        <v>61</v>
      </c>
      <c r="D190" t="s">
        <v>64</v>
      </c>
      <c r="E190" s="8">
        <v>1.7858000000000001</v>
      </c>
      <c r="F190">
        <v>105622079.85000001</v>
      </c>
      <c r="G190">
        <v>27830.329999999998</v>
      </c>
      <c r="H190">
        <v>215952715</v>
      </c>
      <c r="I190">
        <v>28155048.499999996</v>
      </c>
      <c r="J190">
        <v>67990895.87000002</v>
      </c>
      <c r="K190">
        <v>4451300.54</v>
      </c>
      <c r="L190">
        <v>46325269</v>
      </c>
      <c r="M190" s="10">
        <v>9038163</v>
      </c>
      <c r="N190" s="10">
        <v>25581069</v>
      </c>
      <c r="O190" s="10">
        <v>26437273</v>
      </c>
      <c r="P190" s="10">
        <v>29699826</v>
      </c>
      <c r="Q190" s="10">
        <v>2304332</v>
      </c>
      <c r="R190" s="10">
        <v>34416095</v>
      </c>
      <c r="S190" s="10">
        <v>733995</v>
      </c>
      <c r="T190" s="10">
        <v>6666655</v>
      </c>
      <c r="U190" s="10">
        <v>64669919</v>
      </c>
      <c r="V190" s="10">
        <v>16376800</v>
      </c>
      <c r="W190" s="10">
        <v>733995</v>
      </c>
      <c r="X190" s="10">
        <v>6666655</v>
      </c>
      <c r="Y190" s="10">
        <v>64669919</v>
      </c>
      <c r="Z190" s="10">
        <v>16376800</v>
      </c>
      <c r="AA190" s="10">
        <v>28588</v>
      </c>
      <c r="AB190" s="10">
        <v>36.916140753299999</v>
      </c>
      <c r="AC190">
        <v>143.44</v>
      </c>
      <c r="AD190">
        <v>15637886925</v>
      </c>
      <c r="AE190">
        <v>15181212723</v>
      </c>
      <c r="AF190" s="10">
        <f>INDEX(CONFAZ!$EN$2:$ES$408,MATCH(DATE(YEAR($A190),MONTH($A190),15),CONFAZ!$EN$2:$EN$408,0),2)</f>
        <v>484904959</v>
      </c>
      <c r="AG190" s="10">
        <f>INDEX(CONFAZ!$EN$2:$ES$408,MATCH(DATE(YEAR($A190),MONTH($A190),15),CONFAZ!$EN$2:$EN$408,0),3)</f>
        <v>397976976</v>
      </c>
      <c r="AH190">
        <v>510</v>
      </c>
      <c r="AI190">
        <v>435310179600</v>
      </c>
      <c r="AJ190">
        <v>8.65</v>
      </c>
      <c r="AK190">
        <v>0.71</v>
      </c>
      <c r="AL190">
        <v>0</v>
      </c>
      <c r="AM190">
        <v>0</v>
      </c>
      <c r="AN190">
        <v>0</v>
      </c>
      <c r="AO190">
        <v>0</v>
      </c>
      <c r="AP190">
        <v>7.5905263594508199</v>
      </c>
      <c r="AQ190">
        <v>1.52</v>
      </c>
      <c r="AR190">
        <v>142.59</v>
      </c>
      <c r="AS190">
        <v>27.08</v>
      </c>
      <c r="AT190" s="10">
        <v>318651700000</v>
      </c>
      <c r="AU190">
        <v>0</v>
      </c>
      <c r="AV190">
        <v>0</v>
      </c>
      <c r="AW190">
        <v>67840014</v>
      </c>
      <c r="AX190">
        <v>17818672</v>
      </c>
      <c r="AY190">
        <v>0</v>
      </c>
      <c r="AZ190" s="1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20773074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28014839</v>
      </c>
      <c r="BM190">
        <v>0</v>
      </c>
      <c r="BN190">
        <v>1233429</v>
      </c>
      <c r="BO190">
        <v>11395641000</v>
      </c>
      <c r="BP190">
        <v>0.4</v>
      </c>
      <c r="BQ190" s="3">
        <v>3704</v>
      </c>
      <c r="BR190">
        <v>11901.27</v>
      </c>
      <c r="BS190">
        <v>1117909000</v>
      </c>
      <c r="BT190">
        <v>17031000</v>
      </c>
      <c r="BU190">
        <v>2466595000</v>
      </c>
      <c r="BV190">
        <v>5684821000</v>
      </c>
      <c r="BW190">
        <v>2109285000</v>
      </c>
      <c r="BX190">
        <v>9286355000</v>
      </c>
      <c r="BY190">
        <v>9276732000</v>
      </c>
      <c r="BZ190">
        <v>0.4</v>
      </c>
      <c r="CA190">
        <v>3704</v>
      </c>
      <c r="CB190">
        <v>9477.43</v>
      </c>
      <c r="CC190">
        <v>11487645000</v>
      </c>
      <c r="CD190">
        <v>0.4</v>
      </c>
      <c r="CE190">
        <v>103120.18</v>
      </c>
      <c r="CF190">
        <v>59796141.609999999</v>
      </c>
      <c r="CG190">
        <v>18099.71</v>
      </c>
      <c r="CH190">
        <v>27870.83</v>
      </c>
      <c r="CI190">
        <v>40.418357999999998</v>
      </c>
      <c r="CJ190">
        <v>2.58</v>
      </c>
      <c r="CK190">
        <v>104630</v>
      </c>
      <c r="CL190">
        <v>109743.33</v>
      </c>
      <c r="CM190">
        <v>5113.33</v>
      </c>
      <c r="CN190">
        <v>-3590</v>
      </c>
      <c r="CO190">
        <v>3695180</v>
      </c>
      <c r="CP190">
        <v>-78646.67</v>
      </c>
      <c r="CQ190">
        <v>-153590</v>
      </c>
      <c r="CR190">
        <v>16502.38</v>
      </c>
      <c r="CS190">
        <v>137097730.87</v>
      </c>
      <c r="CT190">
        <v>215829.7</v>
      </c>
      <c r="CU190">
        <v>137330242.94999999</v>
      </c>
      <c r="CV190" s="34">
        <v>0.52876480000000003</v>
      </c>
      <c r="CW190">
        <v>0</v>
      </c>
      <c r="CX190" s="7">
        <v>343660.02</v>
      </c>
      <c r="CY190" s="10">
        <f t="shared" si="5"/>
        <v>0</v>
      </c>
      <c r="CZ190" s="10">
        <f>IFERROR(INDEX(CONFAZ!$A$2:$ES$440,MATCH(DATE(YEAR($A190),MONTH($A190),15),CONFAZ!$A$2:$A$440,0),4),0)</f>
        <v>18099.71</v>
      </c>
      <c r="DA190"/>
      <c r="DB190"/>
      <c r="DC190"/>
      <c r="DD190"/>
      <c r="DJ190"/>
    </row>
    <row r="191" spans="1:114" x14ac:dyDescent="0.25">
      <c r="A191" s="1">
        <v>40286</v>
      </c>
      <c r="B191" s="1" t="str">
        <f t="shared" si="4"/>
        <v>18/04/2010</v>
      </c>
      <c r="C191" t="s">
        <v>61</v>
      </c>
      <c r="D191" t="s">
        <v>64</v>
      </c>
      <c r="E191" s="8">
        <v>1.7565999999999999</v>
      </c>
      <c r="F191">
        <v>112536253.30999999</v>
      </c>
      <c r="G191">
        <v>72292.58</v>
      </c>
      <c r="H191">
        <v>220640541</v>
      </c>
      <c r="I191">
        <v>32682367.500000004</v>
      </c>
      <c r="J191">
        <v>59785336.209999993</v>
      </c>
      <c r="K191">
        <v>4788061.3699999992</v>
      </c>
      <c r="L191">
        <v>28009499</v>
      </c>
      <c r="M191" s="10">
        <v>4162366</v>
      </c>
      <c r="N191" s="10">
        <v>28204129</v>
      </c>
      <c r="O191" s="10">
        <v>27335474</v>
      </c>
      <c r="P191" s="10">
        <v>34599681</v>
      </c>
      <c r="Q191" s="10">
        <v>2338293</v>
      </c>
      <c r="R191" s="10">
        <v>36849049</v>
      </c>
      <c r="S191" s="10">
        <v>504777</v>
      </c>
      <c r="T191" s="10">
        <v>5485819</v>
      </c>
      <c r="U191" s="10">
        <v>56446859</v>
      </c>
      <c r="V191" s="10">
        <v>24641801</v>
      </c>
      <c r="W191" s="10">
        <v>504777</v>
      </c>
      <c r="X191" s="10">
        <v>5485819</v>
      </c>
      <c r="Y191" s="10">
        <v>56446859</v>
      </c>
      <c r="Z191" s="10">
        <v>24641801</v>
      </c>
      <c r="AA191" s="10">
        <v>72293</v>
      </c>
      <c r="AB191" s="10">
        <v>39.917564334300003</v>
      </c>
      <c r="AC191">
        <v>136.87</v>
      </c>
      <c r="AD191">
        <v>15074159639</v>
      </c>
      <c r="AE191">
        <v>14007783168</v>
      </c>
      <c r="AF191" s="10">
        <f>INDEX(CONFAZ!$EN$2:$ES$408,MATCH(DATE(YEAR($A191),MONTH($A191),15),CONFAZ!$EN$2:$EN$408,0),2)</f>
        <v>322425729</v>
      </c>
      <c r="AG191" s="10">
        <f>INDEX(CONFAZ!$EN$2:$ES$408,MATCH(DATE(YEAR($A191),MONTH($A191),15),CONFAZ!$EN$2:$EN$408,0),3)</f>
        <v>393879396</v>
      </c>
      <c r="AH191">
        <v>510</v>
      </c>
      <c r="AI191">
        <v>434393127200</v>
      </c>
      <c r="AJ191">
        <v>8.7200000000000006</v>
      </c>
      <c r="AK191">
        <v>0.73</v>
      </c>
      <c r="AL191">
        <v>0</v>
      </c>
      <c r="AM191">
        <v>0</v>
      </c>
      <c r="AN191">
        <v>0</v>
      </c>
      <c r="AO191">
        <v>0</v>
      </c>
      <c r="AP191">
        <v>7.2519083969465603</v>
      </c>
      <c r="AQ191">
        <v>1.56999</v>
      </c>
      <c r="AR191">
        <v>149.38999999999999</v>
      </c>
      <c r="AS191">
        <v>2.2000000000000002</v>
      </c>
      <c r="AT191" s="10">
        <v>311651000000</v>
      </c>
      <c r="AU191">
        <v>0</v>
      </c>
      <c r="AV191">
        <v>0</v>
      </c>
      <c r="AW191">
        <v>57292497</v>
      </c>
      <c r="AX191">
        <v>30169474</v>
      </c>
      <c r="AY191">
        <v>0</v>
      </c>
      <c r="AZ191" s="10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12164237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11589975</v>
      </c>
      <c r="BM191">
        <v>337297</v>
      </c>
      <c r="BN191">
        <v>3031514</v>
      </c>
      <c r="BO191">
        <v>11395641000</v>
      </c>
      <c r="BP191">
        <v>0.4</v>
      </c>
      <c r="BQ191" s="3">
        <v>3704</v>
      </c>
      <c r="BR191">
        <v>11901.27</v>
      </c>
      <c r="BS191">
        <v>1117909000</v>
      </c>
      <c r="BT191">
        <v>17031000</v>
      </c>
      <c r="BU191">
        <v>2466595000</v>
      </c>
      <c r="BV191">
        <v>5684821000</v>
      </c>
      <c r="BW191">
        <v>2109285000</v>
      </c>
      <c r="BX191">
        <v>9286355000</v>
      </c>
      <c r="BY191">
        <v>9276732000</v>
      </c>
      <c r="BZ191">
        <v>0.4</v>
      </c>
      <c r="CA191">
        <v>3704</v>
      </c>
      <c r="CB191">
        <v>9477.43</v>
      </c>
      <c r="CC191">
        <v>11487645000</v>
      </c>
      <c r="CD191">
        <v>0.4</v>
      </c>
      <c r="CE191">
        <v>134941.23000000001</v>
      </c>
      <c r="CF191">
        <v>61817621.740000002</v>
      </c>
      <c r="CG191">
        <v>24616.720000000001</v>
      </c>
      <c r="CH191">
        <v>26916.83</v>
      </c>
      <c r="CI191">
        <v>40.418357999999998</v>
      </c>
      <c r="CJ191">
        <v>2.56</v>
      </c>
      <c r="CK191">
        <v>-62836.67</v>
      </c>
      <c r="CL191">
        <v>-25403.33</v>
      </c>
      <c r="CM191">
        <v>37433.33</v>
      </c>
      <c r="CN191">
        <v>863.33</v>
      </c>
      <c r="CO191">
        <v>3708346.67</v>
      </c>
      <c r="CP191">
        <v>-92426.67</v>
      </c>
      <c r="CQ191">
        <v>-120280</v>
      </c>
      <c r="CR191">
        <v>56437.29</v>
      </c>
      <c r="CS191">
        <v>132644174.62</v>
      </c>
      <c r="CT191">
        <v>105551.35</v>
      </c>
      <c r="CU191">
        <v>132810963.26000001</v>
      </c>
      <c r="CV191" s="34">
        <v>0.52876480000000003</v>
      </c>
      <c r="CW191">
        <v>0</v>
      </c>
      <c r="CX191" s="7">
        <v>319438.94</v>
      </c>
      <c r="CY191" s="10">
        <f t="shared" si="5"/>
        <v>0</v>
      </c>
      <c r="CZ191" s="10">
        <f>IFERROR(INDEX(CONFAZ!$A$2:$ES$440,MATCH(DATE(YEAR($A191),MONTH($A191),15),CONFAZ!$A$2:$A$440,0),4),0)</f>
        <v>24616.720000000001</v>
      </c>
      <c r="DA191"/>
      <c r="DB191"/>
      <c r="DC191"/>
      <c r="DD191"/>
      <c r="DJ191"/>
    </row>
    <row r="192" spans="1:114" x14ac:dyDescent="0.25">
      <c r="A192" s="1">
        <v>40316</v>
      </c>
      <c r="B192" s="1" t="str">
        <f t="shared" si="4"/>
        <v>18/05/2010</v>
      </c>
      <c r="C192" t="s">
        <v>61</v>
      </c>
      <c r="D192" t="s">
        <v>64</v>
      </c>
      <c r="E192" s="8">
        <v>1.8131999999999999</v>
      </c>
      <c r="F192">
        <v>116487494.89000003</v>
      </c>
      <c r="G192">
        <v>211354.31000000003</v>
      </c>
      <c r="H192">
        <v>238449164</v>
      </c>
      <c r="I192">
        <v>29445003.409999996</v>
      </c>
      <c r="J192">
        <v>76408721.990000024</v>
      </c>
      <c r="K192">
        <v>5028078.0699999994</v>
      </c>
      <c r="L192">
        <v>20196187</v>
      </c>
      <c r="M192" s="10">
        <v>3957253</v>
      </c>
      <c r="N192" s="10">
        <v>28715520</v>
      </c>
      <c r="O192" s="10">
        <v>27391228</v>
      </c>
      <c r="P192" s="10">
        <v>33962024</v>
      </c>
      <c r="Q192" s="10">
        <v>2454410</v>
      </c>
      <c r="R192" s="10">
        <v>37199127</v>
      </c>
      <c r="S192" s="10">
        <v>640285</v>
      </c>
      <c r="T192" s="10">
        <v>6185920</v>
      </c>
      <c r="U192" s="10">
        <v>72537828</v>
      </c>
      <c r="V192" s="10">
        <v>25194215</v>
      </c>
      <c r="W192" s="10">
        <v>640285</v>
      </c>
      <c r="X192" s="10">
        <v>6185920</v>
      </c>
      <c r="Y192" s="10">
        <v>72537828</v>
      </c>
      <c r="Z192" s="10">
        <v>25194215</v>
      </c>
      <c r="AA192" s="10">
        <v>211354</v>
      </c>
      <c r="AB192" s="10">
        <v>40.636267126699998</v>
      </c>
      <c r="AC192">
        <v>136.52000000000001</v>
      </c>
      <c r="AD192">
        <v>17632178264</v>
      </c>
      <c r="AE192">
        <v>14374167768</v>
      </c>
      <c r="AF192" s="10">
        <f>INDEX(CONFAZ!$EN$2:$ES$408,MATCH(DATE(YEAR($A192),MONTH($A192),15),CONFAZ!$EN$2:$EN$408,0),2)</f>
        <v>199717294</v>
      </c>
      <c r="AG192" s="10">
        <f>INDEX(CONFAZ!$EN$2:$ES$408,MATCH(DATE(YEAR($A192),MONTH($A192),15),CONFAZ!$EN$2:$EN$408,0),3)</f>
        <v>220855268</v>
      </c>
      <c r="AH192">
        <v>510</v>
      </c>
      <c r="AI192">
        <v>453020767200</v>
      </c>
      <c r="AJ192">
        <v>9.4</v>
      </c>
      <c r="AK192">
        <v>0.43</v>
      </c>
      <c r="AL192">
        <v>0</v>
      </c>
      <c r="AM192">
        <v>0</v>
      </c>
      <c r="AN192">
        <v>0</v>
      </c>
      <c r="AO192">
        <v>0</v>
      </c>
      <c r="AP192">
        <v>7.4448757122801199</v>
      </c>
      <c r="AQ192">
        <v>1.43</v>
      </c>
      <c r="AR192">
        <v>143.58000000000001</v>
      </c>
      <c r="AS192">
        <v>16.62</v>
      </c>
      <c r="AT192" s="10">
        <v>315947500000</v>
      </c>
      <c r="AU192">
        <v>0</v>
      </c>
      <c r="AV192">
        <v>0</v>
      </c>
      <c r="AW192">
        <v>130757834</v>
      </c>
      <c r="AX192">
        <v>21546505</v>
      </c>
      <c r="AY192">
        <v>0</v>
      </c>
      <c r="AZ192" s="10">
        <v>0</v>
      </c>
      <c r="BA192">
        <v>0</v>
      </c>
      <c r="BB192">
        <v>0</v>
      </c>
      <c r="BC192">
        <v>0</v>
      </c>
      <c r="BD192">
        <v>0</v>
      </c>
      <c r="BE192">
        <v>805</v>
      </c>
      <c r="BF192">
        <v>38909592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68304600</v>
      </c>
      <c r="BM192">
        <v>0</v>
      </c>
      <c r="BN192">
        <v>1996332</v>
      </c>
      <c r="BO192">
        <v>11395641000</v>
      </c>
      <c r="BP192">
        <v>0.4</v>
      </c>
      <c r="BQ192" s="3">
        <v>3704</v>
      </c>
      <c r="BR192">
        <v>11901.27</v>
      </c>
      <c r="BS192">
        <v>1117909000</v>
      </c>
      <c r="BT192">
        <v>17031000</v>
      </c>
      <c r="BU192">
        <v>2466595000</v>
      </c>
      <c r="BV192">
        <v>5684821000</v>
      </c>
      <c r="BW192">
        <v>2109285000</v>
      </c>
      <c r="BX192">
        <v>9286355000</v>
      </c>
      <c r="BY192">
        <v>9276732000</v>
      </c>
      <c r="BZ192">
        <v>0.4</v>
      </c>
      <c r="CA192">
        <v>3704</v>
      </c>
      <c r="CB192">
        <v>9477.43</v>
      </c>
      <c r="CC192">
        <v>11487645000</v>
      </c>
      <c r="CD192">
        <v>0.4</v>
      </c>
      <c r="CE192">
        <v>116906.79</v>
      </c>
      <c r="CF192">
        <v>63139238.43</v>
      </c>
      <c r="CG192">
        <v>24353.3</v>
      </c>
      <c r="CH192">
        <v>26834.83</v>
      </c>
      <c r="CI192">
        <v>40.418357999999998</v>
      </c>
      <c r="CJ192">
        <v>2.5499999999999998</v>
      </c>
      <c r="CK192">
        <v>-62836.67</v>
      </c>
      <c r="CL192">
        <v>-25403.33</v>
      </c>
      <c r="CM192">
        <v>37433.33</v>
      </c>
      <c r="CN192">
        <v>863.33</v>
      </c>
      <c r="CO192">
        <v>3708346.67</v>
      </c>
      <c r="CP192">
        <v>-92426.67</v>
      </c>
      <c r="CQ192">
        <v>-120280</v>
      </c>
      <c r="CR192">
        <v>18486.45</v>
      </c>
      <c r="CS192">
        <v>155205320.40000001</v>
      </c>
      <c r="CT192">
        <v>69277.42</v>
      </c>
      <c r="CU192">
        <v>155293084.27000001</v>
      </c>
      <c r="CV192" s="34">
        <v>0.52876480000000003</v>
      </c>
      <c r="CW192">
        <v>0</v>
      </c>
      <c r="CX192" s="7">
        <v>383935.38</v>
      </c>
      <c r="CY192" s="10">
        <f t="shared" si="5"/>
        <v>0</v>
      </c>
      <c r="CZ192" s="10">
        <f>IFERROR(INDEX(CONFAZ!$A$2:$ES$440,MATCH(DATE(YEAR($A192),MONTH($A192),15),CONFAZ!$A$2:$A$440,0),4),0)</f>
        <v>24353.3</v>
      </c>
      <c r="DA192" s="10"/>
      <c r="DB192" s="10"/>
      <c r="DC192"/>
      <c r="DD192"/>
      <c r="DJ192"/>
    </row>
    <row r="193" spans="1:114" x14ac:dyDescent="0.25">
      <c r="A193" s="1">
        <v>40347</v>
      </c>
      <c r="B193" s="1" t="str">
        <f t="shared" si="4"/>
        <v>18/06/2010</v>
      </c>
      <c r="C193" t="s">
        <v>61</v>
      </c>
      <c r="D193" t="s">
        <v>64</v>
      </c>
      <c r="E193" s="8">
        <v>1.8065</v>
      </c>
      <c r="F193">
        <v>121142763.79000001</v>
      </c>
      <c r="G193">
        <v>2722854.5100000002</v>
      </c>
      <c r="H193">
        <v>238652900</v>
      </c>
      <c r="I193">
        <v>31379067.290000003</v>
      </c>
      <c r="J193">
        <v>67261651.349999994</v>
      </c>
      <c r="K193">
        <v>5376387.96</v>
      </c>
      <c r="L193">
        <v>11860274</v>
      </c>
      <c r="M193" s="10">
        <v>3789547</v>
      </c>
      <c r="N193" s="10">
        <v>28968428</v>
      </c>
      <c r="O193" s="10">
        <v>29373904</v>
      </c>
      <c r="P193" s="10">
        <v>34276412</v>
      </c>
      <c r="Q193" s="10">
        <v>3171011</v>
      </c>
      <c r="R193" s="10">
        <v>41863326</v>
      </c>
      <c r="S193" s="10">
        <v>479135</v>
      </c>
      <c r="T193" s="10">
        <v>6464046</v>
      </c>
      <c r="U193" s="10">
        <v>62035917</v>
      </c>
      <c r="V193" s="10">
        <v>25508436</v>
      </c>
      <c r="W193" s="10">
        <v>479135</v>
      </c>
      <c r="X193" s="10">
        <v>6464046</v>
      </c>
      <c r="Y193" s="10">
        <v>62035917</v>
      </c>
      <c r="Z193" s="10">
        <v>25508436</v>
      </c>
      <c r="AA193" s="10">
        <v>2722738</v>
      </c>
      <c r="AB193" s="10">
        <v>40.481729823899997</v>
      </c>
      <c r="AC193">
        <v>136.09</v>
      </c>
      <c r="AD193">
        <v>17012419860</v>
      </c>
      <c r="AE193">
        <v>14960403236</v>
      </c>
      <c r="AF193" s="10">
        <f>INDEX(CONFAZ!$EN$2:$ES$408,MATCH(DATE(YEAR($A193),MONTH($A193),15),CONFAZ!$EN$2:$EN$408,0),2)</f>
        <v>223396646</v>
      </c>
      <c r="AG193" s="10">
        <f>INDEX(CONFAZ!$EN$2:$ES$408,MATCH(DATE(YEAR($A193),MONTH($A193),15),CONFAZ!$EN$2:$EN$408,0),3)</f>
        <v>252492285</v>
      </c>
      <c r="AH193">
        <v>510</v>
      </c>
      <c r="AI193">
        <v>457250441000</v>
      </c>
      <c r="AJ193">
        <v>9.94</v>
      </c>
      <c r="AK193">
        <v>-0.11</v>
      </c>
      <c r="AL193">
        <v>0</v>
      </c>
      <c r="AM193">
        <v>0</v>
      </c>
      <c r="AN193">
        <v>0</v>
      </c>
      <c r="AO193">
        <v>0</v>
      </c>
      <c r="AP193">
        <v>6.9863923000331898</v>
      </c>
      <c r="AQ193">
        <v>1</v>
      </c>
      <c r="AR193">
        <v>136.49</v>
      </c>
      <c r="AS193">
        <v>24.86</v>
      </c>
      <c r="AT193" s="10">
        <v>316546600000</v>
      </c>
      <c r="AU193">
        <v>0</v>
      </c>
      <c r="AV193">
        <v>0</v>
      </c>
      <c r="AW193">
        <v>129405603</v>
      </c>
      <c r="AX193">
        <v>19051806</v>
      </c>
      <c r="AY193">
        <v>0</v>
      </c>
      <c r="AZ193" s="10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36398465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68984994</v>
      </c>
      <c r="BM193">
        <v>2692410</v>
      </c>
      <c r="BN193">
        <v>2277928</v>
      </c>
      <c r="BO193">
        <v>11395641000</v>
      </c>
      <c r="BP193">
        <v>0.4</v>
      </c>
      <c r="BQ193" s="3">
        <v>3704</v>
      </c>
      <c r="BR193">
        <v>11901.27</v>
      </c>
      <c r="BS193">
        <v>1117909000</v>
      </c>
      <c r="BT193">
        <v>17031000</v>
      </c>
      <c r="BU193">
        <v>2466595000</v>
      </c>
      <c r="BV193">
        <v>5684821000</v>
      </c>
      <c r="BW193">
        <v>2109285000</v>
      </c>
      <c r="BX193">
        <v>9286355000</v>
      </c>
      <c r="BY193">
        <v>9276732000</v>
      </c>
      <c r="BZ193">
        <v>0.4</v>
      </c>
      <c r="CA193">
        <v>3704</v>
      </c>
      <c r="CB193">
        <v>9477.43</v>
      </c>
      <c r="CC193">
        <v>11487645000</v>
      </c>
      <c r="CD193">
        <v>0.4</v>
      </c>
      <c r="CE193">
        <v>137749.46</v>
      </c>
      <c r="CF193">
        <v>62656276.5</v>
      </c>
      <c r="CG193">
        <v>17539.11</v>
      </c>
      <c r="CH193">
        <v>26408.83</v>
      </c>
      <c r="CI193">
        <v>40.418357999999998</v>
      </c>
      <c r="CJ193">
        <v>2.5299999999999998</v>
      </c>
      <c r="CK193">
        <v>-62836.67</v>
      </c>
      <c r="CL193">
        <v>-25403.33</v>
      </c>
      <c r="CM193">
        <v>37433.33</v>
      </c>
      <c r="CN193">
        <v>863.33</v>
      </c>
      <c r="CO193">
        <v>3708346.67</v>
      </c>
      <c r="CP193">
        <v>-92426.67</v>
      </c>
      <c r="CQ193">
        <v>-120280</v>
      </c>
      <c r="CR193">
        <v>2692858.83</v>
      </c>
      <c r="CS193">
        <v>148929106.09</v>
      </c>
      <c r="CT193">
        <v>32610.07</v>
      </c>
      <c r="CU193">
        <v>151654574.99000001</v>
      </c>
      <c r="CV193" s="34">
        <v>0.52876480000000003</v>
      </c>
      <c r="CW193">
        <v>0</v>
      </c>
      <c r="CX193" s="7">
        <v>382194.06</v>
      </c>
      <c r="CY193" s="10">
        <f t="shared" si="5"/>
        <v>0</v>
      </c>
      <c r="CZ193" s="10">
        <f>IFERROR(INDEX(CONFAZ!$A$2:$ES$440,MATCH(DATE(YEAR($A193),MONTH($A193),15),CONFAZ!$A$2:$A$440,0),4),0)</f>
        <v>17539.11</v>
      </c>
      <c r="DA193"/>
      <c r="DB193"/>
      <c r="DC193"/>
      <c r="DD193"/>
      <c r="DJ193"/>
    </row>
    <row r="194" spans="1:114" x14ac:dyDescent="0.25">
      <c r="A194" s="1">
        <v>40377</v>
      </c>
      <c r="B194" s="1" t="str">
        <f t="shared" ref="B194:B257" si="6">TEXT(A194,"dd/MM/aaaa")</f>
        <v>18/07/2010</v>
      </c>
      <c r="C194" t="s">
        <v>61</v>
      </c>
      <c r="D194" t="s">
        <v>64</v>
      </c>
      <c r="E194" s="8">
        <v>1.7696000000000001</v>
      </c>
      <c r="F194">
        <v>126186302.83000001</v>
      </c>
      <c r="G194">
        <v>407010.07000000012</v>
      </c>
      <c r="H194">
        <v>244575938</v>
      </c>
      <c r="I194">
        <v>33650092.500000007</v>
      </c>
      <c r="J194">
        <v>68464735.760000005</v>
      </c>
      <c r="K194">
        <v>5218139.22</v>
      </c>
      <c r="L194">
        <v>10102560</v>
      </c>
      <c r="M194" s="10">
        <v>5619172</v>
      </c>
      <c r="N194" s="10">
        <v>29106351</v>
      </c>
      <c r="O194" s="10">
        <v>31927769</v>
      </c>
      <c r="P194" s="10">
        <v>34710531</v>
      </c>
      <c r="Q194" s="10">
        <v>2241095</v>
      </c>
      <c r="R194" s="10">
        <v>44224068</v>
      </c>
      <c r="S194" s="10">
        <v>596404</v>
      </c>
      <c r="T194" s="10">
        <v>6377419</v>
      </c>
      <c r="U194" s="10">
        <v>59846205</v>
      </c>
      <c r="V194" s="10">
        <v>29519345</v>
      </c>
      <c r="W194" s="10">
        <v>596404</v>
      </c>
      <c r="X194" s="10">
        <v>6377419</v>
      </c>
      <c r="Y194" s="10">
        <v>59846205</v>
      </c>
      <c r="Z194" s="10">
        <v>29519345</v>
      </c>
      <c r="AA194" s="10">
        <v>407579</v>
      </c>
      <c r="AB194" s="10">
        <v>47.131925926900003</v>
      </c>
      <c r="AC194">
        <v>141.63999999999999</v>
      </c>
      <c r="AD194">
        <v>17555470535</v>
      </c>
      <c r="AE194">
        <v>16464840453</v>
      </c>
      <c r="AF194" s="10">
        <f>INDEX(CONFAZ!$EN$2:$ES$408,MATCH(DATE(YEAR($A194),MONTH($A194),15),CONFAZ!$EN$2:$EN$408,0),2)</f>
        <v>190750604</v>
      </c>
      <c r="AG194" s="10">
        <f>INDEX(CONFAZ!$EN$2:$ES$408,MATCH(DATE(YEAR($A194),MONTH($A194),15),CONFAZ!$EN$2:$EN$408,0),3)</f>
        <v>274451165</v>
      </c>
      <c r="AH194">
        <v>510</v>
      </c>
      <c r="AI194">
        <v>455316310400</v>
      </c>
      <c r="AJ194">
        <v>10.32</v>
      </c>
      <c r="AK194">
        <v>-7.0000000000000007E-2</v>
      </c>
      <c r="AL194">
        <v>0</v>
      </c>
      <c r="AM194">
        <v>0</v>
      </c>
      <c r="AN194">
        <v>0</v>
      </c>
      <c r="AO194">
        <v>0</v>
      </c>
      <c r="AP194">
        <v>6.9195876288659797</v>
      </c>
      <c r="AQ194">
        <v>1.01</v>
      </c>
      <c r="AR194">
        <v>132.80000000000001</v>
      </c>
      <c r="AS194">
        <v>9.0500000000000007</v>
      </c>
      <c r="AT194" s="10">
        <v>328891300000</v>
      </c>
      <c r="AU194">
        <v>0</v>
      </c>
      <c r="AV194">
        <v>0</v>
      </c>
      <c r="AW194">
        <v>117466900</v>
      </c>
      <c r="AX194">
        <v>27628496</v>
      </c>
      <c r="AY194">
        <v>0</v>
      </c>
      <c r="AZ194" s="10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7611051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78747667</v>
      </c>
      <c r="BM194">
        <v>1404746</v>
      </c>
      <c r="BN194">
        <v>2074940</v>
      </c>
      <c r="BO194">
        <v>11395641000</v>
      </c>
      <c r="BP194">
        <v>0.4</v>
      </c>
      <c r="BQ194" s="3">
        <v>3704</v>
      </c>
      <c r="BR194">
        <v>11901.27</v>
      </c>
      <c r="BS194">
        <v>1117909000</v>
      </c>
      <c r="BT194">
        <v>17031000</v>
      </c>
      <c r="BU194">
        <v>2466595000</v>
      </c>
      <c r="BV194">
        <v>5684821000</v>
      </c>
      <c r="BW194">
        <v>2109285000</v>
      </c>
      <c r="BX194">
        <v>9286355000</v>
      </c>
      <c r="BY194">
        <v>9276732000</v>
      </c>
      <c r="BZ194">
        <v>0.4</v>
      </c>
      <c r="CA194">
        <v>3704</v>
      </c>
      <c r="CB194">
        <v>9477.43</v>
      </c>
      <c r="CC194">
        <v>11487645000</v>
      </c>
      <c r="CD194">
        <v>0.4</v>
      </c>
      <c r="CE194">
        <v>102386.94</v>
      </c>
      <c r="CF194">
        <v>81204566.549999997</v>
      </c>
      <c r="CG194">
        <v>20084.060000000001</v>
      </c>
      <c r="CH194">
        <v>27614.83</v>
      </c>
      <c r="CI194">
        <v>40.418357999999998</v>
      </c>
      <c r="CJ194">
        <v>2.5299999999999998</v>
      </c>
      <c r="CK194">
        <v>-23473.33</v>
      </c>
      <c r="CL194">
        <v>20846.669999999998</v>
      </c>
      <c r="CM194">
        <v>44320</v>
      </c>
      <c r="CN194">
        <v>1746.67</v>
      </c>
      <c r="CO194">
        <v>3791160</v>
      </c>
      <c r="CP194">
        <v>-94153.33</v>
      </c>
      <c r="CQ194">
        <v>-109450</v>
      </c>
      <c r="CR194">
        <v>382295.55</v>
      </c>
      <c r="CS194">
        <v>153118780.21000001</v>
      </c>
      <c r="CT194">
        <v>27689.47</v>
      </c>
      <c r="CU194">
        <v>153529265.22999999</v>
      </c>
      <c r="CV194" s="34">
        <v>0.52876480000000003</v>
      </c>
      <c r="CW194">
        <v>0</v>
      </c>
      <c r="CX194" s="7">
        <v>399888.95</v>
      </c>
      <c r="CY194" s="10">
        <f t="shared" si="5"/>
        <v>0</v>
      </c>
      <c r="CZ194" s="10">
        <f>IFERROR(INDEX(CONFAZ!$A$2:$ES$440,MATCH(DATE(YEAR($A194),MONTH($A194),15),CONFAZ!$A$2:$A$440,0),4),0)</f>
        <v>20084.060000000001</v>
      </c>
      <c r="DA194" s="4"/>
      <c r="DB194" s="4"/>
      <c r="DC194" s="4"/>
      <c r="DD194"/>
      <c r="DJ194"/>
    </row>
    <row r="195" spans="1:114" x14ac:dyDescent="0.25">
      <c r="A195" s="1">
        <v>40408</v>
      </c>
      <c r="B195" s="1" t="str">
        <f t="shared" si="6"/>
        <v>18/08/2010</v>
      </c>
      <c r="C195" t="s">
        <v>61</v>
      </c>
      <c r="D195" t="s">
        <v>64</v>
      </c>
      <c r="E195" s="8">
        <v>1.7596000000000001</v>
      </c>
      <c r="F195">
        <v>126220293.50000001</v>
      </c>
      <c r="G195">
        <v>336135.20999999996</v>
      </c>
      <c r="H195">
        <v>249944556</v>
      </c>
      <c r="I195">
        <v>33797393.600000001</v>
      </c>
      <c r="J195">
        <v>72415420.289999977</v>
      </c>
      <c r="K195">
        <v>5798743.9799999995</v>
      </c>
      <c r="L195">
        <v>7688871</v>
      </c>
      <c r="M195" s="10">
        <v>4529639</v>
      </c>
      <c r="N195" s="10">
        <v>30053759</v>
      </c>
      <c r="O195" s="10">
        <v>32332604</v>
      </c>
      <c r="P195" s="10">
        <v>35583515</v>
      </c>
      <c r="Q195" s="10">
        <v>2335652</v>
      </c>
      <c r="R195" s="10">
        <v>45383273</v>
      </c>
      <c r="S195" s="10">
        <v>905738</v>
      </c>
      <c r="T195" s="10">
        <v>7699668</v>
      </c>
      <c r="U195" s="10">
        <v>64901314</v>
      </c>
      <c r="V195" s="10">
        <v>25883259</v>
      </c>
      <c r="W195" s="10">
        <v>905738</v>
      </c>
      <c r="X195" s="10">
        <v>7699668</v>
      </c>
      <c r="Y195" s="10">
        <v>64901314</v>
      </c>
      <c r="Z195" s="10">
        <v>25883259</v>
      </c>
      <c r="AA195" s="10">
        <v>336135</v>
      </c>
      <c r="AB195" s="10">
        <v>61.460084712700002</v>
      </c>
      <c r="AC195">
        <v>141.55000000000001</v>
      </c>
      <c r="AD195">
        <v>19084996312</v>
      </c>
      <c r="AE195">
        <v>16961829274</v>
      </c>
      <c r="AF195" s="10">
        <f>INDEX(CONFAZ!$EN$2:$ES$408,MATCH(DATE(YEAR($A195),MONTH($A195),15),CONFAZ!$EN$2:$EN$408,0),2)</f>
        <v>260384155</v>
      </c>
      <c r="AG195" s="10">
        <f>INDEX(CONFAZ!$EN$2:$ES$408,MATCH(DATE(YEAR($A195),MONTH($A195),15),CONFAZ!$EN$2:$EN$408,0),3)</f>
        <v>368700738</v>
      </c>
      <c r="AH195">
        <v>510</v>
      </c>
      <c r="AI195">
        <v>459818672000</v>
      </c>
      <c r="AJ195">
        <v>10.66</v>
      </c>
      <c r="AK195">
        <v>-7.0000000000000007E-2</v>
      </c>
      <c r="AL195">
        <v>0</v>
      </c>
      <c r="AM195">
        <v>0</v>
      </c>
      <c r="AN195">
        <v>0</v>
      </c>
      <c r="AO195">
        <v>0</v>
      </c>
      <c r="AP195">
        <v>6.7173689619732704</v>
      </c>
      <c r="AQ195">
        <v>1.04</v>
      </c>
      <c r="AR195">
        <v>136.33000000000001</v>
      </c>
      <c r="AS195">
        <v>-1.66</v>
      </c>
      <c r="AT195" s="10">
        <v>332382600000</v>
      </c>
      <c r="AU195">
        <v>0</v>
      </c>
      <c r="AV195">
        <v>0</v>
      </c>
      <c r="AW195">
        <v>172062295</v>
      </c>
      <c r="AX195">
        <v>25812383</v>
      </c>
      <c r="AY195">
        <v>0</v>
      </c>
      <c r="AZ195" s="10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18114750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125197367</v>
      </c>
      <c r="BM195">
        <v>0</v>
      </c>
      <c r="BN195">
        <v>2937795</v>
      </c>
      <c r="BO195">
        <v>11395641000</v>
      </c>
      <c r="BP195">
        <v>0.4</v>
      </c>
      <c r="BQ195" s="3">
        <v>3704</v>
      </c>
      <c r="BR195">
        <v>11901.27</v>
      </c>
      <c r="BS195">
        <v>1117909000</v>
      </c>
      <c r="BT195">
        <v>17031000</v>
      </c>
      <c r="BU195">
        <v>2466595000</v>
      </c>
      <c r="BV195">
        <v>5684821000</v>
      </c>
      <c r="BW195">
        <v>2109285000</v>
      </c>
      <c r="BX195">
        <v>9286355000</v>
      </c>
      <c r="BY195">
        <v>9276732000</v>
      </c>
      <c r="BZ195">
        <v>0.4</v>
      </c>
      <c r="CA195">
        <v>3704</v>
      </c>
      <c r="CB195">
        <v>9477.43</v>
      </c>
      <c r="CC195">
        <v>11395641000</v>
      </c>
      <c r="CD195">
        <v>0.4</v>
      </c>
      <c r="CE195">
        <v>103253.87</v>
      </c>
      <c r="CF195">
        <v>96843041.030000001</v>
      </c>
      <c r="CG195">
        <v>16609.72</v>
      </c>
      <c r="CH195">
        <v>28427.83</v>
      </c>
      <c r="CI195">
        <v>40.418357999999998</v>
      </c>
      <c r="CJ195">
        <v>2.54</v>
      </c>
      <c r="CK195">
        <v>-23473.33</v>
      </c>
      <c r="CL195">
        <v>20846.669999999998</v>
      </c>
      <c r="CM195">
        <v>44320</v>
      </c>
      <c r="CN195">
        <v>1746.67</v>
      </c>
      <c r="CO195">
        <v>3791160</v>
      </c>
      <c r="CP195">
        <v>-94153.33</v>
      </c>
      <c r="CQ195">
        <v>-109450</v>
      </c>
      <c r="CR195">
        <v>275231.34999999998</v>
      </c>
      <c r="CS195">
        <v>151621791.84999999</v>
      </c>
      <c r="CT195">
        <v>15152.89</v>
      </c>
      <c r="CU195">
        <v>151912176.09</v>
      </c>
      <c r="CV195" s="34">
        <v>0.52876480000000003</v>
      </c>
      <c r="CW195">
        <v>0</v>
      </c>
      <c r="CX195" s="7">
        <v>384169.34</v>
      </c>
      <c r="CY195" s="10">
        <f t="shared" ref="CY195:CY258" si="7">CG195-CZ195</f>
        <v>0</v>
      </c>
      <c r="CZ195" s="10">
        <f>IFERROR(INDEX(CONFAZ!$A$2:$ES$440,MATCH(DATE(YEAR($A195),MONTH($A195),15),CONFAZ!$A$2:$A$440,0),4),0)</f>
        <v>16609.72</v>
      </c>
      <c r="DA195"/>
      <c r="DB195"/>
      <c r="DC195"/>
      <c r="DD195"/>
      <c r="DJ195"/>
    </row>
    <row r="196" spans="1:114" x14ac:dyDescent="0.25">
      <c r="A196" s="1">
        <v>40439</v>
      </c>
      <c r="B196" s="1" t="str">
        <f t="shared" si="6"/>
        <v>18/09/2010</v>
      </c>
      <c r="C196" t="s">
        <v>61</v>
      </c>
      <c r="D196" t="s">
        <v>64</v>
      </c>
      <c r="E196" s="8">
        <v>1.7186999999999999</v>
      </c>
      <c r="F196">
        <v>136273756.65000001</v>
      </c>
      <c r="G196">
        <v>812682.11999999988</v>
      </c>
      <c r="H196">
        <v>275723331</v>
      </c>
      <c r="I196">
        <v>38091473.609999992</v>
      </c>
      <c r="J196">
        <v>83022862.26000002</v>
      </c>
      <c r="K196">
        <v>5712499.8300000001</v>
      </c>
      <c r="L196">
        <v>5853324</v>
      </c>
      <c r="M196" s="10">
        <v>8893813</v>
      </c>
      <c r="N196" s="10">
        <v>30861687</v>
      </c>
      <c r="O196" s="10">
        <v>33300590</v>
      </c>
      <c r="P196" s="10">
        <v>37528775</v>
      </c>
      <c r="Q196" s="10">
        <v>2894345</v>
      </c>
      <c r="R196" s="10">
        <v>44902240</v>
      </c>
      <c r="S196" s="10">
        <v>1071340</v>
      </c>
      <c r="T196" s="10">
        <v>7655905</v>
      </c>
      <c r="U196" s="10">
        <v>79766438</v>
      </c>
      <c r="V196" s="10">
        <v>28035616</v>
      </c>
      <c r="W196" s="10">
        <v>1071340</v>
      </c>
      <c r="X196" s="10">
        <v>7655905</v>
      </c>
      <c r="Y196" s="10">
        <v>79766438</v>
      </c>
      <c r="Z196" s="10">
        <v>28035616</v>
      </c>
      <c r="AA196" s="10">
        <v>812582</v>
      </c>
      <c r="AB196" s="10">
        <v>81.2853455849</v>
      </c>
      <c r="AC196">
        <v>139.46</v>
      </c>
      <c r="AD196">
        <v>18726305741</v>
      </c>
      <c r="AE196">
        <v>17891795638</v>
      </c>
      <c r="AF196" s="10">
        <f>INDEX(CONFAZ!$EN$2:$ES$408,MATCH(DATE(YEAR($A196),MONTH($A196),15),CONFAZ!$EN$2:$EN$408,0),2)</f>
        <v>233838742</v>
      </c>
      <c r="AG196" s="10">
        <f>INDEX(CONFAZ!$EN$2:$ES$408,MATCH(DATE(YEAR($A196),MONTH($A196),15),CONFAZ!$EN$2:$EN$408,0),3)</f>
        <v>383838301</v>
      </c>
      <c r="AH196">
        <v>510</v>
      </c>
      <c r="AI196">
        <v>472996552200</v>
      </c>
      <c r="AJ196">
        <v>10.66</v>
      </c>
      <c r="AK196">
        <v>0.54</v>
      </c>
      <c r="AL196">
        <v>0</v>
      </c>
      <c r="AM196">
        <v>0</v>
      </c>
      <c r="AN196">
        <v>0</v>
      </c>
      <c r="AO196">
        <v>0</v>
      </c>
      <c r="AP196">
        <v>6.2079159139431699</v>
      </c>
      <c r="AQ196">
        <v>1.45</v>
      </c>
      <c r="AR196">
        <v>135.21</v>
      </c>
      <c r="AS196">
        <v>7.4489999999999998</v>
      </c>
      <c r="AT196" s="10">
        <v>336660800000</v>
      </c>
      <c r="AU196">
        <v>0</v>
      </c>
      <c r="AV196">
        <v>0</v>
      </c>
      <c r="AW196">
        <v>174981482</v>
      </c>
      <c r="AX196">
        <v>48955769</v>
      </c>
      <c r="AY196">
        <v>0</v>
      </c>
      <c r="AZ196" s="10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30436795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94809783</v>
      </c>
      <c r="BM196">
        <v>0</v>
      </c>
      <c r="BN196">
        <v>744014</v>
      </c>
      <c r="BO196">
        <v>11395641000</v>
      </c>
      <c r="BP196">
        <v>0.4</v>
      </c>
      <c r="BQ196" s="3">
        <v>3704</v>
      </c>
      <c r="BR196">
        <v>11901.27</v>
      </c>
      <c r="BS196">
        <v>1117909000</v>
      </c>
      <c r="BT196">
        <v>17031000</v>
      </c>
      <c r="BU196">
        <v>2466595000</v>
      </c>
      <c r="BV196">
        <v>5684821000</v>
      </c>
      <c r="BW196">
        <v>2109285000</v>
      </c>
      <c r="BX196">
        <v>9286355000</v>
      </c>
      <c r="BY196">
        <v>9276732000</v>
      </c>
      <c r="BZ196">
        <v>0.4</v>
      </c>
      <c r="CA196">
        <v>3704</v>
      </c>
      <c r="CB196">
        <v>9477.43</v>
      </c>
      <c r="CC196">
        <v>11395641000</v>
      </c>
      <c r="CD196">
        <v>0.4</v>
      </c>
      <c r="CE196">
        <v>147433.95000000001</v>
      </c>
      <c r="CF196">
        <v>105319261.72</v>
      </c>
      <c r="CG196">
        <v>21329.61</v>
      </c>
      <c r="CH196">
        <v>27771.83</v>
      </c>
      <c r="CI196">
        <v>40.418357999999998</v>
      </c>
      <c r="CJ196">
        <v>2.54</v>
      </c>
      <c r="CK196">
        <v>-23473.33</v>
      </c>
      <c r="CL196">
        <v>20846.669999999998</v>
      </c>
      <c r="CM196">
        <v>44320</v>
      </c>
      <c r="CN196">
        <v>1746.67</v>
      </c>
      <c r="CO196">
        <v>3791160</v>
      </c>
      <c r="CP196">
        <v>-94153.33</v>
      </c>
      <c r="CQ196">
        <v>-109450</v>
      </c>
      <c r="CR196">
        <v>501744.66</v>
      </c>
      <c r="CS196">
        <v>171646316.77000001</v>
      </c>
      <c r="CT196">
        <v>18367.93</v>
      </c>
      <c r="CU196">
        <v>172166429.36000001</v>
      </c>
      <c r="CV196" s="34">
        <v>0.52876480000000003</v>
      </c>
      <c r="CW196">
        <v>0</v>
      </c>
      <c r="CX196" s="7">
        <v>381579.21</v>
      </c>
      <c r="CY196" s="10">
        <f t="shared" si="7"/>
        <v>0</v>
      </c>
      <c r="CZ196" s="10">
        <f>IFERROR(INDEX(CONFAZ!$A$2:$ES$440,MATCH(DATE(YEAR($A196),MONTH($A196),15),CONFAZ!$A$2:$A$440,0),4),0)</f>
        <v>21329.61</v>
      </c>
      <c r="DA196"/>
      <c r="DB196"/>
      <c r="DC196"/>
      <c r="DD196"/>
      <c r="DJ196"/>
    </row>
    <row r="197" spans="1:114" x14ac:dyDescent="0.25">
      <c r="A197" s="1">
        <v>40469</v>
      </c>
      <c r="B197" s="1" t="str">
        <f t="shared" si="6"/>
        <v>18/10/2010</v>
      </c>
      <c r="C197" t="s">
        <v>61</v>
      </c>
      <c r="D197" t="s">
        <v>64</v>
      </c>
      <c r="E197" s="8">
        <v>1.6835</v>
      </c>
      <c r="F197">
        <v>132563470.87999998</v>
      </c>
      <c r="G197">
        <v>11836.329999999998</v>
      </c>
      <c r="H197">
        <v>271524127</v>
      </c>
      <c r="I197">
        <v>37532141.520000003</v>
      </c>
      <c r="J197">
        <v>83276471.799999997</v>
      </c>
      <c r="K197">
        <v>5875100.5999999987</v>
      </c>
      <c r="L197">
        <v>4486633</v>
      </c>
      <c r="M197" s="10">
        <v>7644566</v>
      </c>
      <c r="N197" s="10">
        <v>29450375</v>
      </c>
      <c r="O197" s="10">
        <v>32096473</v>
      </c>
      <c r="P197" s="10">
        <v>38746027</v>
      </c>
      <c r="Q197" s="10">
        <v>3495574</v>
      </c>
      <c r="R197" s="10">
        <v>41724600</v>
      </c>
      <c r="S197" s="10">
        <v>961147</v>
      </c>
      <c r="T197" s="10">
        <v>6858199</v>
      </c>
      <c r="U197" s="10">
        <v>81871550</v>
      </c>
      <c r="V197" s="10">
        <v>28663780</v>
      </c>
      <c r="W197" s="10">
        <v>961147</v>
      </c>
      <c r="X197" s="10">
        <v>6858199</v>
      </c>
      <c r="Y197" s="10">
        <v>81871550</v>
      </c>
      <c r="Z197" s="10">
        <v>28663780</v>
      </c>
      <c r="AA197" s="10">
        <v>11836</v>
      </c>
      <c r="AB197" s="10">
        <v>83.945276531800005</v>
      </c>
      <c r="AC197">
        <v>139.33000000000001</v>
      </c>
      <c r="AD197">
        <v>18136570769</v>
      </c>
      <c r="AE197">
        <v>16685019583</v>
      </c>
      <c r="AF197" s="10">
        <f>INDEX(CONFAZ!$EN$2:$ES$408,MATCH(DATE(YEAR($A197),MONTH($A197),15),CONFAZ!$EN$2:$EN$408,0),2)</f>
        <v>228791180</v>
      </c>
      <c r="AG197" s="10">
        <f>INDEX(CONFAZ!$EN$2:$ES$408,MATCH(DATE(YEAR($A197),MONTH($A197),15),CONFAZ!$EN$2:$EN$408,0),3)</f>
        <v>343383802</v>
      </c>
      <c r="AH197">
        <v>510</v>
      </c>
      <c r="AI197">
        <v>479679655000</v>
      </c>
      <c r="AJ197">
        <v>10.66</v>
      </c>
      <c r="AK197">
        <v>0.92</v>
      </c>
      <c r="AL197">
        <v>0</v>
      </c>
      <c r="AM197">
        <v>0</v>
      </c>
      <c r="AN197">
        <v>0</v>
      </c>
      <c r="AO197">
        <v>0</v>
      </c>
      <c r="AP197">
        <v>6.0446996104162398</v>
      </c>
      <c r="AQ197">
        <v>1.75</v>
      </c>
      <c r="AR197">
        <v>140.44999999999999</v>
      </c>
      <c r="AS197">
        <v>-1.39</v>
      </c>
      <c r="AT197" s="10">
        <v>350937700000</v>
      </c>
      <c r="AU197">
        <v>0</v>
      </c>
      <c r="AV197">
        <v>0</v>
      </c>
      <c r="AW197">
        <v>157289893</v>
      </c>
      <c r="AX197">
        <v>41421614</v>
      </c>
      <c r="AY197">
        <v>0</v>
      </c>
      <c r="AZ197" s="10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7933432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103639916</v>
      </c>
      <c r="BM197">
        <v>2501277</v>
      </c>
      <c r="BN197">
        <v>1793654</v>
      </c>
      <c r="BO197">
        <v>11395641000</v>
      </c>
      <c r="BP197">
        <v>0.4</v>
      </c>
      <c r="BQ197" s="3">
        <v>3704</v>
      </c>
      <c r="BR197">
        <v>11901.27</v>
      </c>
      <c r="BS197">
        <v>1117909000</v>
      </c>
      <c r="BT197">
        <v>17031000</v>
      </c>
      <c r="BU197">
        <v>2466595000</v>
      </c>
      <c r="BV197">
        <v>5684821000</v>
      </c>
      <c r="BW197">
        <v>2109285000</v>
      </c>
      <c r="BX197">
        <v>9286355000</v>
      </c>
      <c r="BY197">
        <v>9276732000</v>
      </c>
      <c r="BZ197">
        <v>0.4</v>
      </c>
      <c r="CA197">
        <v>3704</v>
      </c>
      <c r="CB197">
        <v>9477.43</v>
      </c>
      <c r="CC197">
        <v>11395641000</v>
      </c>
      <c r="CD197">
        <v>0.4</v>
      </c>
      <c r="CE197">
        <v>111351.73</v>
      </c>
      <c r="CF197">
        <v>121959740.55</v>
      </c>
      <c r="CG197">
        <v>17335.55</v>
      </c>
      <c r="CH197">
        <v>26999.83</v>
      </c>
      <c r="CI197">
        <v>40.418357999999998</v>
      </c>
      <c r="CJ197">
        <v>2.57</v>
      </c>
      <c r="CK197">
        <v>9006.67</v>
      </c>
      <c r="CL197">
        <v>44173.33</v>
      </c>
      <c r="CM197">
        <v>35166.67</v>
      </c>
      <c r="CN197">
        <v>-7036.67</v>
      </c>
      <c r="CO197">
        <v>3738383.33</v>
      </c>
      <c r="CP197">
        <v>-86846.67</v>
      </c>
      <c r="CQ197">
        <v>-111120</v>
      </c>
      <c r="CR197">
        <v>3402.31</v>
      </c>
      <c r="CS197">
        <v>166774208.58000001</v>
      </c>
      <c r="CT197">
        <v>6540.08</v>
      </c>
      <c r="CU197">
        <v>166784150.97</v>
      </c>
      <c r="CV197" s="34">
        <v>0.52876480000000003</v>
      </c>
      <c r="CW197">
        <v>0</v>
      </c>
      <c r="CX197" s="7">
        <v>376212.94</v>
      </c>
      <c r="CY197" s="10">
        <f t="shared" si="7"/>
        <v>0</v>
      </c>
      <c r="CZ197" s="10">
        <f>IFERROR(INDEX(CONFAZ!$A$2:$ES$440,MATCH(DATE(YEAR($A197),MONTH($A197),15),CONFAZ!$A$2:$A$440,0),4),0)</f>
        <v>17335.55</v>
      </c>
      <c r="DA197"/>
      <c r="DB197"/>
      <c r="DC197"/>
      <c r="DD197"/>
      <c r="DJ197"/>
    </row>
    <row r="198" spans="1:114" x14ac:dyDescent="0.25">
      <c r="A198" s="1">
        <v>40500</v>
      </c>
      <c r="B198" s="1" t="str">
        <f t="shared" si="6"/>
        <v>18/11/2010</v>
      </c>
      <c r="C198" t="s">
        <v>61</v>
      </c>
      <c r="D198" t="s">
        <v>64</v>
      </c>
      <c r="E198" s="8">
        <v>1.7133</v>
      </c>
      <c r="F198">
        <v>134685740.70999998</v>
      </c>
      <c r="G198">
        <v>28875.22</v>
      </c>
      <c r="H198">
        <v>254639515</v>
      </c>
      <c r="I198">
        <v>37831684.239999995</v>
      </c>
      <c r="J198">
        <v>64562634.579999991</v>
      </c>
      <c r="K198">
        <v>5867616.7399999993</v>
      </c>
      <c r="L198">
        <v>4136329</v>
      </c>
      <c r="M198" s="10">
        <v>5454986</v>
      </c>
      <c r="N198" s="10">
        <v>31333491</v>
      </c>
      <c r="O198" s="10">
        <v>32054243</v>
      </c>
      <c r="P198" s="10">
        <v>42904579</v>
      </c>
      <c r="Q198" s="10">
        <v>2639229</v>
      </c>
      <c r="R198" s="10">
        <v>44094605</v>
      </c>
      <c r="S198" s="10">
        <v>984617</v>
      </c>
      <c r="T198" s="10">
        <v>9017302</v>
      </c>
      <c r="U198" s="10">
        <v>60431226</v>
      </c>
      <c r="V198" s="10">
        <v>25696412</v>
      </c>
      <c r="W198" s="10">
        <v>984617</v>
      </c>
      <c r="X198" s="10">
        <v>9017302</v>
      </c>
      <c r="Y198" s="10">
        <v>60431226</v>
      </c>
      <c r="Z198" s="10">
        <v>25696412</v>
      </c>
      <c r="AA198" s="10">
        <v>28825</v>
      </c>
      <c r="AB198" s="10">
        <v>28.350080155699999</v>
      </c>
      <c r="AC198">
        <v>139.68</v>
      </c>
      <c r="AD198">
        <v>17558595004</v>
      </c>
      <c r="AE198">
        <v>17538417516</v>
      </c>
      <c r="AF198" s="10">
        <f>INDEX(CONFAZ!$EN$2:$ES$408,MATCH(DATE(YEAR($A198),MONTH($A198),15),CONFAZ!$EN$2:$EN$408,0),2)</f>
        <v>167691617</v>
      </c>
      <c r="AG198" s="10">
        <f>INDEX(CONFAZ!$EN$2:$ES$408,MATCH(DATE(YEAR($A198),MONTH($A198),15),CONFAZ!$EN$2:$EN$408,0),3)</f>
        <v>552671583</v>
      </c>
      <c r="AH198">
        <v>510</v>
      </c>
      <c r="AI198">
        <v>489080331300</v>
      </c>
      <c r="AJ198">
        <v>10.66</v>
      </c>
      <c r="AK198">
        <v>1.03</v>
      </c>
      <c r="AL198">
        <v>0</v>
      </c>
      <c r="AM198">
        <v>0</v>
      </c>
      <c r="AN198">
        <v>0</v>
      </c>
      <c r="AO198">
        <v>0</v>
      </c>
      <c r="AP198">
        <v>5.69563074901445</v>
      </c>
      <c r="AQ198">
        <v>1.83</v>
      </c>
      <c r="AR198">
        <v>146.79</v>
      </c>
      <c r="AS198">
        <v>14.259</v>
      </c>
      <c r="AT198" s="10">
        <v>358427100000</v>
      </c>
      <c r="AU198">
        <v>0</v>
      </c>
      <c r="AV198">
        <v>0</v>
      </c>
      <c r="AW198">
        <v>130873826</v>
      </c>
      <c r="AX198">
        <v>42454741</v>
      </c>
      <c r="AY198">
        <v>0</v>
      </c>
      <c r="AZ198" s="10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22345337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64277589</v>
      </c>
      <c r="BM198">
        <v>0</v>
      </c>
      <c r="BN198">
        <v>1796159</v>
      </c>
      <c r="BO198">
        <v>11395641000</v>
      </c>
      <c r="BP198">
        <v>0.4</v>
      </c>
      <c r="BQ198" s="3">
        <v>3704</v>
      </c>
      <c r="BR198">
        <v>11901.27</v>
      </c>
      <c r="BS198">
        <v>1117909000</v>
      </c>
      <c r="BT198">
        <v>17031000</v>
      </c>
      <c r="BU198">
        <v>2466595000</v>
      </c>
      <c r="BV198">
        <v>5684821000</v>
      </c>
      <c r="BW198">
        <v>2109285000</v>
      </c>
      <c r="BX198">
        <v>9286355000</v>
      </c>
      <c r="BY198">
        <v>9276732000</v>
      </c>
      <c r="BZ198">
        <v>0.4</v>
      </c>
      <c r="CA198">
        <v>3704</v>
      </c>
      <c r="CB198">
        <v>9477.43</v>
      </c>
      <c r="CC198">
        <v>11395641000</v>
      </c>
      <c r="CD198">
        <v>0.4</v>
      </c>
      <c r="CE198">
        <v>197036.58</v>
      </c>
      <c r="CF198">
        <v>128250938.86</v>
      </c>
      <c r="CG198">
        <v>12925.57</v>
      </c>
      <c r="CH198">
        <v>28692.83</v>
      </c>
      <c r="CI198">
        <v>40.418357999999998</v>
      </c>
      <c r="CJ198">
        <v>2.59</v>
      </c>
      <c r="CK198">
        <v>9006.67</v>
      </c>
      <c r="CL198">
        <v>44173.33</v>
      </c>
      <c r="CM198">
        <v>35166.67</v>
      </c>
      <c r="CN198">
        <v>-7036.67</v>
      </c>
      <c r="CO198">
        <v>3738383.33</v>
      </c>
      <c r="CP198">
        <v>-86846.67</v>
      </c>
      <c r="CQ198">
        <v>-111120</v>
      </c>
      <c r="CR198">
        <v>9877.07</v>
      </c>
      <c r="CS198">
        <v>153103462.81</v>
      </c>
      <c r="CT198">
        <v>8184.03</v>
      </c>
      <c r="CU198">
        <v>153122123.91</v>
      </c>
      <c r="CV198" s="34">
        <v>0.52876480000000003</v>
      </c>
      <c r="CW198">
        <v>0</v>
      </c>
      <c r="CX198" s="7">
        <v>408175.3</v>
      </c>
      <c r="CY198" s="10">
        <f t="shared" si="7"/>
        <v>0</v>
      </c>
      <c r="CZ198" s="10">
        <f>IFERROR(INDEX(CONFAZ!$A$2:$ES$440,MATCH(DATE(YEAR($A198),MONTH($A198),15),CONFAZ!$A$2:$A$440,0),4),0)</f>
        <v>12925.57</v>
      </c>
      <c r="DA198"/>
      <c r="DB198"/>
      <c r="DC198"/>
      <c r="DD198"/>
      <c r="DJ198"/>
    </row>
    <row r="199" spans="1:114" x14ac:dyDescent="0.25">
      <c r="A199" s="1">
        <v>40530</v>
      </c>
      <c r="B199" s="1" t="str">
        <f t="shared" si="6"/>
        <v>18/12/2010</v>
      </c>
      <c r="C199" t="s">
        <v>61</v>
      </c>
      <c r="D199" t="s">
        <v>64</v>
      </c>
      <c r="E199" s="8">
        <v>1.6934</v>
      </c>
      <c r="F199">
        <v>136772987.86000001</v>
      </c>
      <c r="G199">
        <v>45747.9</v>
      </c>
      <c r="H199">
        <v>282313489</v>
      </c>
      <c r="I199">
        <v>40549349.440000013</v>
      </c>
      <c r="J199">
        <v>86244068.489999995</v>
      </c>
      <c r="K199">
        <v>6615274.2000000011</v>
      </c>
      <c r="L199">
        <v>4343031</v>
      </c>
      <c r="M199" s="10">
        <v>5322024</v>
      </c>
      <c r="N199" s="10">
        <v>31572531</v>
      </c>
      <c r="O199" s="10">
        <v>32878473</v>
      </c>
      <c r="P199" s="10">
        <v>39746588</v>
      </c>
      <c r="Q199" s="10">
        <v>2996794</v>
      </c>
      <c r="R199" s="10">
        <v>47690452</v>
      </c>
      <c r="S199" s="10">
        <v>654869</v>
      </c>
      <c r="T199" s="10">
        <v>12185759</v>
      </c>
      <c r="U199" s="10">
        <v>84275134</v>
      </c>
      <c r="V199" s="10">
        <v>24945239</v>
      </c>
      <c r="W199" s="10">
        <v>654869</v>
      </c>
      <c r="X199" s="10">
        <v>12185759</v>
      </c>
      <c r="Y199" s="10">
        <v>84275134</v>
      </c>
      <c r="Z199" s="10">
        <v>24945239</v>
      </c>
      <c r="AA199" s="10">
        <v>45626</v>
      </c>
      <c r="AB199" s="10">
        <v>5.9263885249000001</v>
      </c>
      <c r="AC199">
        <v>136.69</v>
      </c>
      <c r="AD199">
        <v>20795902805</v>
      </c>
      <c r="AE199">
        <v>15707163779</v>
      </c>
      <c r="AF199" s="10">
        <f>INDEX(CONFAZ!$EN$2:$ES$408,MATCH(DATE(YEAR($A199),MONTH($A199),15),CONFAZ!$EN$2:$EN$408,0),2)</f>
        <v>254380673</v>
      </c>
      <c r="AG199" s="10">
        <f>INDEX(CONFAZ!$EN$2:$ES$408,MATCH(DATE(YEAR($A199),MONTH($A199),15),CONFAZ!$EN$2:$EN$408,0),3)</f>
        <v>232187786</v>
      </c>
      <c r="AH199">
        <v>510</v>
      </c>
      <c r="AI199">
        <v>488672905000</v>
      </c>
      <c r="AJ199">
        <v>10.66</v>
      </c>
      <c r="AK199">
        <v>0.6</v>
      </c>
      <c r="AL199">
        <v>0</v>
      </c>
      <c r="AM199">
        <v>0</v>
      </c>
      <c r="AN199">
        <v>0</v>
      </c>
      <c r="AO199">
        <v>0</v>
      </c>
      <c r="AP199">
        <v>5.2644577073471899</v>
      </c>
      <c r="AQ199">
        <v>1.63</v>
      </c>
      <c r="AR199">
        <v>152.66999999999999</v>
      </c>
      <c r="AS199">
        <v>18.46</v>
      </c>
      <c r="AT199" s="10">
        <v>348004900000</v>
      </c>
      <c r="AU199">
        <v>0</v>
      </c>
      <c r="AV199">
        <v>0</v>
      </c>
      <c r="AW199">
        <v>172478731</v>
      </c>
      <c r="AX199">
        <v>64003030</v>
      </c>
      <c r="AY199">
        <v>0</v>
      </c>
      <c r="AZ199" s="10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29944368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76853890</v>
      </c>
      <c r="BM199">
        <v>0</v>
      </c>
      <c r="BN199">
        <v>1677443</v>
      </c>
      <c r="BO199">
        <v>11395641000</v>
      </c>
      <c r="BP199">
        <v>0.4</v>
      </c>
      <c r="BQ199" s="3">
        <v>3704</v>
      </c>
      <c r="BR199">
        <v>11901.27</v>
      </c>
      <c r="BS199">
        <v>1117909000</v>
      </c>
      <c r="BT199">
        <v>17031000</v>
      </c>
      <c r="BU199">
        <v>2466595000</v>
      </c>
      <c r="BV199">
        <v>5684821000</v>
      </c>
      <c r="BW199">
        <v>2109285000</v>
      </c>
      <c r="BX199">
        <v>9286355000</v>
      </c>
      <c r="BY199">
        <v>7902078000</v>
      </c>
      <c r="BZ199">
        <v>0.4</v>
      </c>
      <c r="CA199">
        <v>3704</v>
      </c>
      <c r="CB199">
        <v>8238.85</v>
      </c>
      <c r="CC199">
        <v>11395641000</v>
      </c>
      <c r="CD199">
        <v>0.4</v>
      </c>
      <c r="CE199">
        <v>156048.73000000001</v>
      </c>
      <c r="CF199">
        <v>130563896.81999999</v>
      </c>
      <c r="CG199">
        <v>21767.96</v>
      </c>
      <c r="CH199">
        <v>30206.83</v>
      </c>
      <c r="CI199">
        <v>40.418357999999998</v>
      </c>
      <c r="CJ199">
        <v>2.6</v>
      </c>
      <c r="CK199">
        <v>9006.67</v>
      </c>
      <c r="CL199">
        <v>44173.33</v>
      </c>
      <c r="CM199">
        <v>35166.67</v>
      </c>
      <c r="CN199">
        <v>-7036.67</v>
      </c>
      <c r="CO199">
        <v>3738383.33</v>
      </c>
      <c r="CP199">
        <v>-86846.67</v>
      </c>
      <c r="CQ199">
        <v>-111120</v>
      </c>
      <c r="CR199">
        <v>13697.58</v>
      </c>
      <c r="CS199">
        <v>179705888.46000001</v>
      </c>
      <c r="CT199">
        <v>6594.83</v>
      </c>
      <c r="CU199">
        <v>179726180.87</v>
      </c>
      <c r="CV199" s="34">
        <v>0.52876480000000003</v>
      </c>
      <c r="CW199">
        <v>0</v>
      </c>
      <c r="CX199" s="7">
        <v>416950.5</v>
      </c>
      <c r="CY199" s="10">
        <f t="shared" si="7"/>
        <v>0</v>
      </c>
      <c r="CZ199" s="10">
        <f>IFERROR(INDEX(CONFAZ!$A$2:$ES$440,MATCH(DATE(YEAR($A199),MONTH($A199),15),CONFAZ!$A$2:$A$440,0),4),0)</f>
        <v>21767.96</v>
      </c>
      <c r="DA199" s="10"/>
      <c r="DB199" s="10"/>
      <c r="DC199"/>
      <c r="DD199"/>
      <c r="DJ199"/>
    </row>
    <row r="200" spans="1:114" x14ac:dyDescent="0.25">
      <c r="A200" s="1">
        <v>40561</v>
      </c>
      <c r="B200" s="1" t="str">
        <f t="shared" si="6"/>
        <v>18/01/2011</v>
      </c>
      <c r="C200" t="s">
        <v>61</v>
      </c>
      <c r="D200" t="s">
        <v>64</v>
      </c>
      <c r="E200" s="8">
        <v>1.6749000000000001</v>
      </c>
      <c r="F200">
        <v>141091656.44</v>
      </c>
      <c r="G200">
        <v>55965.100000000006</v>
      </c>
      <c r="H200">
        <v>279147070</v>
      </c>
      <c r="I200">
        <v>37355342.629999995</v>
      </c>
      <c r="J200">
        <v>81980036.530000016</v>
      </c>
      <c r="K200">
        <v>7182863.6900000004</v>
      </c>
      <c r="L200">
        <v>7778398</v>
      </c>
      <c r="M200" s="10">
        <v>5703030</v>
      </c>
      <c r="N200" s="10">
        <v>32034558</v>
      </c>
      <c r="O200" s="10">
        <v>46115509</v>
      </c>
      <c r="P200" s="10">
        <v>44258309</v>
      </c>
      <c r="Q200" s="10">
        <v>3011510</v>
      </c>
      <c r="R200" s="10">
        <v>48095862</v>
      </c>
      <c r="S200" s="10">
        <v>616650</v>
      </c>
      <c r="T200" s="10">
        <v>7722730</v>
      </c>
      <c r="U200" s="10">
        <v>70558213</v>
      </c>
      <c r="V200" s="10">
        <v>20974734</v>
      </c>
      <c r="W200" s="10">
        <v>616650</v>
      </c>
      <c r="X200" s="10">
        <v>7722730</v>
      </c>
      <c r="Y200" s="10">
        <v>70558213</v>
      </c>
      <c r="Z200" s="10">
        <v>20974734</v>
      </c>
      <c r="AA200" s="10">
        <v>55965</v>
      </c>
      <c r="AB200" s="10">
        <v>9.9369781689999996</v>
      </c>
      <c r="AC200">
        <v>132.66</v>
      </c>
      <c r="AD200">
        <v>15031610457</v>
      </c>
      <c r="AE200">
        <v>14962070227</v>
      </c>
      <c r="AF200" s="10">
        <f>INDEX(CONFAZ!$EN$2:$ES$408,MATCH(DATE(YEAR($A200),MONTH($A200),15),CONFAZ!$EN$2:$EN$408,0),2)</f>
        <v>175419864</v>
      </c>
      <c r="AG200" s="10">
        <f>INDEX(CONFAZ!$EN$2:$ES$408,MATCH(DATE(YEAR($A200),MONTH($A200),15),CONFAZ!$EN$2:$EN$408,0),3)</f>
        <v>161227180</v>
      </c>
      <c r="AH200">
        <v>540</v>
      </c>
      <c r="AI200">
        <v>498611030400</v>
      </c>
      <c r="AJ200">
        <v>10.85</v>
      </c>
      <c r="AK200">
        <v>0.94</v>
      </c>
      <c r="AL200">
        <v>0</v>
      </c>
      <c r="AM200">
        <v>0</v>
      </c>
      <c r="AN200">
        <v>0</v>
      </c>
      <c r="AO200">
        <v>0</v>
      </c>
      <c r="AP200">
        <v>6.0266467438675102</v>
      </c>
      <c r="AQ200">
        <v>1.83</v>
      </c>
      <c r="AR200">
        <v>162.06</v>
      </c>
      <c r="AS200">
        <v>7.9</v>
      </c>
      <c r="AT200" s="10">
        <v>327590900000</v>
      </c>
      <c r="AU200">
        <v>0</v>
      </c>
      <c r="AV200">
        <v>0</v>
      </c>
      <c r="AW200">
        <v>101716727</v>
      </c>
      <c r="AX200">
        <v>52651809</v>
      </c>
      <c r="AY200">
        <v>0</v>
      </c>
      <c r="AZ200" s="1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8369435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39864143</v>
      </c>
      <c r="BM200">
        <v>0</v>
      </c>
      <c r="BN200">
        <v>831340</v>
      </c>
      <c r="BO200">
        <v>13932770000</v>
      </c>
      <c r="BP200">
        <v>0.4</v>
      </c>
      <c r="BQ200" s="3">
        <v>3704</v>
      </c>
      <c r="BR200">
        <v>14118.77</v>
      </c>
      <c r="BS200">
        <v>1279579000</v>
      </c>
      <c r="BT200">
        <v>23471000</v>
      </c>
      <c r="BU200">
        <v>3323598000</v>
      </c>
      <c r="BV200">
        <v>6723049000</v>
      </c>
      <c r="BW200">
        <v>2583073000</v>
      </c>
      <c r="BX200">
        <v>11349697000</v>
      </c>
      <c r="BY200">
        <v>7902078000</v>
      </c>
      <c r="BZ200">
        <v>0.4</v>
      </c>
      <c r="CA200">
        <v>3704</v>
      </c>
      <c r="CB200">
        <v>8238.85</v>
      </c>
      <c r="CC200">
        <v>11395641000</v>
      </c>
      <c r="CD200">
        <v>0.4</v>
      </c>
      <c r="CE200">
        <v>201000.4</v>
      </c>
      <c r="CF200">
        <v>116533628.39</v>
      </c>
      <c r="CG200">
        <v>23194.26</v>
      </c>
      <c r="CH200">
        <v>28418</v>
      </c>
      <c r="CI200">
        <v>41.468921000000002</v>
      </c>
      <c r="CJ200">
        <v>2.61</v>
      </c>
      <c r="CK200">
        <v>118773.33</v>
      </c>
      <c r="CL200">
        <v>170360</v>
      </c>
      <c r="CM200">
        <v>51583.33</v>
      </c>
      <c r="CN200">
        <v>-930</v>
      </c>
      <c r="CO200">
        <v>3894286.67</v>
      </c>
      <c r="CP200">
        <v>-72150</v>
      </c>
      <c r="CQ200">
        <v>-105756.67</v>
      </c>
      <c r="CR200">
        <v>27477.49</v>
      </c>
      <c r="CS200">
        <v>175495151.22999999</v>
      </c>
      <c r="CT200">
        <v>18941.36</v>
      </c>
      <c r="CU200">
        <v>175543570.08000001</v>
      </c>
      <c r="CV200" s="34">
        <v>0.52720370000000005</v>
      </c>
      <c r="CW200">
        <v>0</v>
      </c>
      <c r="CX200">
        <v>299523.15999999997</v>
      </c>
      <c r="CY200" s="10">
        <f t="shared" si="7"/>
        <v>0</v>
      </c>
      <c r="CZ200" s="10">
        <f>IFERROR(INDEX(CONFAZ!$A$2:$ES$440,MATCH(DATE(YEAR($A200),MONTH($A200),15),CONFAZ!$A$2:$A$440,0),4),0)</f>
        <v>23194.26</v>
      </c>
      <c r="DA200"/>
      <c r="DB200"/>
      <c r="DC200"/>
      <c r="DD200"/>
      <c r="DJ200"/>
    </row>
    <row r="201" spans="1:114" x14ac:dyDescent="0.25">
      <c r="A201" s="1">
        <v>40592</v>
      </c>
      <c r="B201" s="1" t="str">
        <f t="shared" si="6"/>
        <v>18/02/2011</v>
      </c>
      <c r="C201" t="s">
        <v>61</v>
      </c>
      <c r="D201" t="s">
        <v>64</v>
      </c>
      <c r="E201" s="8">
        <v>1.6679999999999999</v>
      </c>
      <c r="F201">
        <v>129788530.31</v>
      </c>
      <c r="G201">
        <v>29593.170000000002</v>
      </c>
      <c r="H201">
        <v>250499585</v>
      </c>
      <c r="I201">
        <v>32174667.41</v>
      </c>
      <c r="J201">
        <v>71447761.329999998</v>
      </c>
      <c r="K201">
        <v>5530441.0799999991</v>
      </c>
      <c r="L201">
        <v>28341474</v>
      </c>
      <c r="M201" s="10">
        <v>6979066</v>
      </c>
      <c r="N201" s="10">
        <v>32708464</v>
      </c>
      <c r="O201" s="10">
        <v>31456259</v>
      </c>
      <c r="P201" s="10">
        <v>37753450</v>
      </c>
      <c r="Q201" s="10">
        <v>2019272</v>
      </c>
      <c r="R201" s="10">
        <v>42205652</v>
      </c>
      <c r="S201" s="10">
        <v>436157</v>
      </c>
      <c r="T201" s="10">
        <v>9602900</v>
      </c>
      <c r="U201" s="10">
        <v>67336127</v>
      </c>
      <c r="V201" s="10">
        <v>19972740</v>
      </c>
      <c r="W201" s="10">
        <v>436157</v>
      </c>
      <c r="X201" s="10">
        <v>9602900</v>
      </c>
      <c r="Y201" s="10">
        <v>67336127</v>
      </c>
      <c r="Z201" s="10">
        <v>19972740</v>
      </c>
      <c r="AA201" s="10">
        <v>29498</v>
      </c>
      <c r="AB201" s="10">
        <v>12.011683212599999</v>
      </c>
      <c r="AC201">
        <v>136.18</v>
      </c>
      <c r="AD201">
        <v>16621034760</v>
      </c>
      <c r="AE201">
        <v>15689000891</v>
      </c>
      <c r="AF201" s="10">
        <f>INDEX(CONFAZ!$EN$2:$ES$408,MATCH(DATE(YEAR($A201),MONTH($A201),15),CONFAZ!$EN$2:$EN$408,0),2)</f>
        <v>184462595</v>
      </c>
      <c r="AG201" s="10">
        <f>INDEX(CONFAZ!$EN$2:$ES$408,MATCH(DATE(YEAR($A201),MONTH($A201),15),CONFAZ!$EN$2:$EN$408,0),3)</f>
        <v>285495823</v>
      </c>
      <c r="AH201">
        <v>540</v>
      </c>
      <c r="AI201">
        <v>512936688000</v>
      </c>
      <c r="AJ201">
        <v>11.17</v>
      </c>
      <c r="AK201">
        <v>0.54</v>
      </c>
      <c r="AL201">
        <v>0</v>
      </c>
      <c r="AM201">
        <v>0</v>
      </c>
      <c r="AN201">
        <v>0</v>
      </c>
      <c r="AO201">
        <v>0</v>
      </c>
      <c r="AP201">
        <v>6.3439133835576902</v>
      </c>
      <c r="AQ201">
        <v>1.8</v>
      </c>
      <c r="AR201">
        <v>181.53</v>
      </c>
      <c r="AS201">
        <v>4.8689999999999998</v>
      </c>
      <c r="AT201" s="10">
        <v>332322400000</v>
      </c>
      <c r="AU201">
        <v>0</v>
      </c>
      <c r="AV201">
        <v>0</v>
      </c>
      <c r="AW201">
        <v>151734080</v>
      </c>
      <c r="AX201">
        <v>44307703</v>
      </c>
      <c r="AY201">
        <v>0</v>
      </c>
      <c r="AZ201" s="10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16222555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90425090</v>
      </c>
      <c r="BM201">
        <v>0</v>
      </c>
      <c r="BN201">
        <v>778732</v>
      </c>
      <c r="BO201">
        <v>13932770000</v>
      </c>
      <c r="BP201">
        <v>0.4</v>
      </c>
      <c r="BQ201" s="3">
        <v>3704</v>
      </c>
      <c r="BR201">
        <v>14118.77</v>
      </c>
      <c r="BS201">
        <v>1279579000</v>
      </c>
      <c r="BT201">
        <v>23471000</v>
      </c>
      <c r="BU201">
        <v>3323598000</v>
      </c>
      <c r="BV201">
        <v>6723049000</v>
      </c>
      <c r="BW201">
        <v>2583073000</v>
      </c>
      <c r="BX201">
        <v>11349697000</v>
      </c>
      <c r="BY201">
        <v>7902078000</v>
      </c>
      <c r="BZ201">
        <v>0.4</v>
      </c>
      <c r="CA201">
        <v>3704</v>
      </c>
      <c r="CB201">
        <v>8238.85</v>
      </c>
      <c r="CC201">
        <v>11395641000</v>
      </c>
      <c r="CD201">
        <v>0.4</v>
      </c>
      <c r="CE201">
        <v>202125.6</v>
      </c>
      <c r="CF201">
        <v>107960358.98</v>
      </c>
      <c r="CG201">
        <v>23695.82</v>
      </c>
      <c r="CH201">
        <v>29764</v>
      </c>
      <c r="CI201">
        <v>41.468921000000002</v>
      </c>
      <c r="CJ201">
        <v>2.62</v>
      </c>
      <c r="CK201">
        <v>118773.33</v>
      </c>
      <c r="CL201">
        <v>170360</v>
      </c>
      <c r="CM201">
        <v>51583.33</v>
      </c>
      <c r="CN201">
        <v>-930</v>
      </c>
      <c r="CO201">
        <v>3894286.67</v>
      </c>
      <c r="CP201">
        <v>-72150</v>
      </c>
      <c r="CQ201">
        <v>-105756.67</v>
      </c>
      <c r="CR201">
        <v>8130.56</v>
      </c>
      <c r="CS201">
        <v>162528811.12</v>
      </c>
      <c r="CT201">
        <v>83377.16</v>
      </c>
      <c r="CU201">
        <v>162629838.84</v>
      </c>
      <c r="CV201" s="34">
        <v>0.52720370000000005</v>
      </c>
      <c r="CW201">
        <v>0</v>
      </c>
      <c r="CX201">
        <v>338333.2</v>
      </c>
      <c r="CY201" s="10">
        <f t="shared" si="7"/>
        <v>0</v>
      </c>
      <c r="CZ201" s="10">
        <f>IFERROR(INDEX(CONFAZ!$A$2:$ES$440,MATCH(DATE(YEAR($A201),MONTH($A201),15),CONFAZ!$A$2:$A$440,0),4),0)</f>
        <v>23695.82</v>
      </c>
      <c r="DA201" s="4"/>
      <c r="DB201" s="4"/>
      <c r="DC201" s="4"/>
      <c r="DD201"/>
      <c r="DJ201"/>
    </row>
    <row r="202" spans="1:114" x14ac:dyDescent="0.25">
      <c r="A202" s="1">
        <v>40620</v>
      </c>
      <c r="B202" s="1" t="str">
        <f t="shared" si="6"/>
        <v>18/03/2011</v>
      </c>
      <c r="C202" t="s">
        <v>61</v>
      </c>
      <c r="D202" t="s">
        <v>64</v>
      </c>
      <c r="E202" s="8">
        <v>1.6591</v>
      </c>
      <c r="F202">
        <v>135431136.81</v>
      </c>
      <c r="G202">
        <v>32705.050000000003</v>
      </c>
      <c r="H202">
        <v>255084275</v>
      </c>
      <c r="I202">
        <v>33770764.599999994</v>
      </c>
      <c r="J202">
        <v>68533956.290000007</v>
      </c>
      <c r="K202">
        <v>5632399.4299999997</v>
      </c>
      <c r="L202">
        <v>50431551</v>
      </c>
      <c r="M202" s="10">
        <v>8104788</v>
      </c>
      <c r="N202" s="10">
        <v>31781709</v>
      </c>
      <c r="O202" s="10">
        <v>32657611</v>
      </c>
      <c r="P202" s="10">
        <v>37457838</v>
      </c>
      <c r="Q202" s="10">
        <v>2288678</v>
      </c>
      <c r="R202" s="10">
        <v>42611021</v>
      </c>
      <c r="S202" s="10">
        <v>558882</v>
      </c>
      <c r="T202" s="10">
        <v>9074316</v>
      </c>
      <c r="U202" s="10">
        <v>72053039</v>
      </c>
      <c r="V202" s="10">
        <v>18463801</v>
      </c>
      <c r="W202" s="10">
        <v>558882</v>
      </c>
      <c r="X202" s="10">
        <v>9074316</v>
      </c>
      <c r="Y202" s="10">
        <v>72053039</v>
      </c>
      <c r="Z202" s="10">
        <v>18463801</v>
      </c>
      <c r="AA202" s="10">
        <v>32592</v>
      </c>
      <c r="AB202" s="10">
        <v>13.6199210219</v>
      </c>
      <c r="AC202">
        <v>144.93</v>
      </c>
      <c r="AD202">
        <v>19172557483</v>
      </c>
      <c r="AE202">
        <v>17872299348</v>
      </c>
      <c r="AF202" s="10">
        <f>INDEX(CONFAZ!$EN$2:$ES$408,MATCH(DATE(YEAR($A202),MONTH($A202),15),CONFAZ!$EN$2:$EN$408,0),2)</f>
        <v>203046150</v>
      </c>
      <c r="AG202" s="10">
        <f>INDEX(CONFAZ!$EN$2:$ES$408,MATCH(DATE(YEAR($A202),MONTH($A202),15),CONFAZ!$EN$2:$EN$408,0),3)</f>
        <v>394802020</v>
      </c>
      <c r="AH202">
        <v>545</v>
      </c>
      <c r="AI202">
        <v>526176928600</v>
      </c>
      <c r="AJ202">
        <v>11.62</v>
      </c>
      <c r="AK202">
        <v>0.66</v>
      </c>
      <c r="AL202">
        <v>0</v>
      </c>
      <c r="AM202">
        <v>0</v>
      </c>
      <c r="AN202">
        <v>0</v>
      </c>
      <c r="AO202">
        <v>0</v>
      </c>
      <c r="AP202">
        <v>6.4442169907881199</v>
      </c>
      <c r="AQ202">
        <v>1.79</v>
      </c>
      <c r="AR202">
        <v>187.11</v>
      </c>
      <c r="AS202">
        <v>15.909000000000001</v>
      </c>
      <c r="AT202" s="10">
        <v>356617300000</v>
      </c>
      <c r="AU202">
        <v>0</v>
      </c>
      <c r="AV202">
        <v>0</v>
      </c>
      <c r="AW202">
        <v>154614921</v>
      </c>
      <c r="AX202">
        <v>70820812</v>
      </c>
      <c r="AY202">
        <v>0</v>
      </c>
      <c r="AZ202" s="10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7089921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74547921</v>
      </c>
      <c r="BM202">
        <v>0</v>
      </c>
      <c r="BN202">
        <v>2156267</v>
      </c>
      <c r="BO202">
        <v>13932770000</v>
      </c>
      <c r="BP202">
        <v>0.4</v>
      </c>
      <c r="BQ202" s="3">
        <v>3704</v>
      </c>
      <c r="BR202">
        <v>14118.77</v>
      </c>
      <c r="BS202">
        <v>1279579000</v>
      </c>
      <c r="BT202">
        <v>23471000</v>
      </c>
      <c r="BU202">
        <v>3323598000</v>
      </c>
      <c r="BV202">
        <v>6723049000</v>
      </c>
      <c r="BW202">
        <v>2583073000</v>
      </c>
      <c r="BX202">
        <v>11349697000</v>
      </c>
      <c r="BY202">
        <v>7902078000</v>
      </c>
      <c r="BZ202">
        <v>0.4</v>
      </c>
      <c r="CA202">
        <v>3704</v>
      </c>
      <c r="CB202">
        <v>8238.85</v>
      </c>
      <c r="CC202">
        <v>11395641000</v>
      </c>
      <c r="CD202">
        <v>0.4</v>
      </c>
      <c r="CE202">
        <v>206420.58</v>
      </c>
      <c r="CF202">
        <v>121730750.42</v>
      </c>
      <c r="CG202">
        <v>20121.599999999999</v>
      </c>
      <c r="CH202">
        <v>30176</v>
      </c>
      <c r="CI202">
        <v>41.468921000000002</v>
      </c>
      <c r="CJ202">
        <v>2.67</v>
      </c>
      <c r="CK202">
        <v>118773.33</v>
      </c>
      <c r="CL202">
        <v>170360</v>
      </c>
      <c r="CM202">
        <v>51583.33</v>
      </c>
      <c r="CN202">
        <v>-930</v>
      </c>
      <c r="CO202">
        <v>3894286.67</v>
      </c>
      <c r="CP202">
        <v>-72150</v>
      </c>
      <c r="CQ202">
        <v>-105756.67</v>
      </c>
      <c r="CR202">
        <v>6297.23</v>
      </c>
      <c r="CS202">
        <v>163437672.02000001</v>
      </c>
      <c r="CT202">
        <v>179663.88</v>
      </c>
      <c r="CU202">
        <v>163623633.13</v>
      </c>
      <c r="CV202" s="34">
        <v>0.52720370000000005</v>
      </c>
      <c r="CW202">
        <v>0</v>
      </c>
      <c r="CX202">
        <v>343660.02</v>
      </c>
      <c r="CY202" s="10">
        <f t="shared" si="7"/>
        <v>0</v>
      </c>
      <c r="CZ202" s="10">
        <f>IFERROR(INDEX(CONFAZ!$A$2:$ES$440,MATCH(DATE(YEAR($A202),MONTH($A202),15),CONFAZ!$A$2:$A$440,0),4),0)</f>
        <v>20121.599999999999</v>
      </c>
      <c r="DA202"/>
      <c r="DB202"/>
      <c r="DC202"/>
      <c r="DD202"/>
      <c r="DJ202"/>
    </row>
    <row r="203" spans="1:114" x14ac:dyDescent="0.25">
      <c r="A203" s="1">
        <v>40651</v>
      </c>
      <c r="B203" s="1" t="str">
        <f t="shared" si="6"/>
        <v>18/04/2011</v>
      </c>
      <c r="C203" t="s">
        <v>61</v>
      </c>
      <c r="D203" t="s">
        <v>64</v>
      </c>
      <c r="E203" s="8">
        <v>1.5864</v>
      </c>
      <c r="F203">
        <v>143246652.37</v>
      </c>
      <c r="G203">
        <v>27457.53</v>
      </c>
      <c r="H203">
        <v>268330686</v>
      </c>
      <c r="I203">
        <v>37915811.630000003</v>
      </c>
      <c r="J203">
        <v>69818663.75999999</v>
      </c>
      <c r="K203">
        <v>5531039.5</v>
      </c>
      <c r="L203">
        <v>34224494</v>
      </c>
      <c r="M203" s="10">
        <v>13430989</v>
      </c>
      <c r="N203" s="10">
        <v>32001222</v>
      </c>
      <c r="O203" s="10">
        <v>32492378</v>
      </c>
      <c r="P203" s="10">
        <v>43823690</v>
      </c>
      <c r="Q203" s="10">
        <v>2669400</v>
      </c>
      <c r="R203" s="10">
        <v>43689506</v>
      </c>
      <c r="S203" s="10">
        <v>447544</v>
      </c>
      <c r="T203" s="10">
        <v>9288886</v>
      </c>
      <c r="U203" s="10">
        <v>72502995</v>
      </c>
      <c r="V203" s="10">
        <v>17956620</v>
      </c>
      <c r="W203" s="10">
        <v>447544</v>
      </c>
      <c r="X203" s="10">
        <v>9288886</v>
      </c>
      <c r="Y203" s="10">
        <v>72502995</v>
      </c>
      <c r="Z203" s="10">
        <v>17956620</v>
      </c>
      <c r="AA203" s="10">
        <v>27456</v>
      </c>
      <c r="AB203" s="10">
        <v>12.802432292000001</v>
      </c>
      <c r="AC203">
        <v>139.88999999999999</v>
      </c>
      <c r="AD203">
        <v>20083002562</v>
      </c>
      <c r="AE203">
        <v>18458870399</v>
      </c>
      <c r="AF203" s="10">
        <f>INDEX(CONFAZ!$EN$2:$ES$408,MATCH(DATE(YEAR($A203),MONTH($A203),15),CONFAZ!$EN$2:$EN$408,0),2)</f>
        <v>295152945</v>
      </c>
      <c r="AG203" s="10">
        <f>INDEX(CONFAZ!$EN$2:$ES$408,MATCH(DATE(YEAR($A203),MONTH($A203),15),CONFAZ!$EN$2:$EN$408,0),3)</f>
        <v>595126020</v>
      </c>
      <c r="AH203">
        <v>545</v>
      </c>
      <c r="AI203">
        <v>520437556800</v>
      </c>
      <c r="AJ203">
        <v>11.74</v>
      </c>
      <c r="AK203">
        <v>0.72</v>
      </c>
      <c r="AL203">
        <v>0</v>
      </c>
      <c r="AM203">
        <v>0</v>
      </c>
      <c r="AN203">
        <v>0</v>
      </c>
      <c r="AO203">
        <v>0</v>
      </c>
      <c r="AP203">
        <v>6.43525900486528</v>
      </c>
      <c r="AQ203">
        <v>1.77</v>
      </c>
      <c r="AR203">
        <v>194.22</v>
      </c>
      <c r="AS203">
        <v>12.77</v>
      </c>
      <c r="AT203" s="10">
        <v>354617800000</v>
      </c>
      <c r="AU203">
        <v>0</v>
      </c>
      <c r="AV203">
        <v>0</v>
      </c>
      <c r="AW203">
        <v>181102016</v>
      </c>
      <c r="AX203">
        <v>61635845</v>
      </c>
      <c r="AY203">
        <v>0</v>
      </c>
      <c r="AZ203" s="10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33759872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77936616</v>
      </c>
      <c r="BM203">
        <v>0</v>
      </c>
      <c r="BN203">
        <v>7769683</v>
      </c>
      <c r="BO203">
        <v>13932770000</v>
      </c>
      <c r="BP203">
        <v>0.4</v>
      </c>
      <c r="BQ203" s="3">
        <v>3704</v>
      </c>
      <c r="BR203">
        <v>14118.77</v>
      </c>
      <c r="BS203">
        <v>1279579000</v>
      </c>
      <c r="BT203">
        <v>23471000</v>
      </c>
      <c r="BU203">
        <v>3323598000</v>
      </c>
      <c r="BV203">
        <v>6723049000</v>
      </c>
      <c r="BW203">
        <v>2583073000</v>
      </c>
      <c r="BX203">
        <v>11349697000</v>
      </c>
      <c r="BY203">
        <v>7902078000</v>
      </c>
      <c r="BZ203">
        <v>0.4</v>
      </c>
      <c r="CA203">
        <v>3704</v>
      </c>
      <c r="CB203">
        <v>8238.85</v>
      </c>
      <c r="CC203">
        <v>11395641000</v>
      </c>
      <c r="CD203">
        <v>0.4</v>
      </c>
      <c r="CE203">
        <v>157508.04999999999</v>
      </c>
      <c r="CF203">
        <v>103129592.59999999</v>
      </c>
      <c r="CG203">
        <v>17236.73</v>
      </c>
      <c r="CH203">
        <v>29222</v>
      </c>
      <c r="CI203">
        <v>41.468921000000002</v>
      </c>
      <c r="CJ203">
        <v>2.82</v>
      </c>
      <c r="CK203">
        <v>-216770</v>
      </c>
      <c r="CL203">
        <v>-173896.67</v>
      </c>
      <c r="CM203">
        <v>42876.67</v>
      </c>
      <c r="CN203">
        <v>-2903.33</v>
      </c>
      <c r="CO203">
        <v>3923983.33</v>
      </c>
      <c r="CP203">
        <v>-98643.33</v>
      </c>
      <c r="CQ203">
        <v>-108350</v>
      </c>
      <c r="CR203">
        <v>7104.82</v>
      </c>
      <c r="CS203">
        <v>172611717.91</v>
      </c>
      <c r="CT203">
        <v>116083.57</v>
      </c>
      <c r="CU203">
        <v>172734906.30000001</v>
      </c>
      <c r="CV203" s="34">
        <v>0.52720370000000005</v>
      </c>
      <c r="CW203">
        <v>0</v>
      </c>
      <c r="CX203">
        <v>319438.94</v>
      </c>
      <c r="CY203" s="10">
        <f t="shared" si="7"/>
        <v>0</v>
      </c>
      <c r="CZ203" s="10">
        <f>IFERROR(INDEX(CONFAZ!$A$2:$ES$440,MATCH(DATE(YEAR($A203),MONTH($A203),15),CONFAZ!$A$2:$A$440,0),4),0)</f>
        <v>17236.73</v>
      </c>
      <c r="DA203"/>
      <c r="DB203"/>
      <c r="DC203"/>
      <c r="DD203"/>
      <c r="DJ203"/>
    </row>
    <row r="204" spans="1:114" x14ac:dyDescent="0.25">
      <c r="A204" s="1">
        <v>40681</v>
      </c>
      <c r="B204" s="1" t="str">
        <f t="shared" si="6"/>
        <v>18/05/2011</v>
      </c>
      <c r="C204" t="s">
        <v>61</v>
      </c>
      <c r="D204" t="s">
        <v>64</v>
      </c>
      <c r="E204" s="8">
        <v>1.6134999999999999</v>
      </c>
      <c r="F204">
        <v>139912992.00000003</v>
      </c>
      <c r="G204">
        <v>25416.83</v>
      </c>
      <c r="H204">
        <v>254378358</v>
      </c>
      <c r="I204">
        <v>35948648.429999992</v>
      </c>
      <c r="J204">
        <v>60809913.310000002</v>
      </c>
      <c r="K204">
        <v>5873101.9600000009</v>
      </c>
      <c r="L204">
        <v>25977269</v>
      </c>
      <c r="M204" s="10">
        <v>6322977</v>
      </c>
      <c r="N204" s="10">
        <v>31670859</v>
      </c>
      <c r="O204" s="10">
        <v>42718631</v>
      </c>
      <c r="P204" s="10">
        <v>37519248</v>
      </c>
      <c r="Q204" s="10">
        <v>2867992</v>
      </c>
      <c r="R204" s="10">
        <v>36158354</v>
      </c>
      <c r="S204" s="10">
        <v>758142</v>
      </c>
      <c r="T204" s="10">
        <v>9199735</v>
      </c>
      <c r="U204" s="10">
        <v>65449308</v>
      </c>
      <c r="V204" s="10">
        <v>21687695</v>
      </c>
      <c r="W204" s="10">
        <v>758142</v>
      </c>
      <c r="X204" s="10">
        <v>9199735</v>
      </c>
      <c r="Y204" s="10">
        <v>65449308</v>
      </c>
      <c r="Z204" s="10">
        <v>21687695</v>
      </c>
      <c r="AA204" s="10">
        <v>25417</v>
      </c>
      <c r="AB204" s="10">
        <v>12.9695004447</v>
      </c>
      <c r="AC204">
        <v>143.22999999999999</v>
      </c>
      <c r="AD204">
        <v>23057404066</v>
      </c>
      <c r="AE204">
        <v>19826222541</v>
      </c>
      <c r="AF204" s="10">
        <f>INDEX(CONFAZ!$EN$2:$ES$408,MATCH(DATE(YEAR($A204),MONTH($A204),15),CONFAZ!$EN$2:$EN$408,0),2)</f>
        <v>234825357</v>
      </c>
      <c r="AG204" s="10">
        <f>INDEX(CONFAZ!$EN$2:$ES$408,MATCH(DATE(YEAR($A204),MONTH($A204),15),CONFAZ!$EN$2:$EN$408,0),3)</f>
        <v>463907895</v>
      </c>
      <c r="AH204">
        <v>545</v>
      </c>
      <c r="AI204">
        <v>537322929500</v>
      </c>
      <c r="AJ204">
        <v>11.92</v>
      </c>
      <c r="AK204">
        <v>0.56999999999999995</v>
      </c>
      <c r="AL204">
        <v>0</v>
      </c>
      <c r="AM204">
        <v>0</v>
      </c>
      <c r="AN204">
        <v>0</v>
      </c>
      <c r="AO204">
        <v>0</v>
      </c>
      <c r="AP204">
        <v>6.3431316668023703</v>
      </c>
      <c r="AQ204">
        <v>1.47</v>
      </c>
      <c r="AR204">
        <v>186.2</v>
      </c>
      <c r="AS204">
        <v>4.41</v>
      </c>
      <c r="AT204" s="10">
        <v>368272700000</v>
      </c>
      <c r="AU204">
        <v>0</v>
      </c>
      <c r="AV204">
        <v>0</v>
      </c>
      <c r="AW204">
        <v>139500570</v>
      </c>
      <c r="AX204">
        <v>76376665</v>
      </c>
      <c r="AY204">
        <v>0</v>
      </c>
      <c r="AZ204" s="10">
        <v>12031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3617383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55593563</v>
      </c>
      <c r="BM204">
        <v>0</v>
      </c>
      <c r="BN204">
        <v>1521136</v>
      </c>
      <c r="BO204">
        <v>13932770000</v>
      </c>
      <c r="BP204">
        <v>0.4</v>
      </c>
      <c r="BQ204" s="3">
        <v>3704</v>
      </c>
      <c r="BR204">
        <v>14118.77</v>
      </c>
      <c r="BS204">
        <v>1279579000</v>
      </c>
      <c r="BT204">
        <v>23471000</v>
      </c>
      <c r="BU204">
        <v>3323598000</v>
      </c>
      <c r="BV204">
        <v>6723049000</v>
      </c>
      <c r="BW204">
        <v>2583073000</v>
      </c>
      <c r="BX204">
        <v>11349697000</v>
      </c>
      <c r="BY204">
        <v>7902078000</v>
      </c>
      <c r="BZ204">
        <v>0.4</v>
      </c>
      <c r="CA204">
        <v>3704</v>
      </c>
      <c r="CB204">
        <v>8238.85</v>
      </c>
      <c r="CC204">
        <v>11395641000</v>
      </c>
      <c r="CD204">
        <v>0.4</v>
      </c>
      <c r="CE204">
        <v>129588.4</v>
      </c>
      <c r="CF204">
        <v>114859728.45</v>
      </c>
      <c r="CG204">
        <v>6126.17</v>
      </c>
      <c r="CH204">
        <v>31879</v>
      </c>
      <c r="CI204">
        <v>41.468921000000002</v>
      </c>
      <c r="CJ204">
        <v>2.84</v>
      </c>
      <c r="CK204">
        <v>-216770</v>
      </c>
      <c r="CL204">
        <v>-173896.67</v>
      </c>
      <c r="CM204">
        <v>42876.67</v>
      </c>
      <c r="CN204">
        <v>-2903.33</v>
      </c>
      <c r="CO204">
        <v>3923983.33</v>
      </c>
      <c r="CP204">
        <v>-98643.33</v>
      </c>
      <c r="CQ204">
        <v>-108350</v>
      </c>
      <c r="CR204">
        <v>8756.6299999999992</v>
      </c>
      <c r="CS204">
        <v>157405993.09</v>
      </c>
      <c r="CT204">
        <v>60672.61</v>
      </c>
      <c r="CU204">
        <v>157475422.33000001</v>
      </c>
      <c r="CV204" s="34">
        <v>0.52720370000000005</v>
      </c>
      <c r="CW204">
        <v>0</v>
      </c>
      <c r="CX204">
        <v>383935.38</v>
      </c>
      <c r="CY204" s="10">
        <f t="shared" si="7"/>
        <v>0</v>
      </c>
      <c r="CZ204" s="10">
        <f>IFERROR(INDEX(CONFAZ!$A$2:$ES$440,MATCH(DATE(YEAR($A204),MONTH($A204),15),CONFAZ!$A$2:$A$440,0),4),0)</f>
        <v>6126.17</v>
      </c>
      <c r="DA204"/>
      <c r="DB204"/>
      <c r="DC204"/>
      <c r="DD204"/>
      <c r="DJ204"/>
    </row>
    <row r="205" spans="1:114" x14ac:dyDescent="0.25">
      <c r="A205" s="1">
        <v>40712</v>
      </c>
      <c r="B205" s="1" t="str">
        <f t="shared" si="6"/>
        <v>18/06/2011</v>
      </c>
      <c r="C205" t="s">
        <v>61</v>
      </c>
      <c r="D205" t="s">
        <v>64</v>
      </c>
      <c r="E205" s="8">
        <v>1.587</v>
      </c>
      <c r="F205">
        <v>139921380.10999998</v>
      </c>
      <c r="G205">
        <v>65334.74</v>
      </c>
      <c r="H205">
        <v>272346469</v>
      </c>
      <c r="I205">
        <v>36698695.150000006</v>
      </c>
      <c r="J205">
        <v>76575786.50999999</v>
      </c>
      <c r="K205">
        <v>6411130.129999999</v>
      </c>
      <c r="L205">
        <v>18270722</v>
      </c>
      <c r="M205" s="10">
        <v>5804819</v>
      </c>
      <c r="N205" s="10">
        <v>33336567</v>
      </c>
      <c r="O205" s="10">
        <v>37069326</v>
      </c>
      <c r="P205" s="10">
        <v>39246551</v>
      </c>
      <c r="Q205" s="10">
        <v>2391129</v>
      </c>
      <c r="R205" s="10">
        <v>41060235</v>
      </c>
      <c r="S205" s="10">
        <v>1108656</v>
      </c>
      <c r="T205" s="10">
        <v>8622563</v>
      </c>
      <c r="U205" s="10">
        <v>82038733</v>
      </c>
      <c r="V205" s="10">
        <v>21604128</v>
      </c>
      <c r="W205" s="10">
        <v>1108656</v>
      </c>
      <c r="X205" s="10">
        <v>8622563</v>
      </c>
      <c r="Y205" s="10">
        <v>82038733</v>
      </c>
      <c r="Z205" s="10">
        <v>21604128</v>
      </c>
      <c r="AA205" s="10">
        <v>63762</v>
      </c>
      <c r="AB205" s="10">
        <v>16.858917014300001</v>
      </c>
      <c r="AC205">
        <v>141.75</v>
      </c>
      <c r="AD205">
        <v>22518366011</v>
      </c>
      <c r="AE205">
        <v>19398620585</v>
      </c>
      <c r="AF205" s="10">
        <f>INDEX(CONFAZ!$EN$2:$ES$408,MATCH(DATE(YEAR($A205),MONTH($A205),15),CONFAZ!$EN$2:$EN$408,0),2)</f>
        <v>297856224</v>
      </c>
      <c r="AG205" s="10">
        <f>INDEX(CONFAZ!$EN$2:$ES$408,MATCH(DATE(YEAR($A205),MONTH($A205),15),CONFAZ!$EN$2:$EN$408,0),3)</f>
        <v>492406384</v>
      </c>
      <c r="AH205">
        <v>545</v>
      </c>
      <c r="AI205">
        <v>532874925000</v>
      </c>
      <c r="AJ205">
        <v>12.1</v>
      </c>
      <c r="AK205">
        <v>0.22</v>
      </c>
      <c r="AL205">
        <v>0</v>
      </c>
      <c r="AM205">
        <v>0</v>
      </c>
      <c r="AN205">
        <v>0</v>
      </c>
      <c r="AO205">
        <v>0</v>
      </c>
      <c r="AP205">
        <v>6.1741511052997096</v>
      </c>
      <c r="AQ205">
        <v>1.1499999999999999</v>
      </c>
      <c r="AR205">
        <v>177.52</v>
      </c>
      <c r="AS205">
        <v>-4.3899999999999997</v>
      </c>
      <c r="AT205" s="10">
        <v>363821700000</v>
      </c>
      <c r="AU205">
        <v>0</v>
      </c>
      <c r="AV205">
        <v>0</v>
      </c>
      <c r="AW205">
        <v>176331022</v>
      </c>
      <c r="AX205">
        <v>69657238</v>
      </c>
      <c r="AY205">
        <v>0</v>
      </c>
      <c r="AZ205" s="10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2300270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101959819</v>
      </c>
      <c r="BM205">
        <v>0</v>
      </c>
      <c r="BN205">
        <v>2413695</v>
      </c>
      <c r="BO205">
        <v>13932770000</v>
      </c>
      <c r="BP205">
        <v>0.4</v>
      </c>
      <c r="BQ205" s="3">
        <v>3704</v>
      </c>
      <c r="BR205">
        <v>14118.77</v>
      </c>
      <c r="BS205">
        <v>1279579000</v>
      </c>
      <c r="BT205">
        <v>23471000</v>
      </c>
      <c r="BU205">
        <v>3323598000</v>
      </c>
      <c r="BV205">
        <v>6723049000</v>
      </c>
      <c r="BW205">
        <v>2583073000</v>
      </c>
      <c r="BX205">
        <v>11349697000</v>
      </c>
      <c r="BY205">
        <v>7902078000</v>
      </c>
      <c r="BZ205">
        <v>0.4</v>
      </c>
      <c r="CA205">
        <v>3704</v>
      </c>
      <c r="CB205">
        <v>8238.85</v>
      </c>
      <c r="CC205">
        <v>11395641000</v>
      </c>
      <c r="CD205">
        <v>0.4</v>
      </c>
      <c r="CE205">
        <v>197454.35</v>
      </c>
      <c r="CF205">
        <v>107986799.09999999</v>
      </c>
      <c r="CG205">
        <v>24875.23</v>
      </c>
      <c r="CH205">
        <v>30756</v>
      </c>
      <c r="CI205">
        <v>41.468921000000002</v>
      </c>
      <c r="CJ205">
        <v>2.74</v>
      </c>
      <c r="CK205">
        <v>-216770</v>
      </c>
      <c r="CL205">
        <v>-173896.67</v>
      </c>
      <c r="CM205">
        <v>42876.67</v>
      </c>
      <c r="CN205">
        <v>-2903.33</v>
      </c>
      <c r="CO205">
        <v>3923983.33</v>
      </c>
      <c r="CP205">
        <v>-98643.33</v>
      </c>
      <c r="CQ205">
        <v>-108350</v>
      </c>
      <c r="CR205">
        <v>19531.439999999999</v>
      </c>
      <c r="CS205">
        <v>171473556.93000001</v>
      </c>
      <c r="CT205">
        <v>49709.7</v>
      </c>
      <c r="CU205">
        <v>171542798.06999999</v>
      </c>
      <c r="CV205" s="34">
        <v>0.52720370000000005</v>
      </c>
      <c r="CW205">
        <v>0</v>
      </c>
      <c r="CX205">
        <v>382194.06</v>
      </c>
      <c r="CY205" s="10">
        <f t="shared" si="7"/>
        <v>0</v>
      </c>
      <c r="CZ205" s="10">
        <f>IFERROR(INDEX(CONFAZ!$A$2:$ES$440,MATCH(DATE(YEAR($A205),MONTH($A205),15),CONFAZ!$A$2:$A$440,0),4),0)</f>
        <v>24875.23</v>
      </c>
      <c r="DA205"/>
      <c r="DB205"/>
      <c r="DC205"/>
      <c r="DD205"/>
      <c r="DJ205"/>
    </row>
    <row r="206" spans="1:114" x14ac:dyDescent="0.25">
      <c r="A206" s="1">
        <v>40742</v>
      </c>
      <c r="B206" s="1" t="str">
        <f t="shared" si="6"/>
        <v>18/07/2011</v>
      </c>
      <c r="C206" t="s">
        <v>61</v>
      </c>
      <c r="D206" t="s">
        <v>64</v>
      </c>
      <c r="E206" s="8">
        <v>1.5639000000000001</v>
      </c>
      <c r="F206">
        <v>151861075.48999998</v>
      </c>
      <c r="G206">
        <v>2238624.2599999998</v>
      </c>
      <c r="H206">
        <v>277187622</v>
      </c>
      <c r="I206">
        <v>37218616.469999999</v>
      </c>
      <c r="J206">
        <v>66543147.670000009</v>
      </c>
      <c r="K206">
        <v>6633459.580000001</v>
      </c>
      <c r="L206">
        <v>12183663</v>
      </c>
      <c r="M206" s="10">
        <v>10118580</v>
      </c>
      <c r="N206" s="10">
        <v>32770026</v>
      </c>
      <c r="O206" s="10">
        <v>38354684</v>
      </c>
      <c r="P206" s="10">
        <v>44715728</v>
      </c>
      <c r="Q206" s="10">
        <v>2671722</v>
      </c>
      <c r="R206" s="10">
        <v>44018133</v>
      </c>
      <c r="S206" s="10">
        <v>1250312</v>
      </c>
      <c r="T206" s="10">
        <v>9839569</v>
      </c>
      <c r="U206" s="10">
        <v>69552213</v>
      </c>
      <c r="V206" s="10">
        <v>21660225</v>
      </c>
      <c r="W206" s="10">
        <v>1250312</v>
      </c>
      <c r="X206" s="10">
        <v>9839569</v>
      </c>
      <c r="Y206" s="10">
        <v>69552213</v>
      </c>
      <c r="Z206" s="10">
        <v>21660225</v>
      </c>
      <c r="AA206" s="10">
        <v>2236430</v>
      </c>
      <c r="AB206" s="10">
        <v>17.9992594653</v>
      </c>
      <c r="AC206">
        <v>145.19</v>
      </c>
      <c r="AD206">
        <v>22193042186</v>
      </c>
      <c r="AE206">
        <v>19259092355</v>
      </c>
      <c r="AF206" s="10">
        <f>INDEX(CONFAZ!$EN$2:$ES$408,MATCH(DATE(YEAR($A206),MONTH($A206),15),CONFAZ!$EN$2:$EN$408,0),2)</f>
        <v>272654135</v>
      </c>
      <c r="AG206" s="10">
        <f>INDEX(CONFAZ!$EN$2:$ES$408,MATCH(DATE(YEAR($A206),MONTH($A206),15),CONFAZ!$EN$2:$EN$408,0),3)</f>
        <v>461284180</v>
      </c>
      <c r="AH206">
        <v>545</v>
      </c>
      <c r="AI206">
        <v>541334601600</v>
      </c>
      <c r="AJ206">
        <v>12.25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6.0252751732572296</v>
      </c>
      <c r="AQ206">
        <v>1.1599999999999999</v>
      </c>
      <c r="AR206">
        <v>178.54</v>
      </c>
      <c r="AS206">
        <v>-15.23</v>
      </c>
      <c r="AT206" s="10">
        <v>367333100000</v>
      </c>
      <c r="AU206">
        <v>0</v>
      </c>
      <c r="AV206">
        <v>0</v>
      </c>
      <c r="AW206">
        <v>210073930</v>
      </c>
      <c r="AX206">
        <v>102502087</v>
      </c>
      <c r="AY206">
        <v>0</v>
      </c>
      <c r="AZ206" s="10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25912091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73773086</v>
      </c>
      <c r="BM206">
        <v>0</v>
      </c>
      <c r="BN206">
        <v>7886666</v>
      </c>
      <c r="BO206">
        <v>13932770000</v>
      </c>
      <c r="BP206">
        <v>0.4</v>
      </c>
      <c r="BQ206" s="3">
        <v>3704</v>
      </c>
      <c r="BR206">
        <v>14118.77</v>
      </c>
      <c r="BS206">
        <v>1279579000</v>
      </c>
      <c r="BT206">
        <v>23471000</v>
      </c>
      <c r="BU206">
        <v>3323598000</v>
      </c>
      <c r="BV206">
        <v>6723049000</v>
      </c>
      <c r="BW206">
        <v>2583073000</v>
      </c>
      <c r="BX206">
        <v>11349697000</v>
      </c>
      <c r="BY206">
        <v>7902078000</v>
      </c>
      <c r="BZ206">
        <v>0.4</v>
      </c>
      <c r="CA206">
        <v>3704</v>
      </c>
      <c r="CB206">
        <v>8238.85</v>
      </c>
      <c r="CC206">
        <v>11395641000</v>
      </c>
      <c r="CD206">
        <v>0.4</v>
      </c>
      <c r="CE206">
        <v>96526.42</v>
      </c>
      <c r="CF206">
        <v>121059976.5</v>
      </c>
      <c r="CG206">
        <v>16345.83</v>
      </c>
      <c r="CH206">
        <v>30745</v>
      </c>
      <c r="CI206">
        <v>41.468921000000002</v>
      </c>
      <c r="CJ206">
        <v>2.74</v>
      </c>
      <c r="CK206">
        <v>-93173.33</v>
      </c>
      <c r="CL206">
        <v>-61393.33</v>
      </c>
      <c r="CM206">
        <v>31780</v>
      </c>
      <c r="CN206">
        <v>-63223.33</v>
      </c>
      <c r="CO206">
        <v>3961456.67</v>
      </c>
      <c r="CP206">
        <v>-107760</v>
      </c>
      <c r="CQ206">
        <v>-109033.33</v>
      </c>
      <c r="CR206">
        <v>1031842.54</v>
      </c>
      <c r="CS206">
        <v>167907228.68000001</v>
      </c>
      <c r="CT206">
        <v>24378.71</v>
      </c>
      <c r="CU206">
        <v>168964649.93000001</v>
      </c>
      <c r="CV206" s="34">
        <v>0.52720370000000005</v>
      </c>
      <c r="CW206">
        <v>0</v>
      </c>
      <c r="CX206">
        <v>399888.95</v>
      </c>
      <c r="CY206" s="10">
        <f t="shared" si="7"/>
        <v>0</v>
      </c>
      <c r="CZ206" s="10">
        <f>IFERROR(INDEX(CONFAZ!$A$2:$ES$440,MATCH(DATE(YEAR($A206),MONTH($A206),15),CONFAZ!$A$2:$A$440,0),4),0)</f>
        <v>16345.83</v>
      </c>
      <c r="DA206" s="10"/>
      <c r="DB206" s="10"/>
      <c r="DC206"/>
      <c r="DD206"/>
      <c r="DJ206"/>
    </row>
    <row r="207" spans="1:114" x14ac:dyDescent="0.25">
      <c r="A207" s="1">
        <v>40773</v>
      </c>
      <c r="B207" s="1" t="str">
        <f t="shared" si="6"/>
        <v>18/08/2011</v>
      </c>
      <c r="C207" t="s">
        <v>61</v>
      </c>
      <c r="D207" t="s">
        <v>64</v>
      </c>
      <c r="E207" s="8">
        <v>1.597</v>
      </c>
      <c r="F207">
        <v>160292259.07000002</v>
      </c>
      <c r="G207">
        <v>218756.54</v>
      </c>
      <c r="H207">
        <v>296849458</v>
      </c>
      <c r="I207">
        <v>39256015.020000003</v>
      </c>
      <c r="J207">
        <v>76177828.410000011</v>
      </c>
      <c r="K207">
        <v>7005525.6500000004</v>
      </c>
      <c r="L207">
        <v>10213529</v>
      </c>
      <c r="M207" s="10">
        <v>10092894</v>
      </c>
      <c r="N207" s="10">
        <v>33640481</v>
      </c>
      <c r="O207" s="10">
        <v>42815783</v>
      </c>
      <c r="P207" s="10">
        <v>44628468</v>
      </c>
      <c r="Q207" s="10">
        <v>3402185</v>
      </c>
      <c r="R207" s="10">
        <v>47152724</v>
      </c>
      <c r="S207" s="10">
        <v>1061309</v>
      </c>
      <c r="T207" s="10">
        <v>10877759</v>
      </c>
      <c r="U207" s="10">
        <v>80945895</v>
      </c>
      <c r="V207" s="10">
        <v>22013203</v>
      </c>
      <c r="W207" s="10">
        <v>1061309</v>
      </c>
      <c r="X207" s="10">
        <v>10877759</v>
      </c>
      <c r="Y207" s="10">
        <v>80945895</v>
      </c>
      <c r="Z207" s="10">
        <v>22013203</v>
      </c>
      <c r="AA207" s="10">
        <v>218757</v>
      </c>
      <c r="AB207" s="10">
        <v>17.700560750099999</v>
      </c>
      <c r="AC207">
        <v>147.51</v>
      </c>
      <c r="AD207">
        <v>26076703082</v>
      </c>
      <c r="AE207">
        <v>22405400011</v>
      </c>
      <c r="AF207" s="10">
        <f>INDEX(CONFAZ!$EN$2:$ES$408,MATCH(DATE(YEAR($A207),MONTH($A207),15),CONFAZ!$EN$2:$EN$408,0),2)</f>
        <v>323602147</v>
      </c>
      <c r="AG207" s="10">
        <f>INDEX(CONFAZ!$EN$2:$ES$408,MATCH(DATE(YEAR($A207),MONTH($A207),15),CONFAZ!$EN$2:$EN$408,0),3)</f>
        <v>722189150</v>
      </c>
      <c r="AH207">
        <v>545</v>
      </c>
      <c r="AI207">
        <v>564375009000</v>
      </c>
      <c r="AJ207">
        <v>12.42</v>
      </c>
      <c r="AK207">
        <v>0.42</v>
      </c>
      <c r="AL207">
        <v>0</v>
      </c>
      <c r="AM207">
        <v>0</v>
      </c>
      <c r="AN207">
        <v>0</v>
      </c>
      <c r="AO207">
        <v>0</v>
      </c>
      <c r="AP207">
        <v>5.9764991896272202</v>
      </c>
      <c r="AQ207">
        <v>1.37</v>
      </c>
      <c r="AR207">
        <v>175.5</v>
      </c>
      <c r="AS207">
        <v>-4.6100000000000003</v>
      </c>
      <c r="AT207" s="10">
        <v>374887300000</v>
      </c>
      <c r="AU207">
        <v>0</v>
      </c>
      <c r="AV207">
        <v>0</v>
      </c>
      <c r="AW207">
        <v>146800592</v>
      </c>
      <c r="AX207">
        <v>60122939</v>
      </c>
      <c r="AY207">
        <v>0</v>
      </c>
      <c r="AZ207" s="10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21616518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61062743</v>
      </c>
      <c r="BM207">
        <v>7286</v>
      </c>
      <c r="BN207">
        <v>3991106</v>
      </c>
      <c r="BO207">
        <v>13932770000</v>
      </c>
      <c r="BP207">
        <v>0.4</v>
      </c>
      <c r="BQ207" s="3">
        <v>3704</v>
      </c>
      <c r="BR207">
        <v>14118.77</v>
      </c>
      <c r="BS207">
        <v>1279579000</v>
      </c>
      <c r="BT207">
        <v>23471000</v>
      </c>
      <c r="BU207">
        <v>3323598000</v>
      </c>
      <c r="BV207">
        <v>6723049000</v>
      </c>
      <c r="BW207">
        <v>2583073000</v>
      </c>
      <c r="BX207">
        <v>11349697000</v>
      </c>
      <c r="BY207">
        <v>7902078000</v>
      </c>
      <c r="BZ207">
        <v>0.4</v>
      </c>
      <c r="CA207">
        <v>3704</v>
      </c>
      <c r="CB207">
        <v>8238.85</v>
      </c>
      <c r="CC207">
        <v>13932770000</v>
      </c>
      <c r="CD207">
        <v>0.4</v>
      </c>
      <c r="CE207">
        <v>95401.93</v>
      </c>
      <c r="CF207">
        <v>133509341.64</v>
      </c>
      <c r="CG207">
        <v>16530.86</v>
      </c>
      <c r="CH207">
        <v>32971</v>
      </c>
      <c r="CI207">
        <v>41.468921000000002</v>
      </c>
      <c r="CJ207">
        <v>2.74</v>
      </c>
      <c r="CK207">
        <v>-93173.33</v>
      </c>
      <c r="CL207">
        <v>-61393.33</v>
      </c>
      <c r="CM207">
        <v>31780</v>
      </c>
      <c r="CN207">
        <v>-63223.33</v>
      </c>
      <c r="CO207">
        <v>3961456.67</v>
      </c>
      <c r="CP207">
        <v>-107760</v>
      </c>
      <c r="CQ207">
        <v>-109033.33</v>
      </c>
      <c r="CR207">
        <v>172561.5</v>
      </c>
      <c r="CS207">
        <v>185341414.24000001</v>
      </c>
      <c r="CT207">
        <v>11957.37</v>
      </c>
      <c r="CU207">
        <v>185530333.11000001</v>
      </c>
      <c r="CV207" s="34">
        <v>0.52720370000000005</v>
      </c>
      <c r="CW207">
        <v>0</v>
      </c>
      <c r="CX207">
        <v>384169.34</v>
      </c>
      <c r="CY207" s="10">
        <f t="shared" si="7"/>
        <v>0</v>
      </c>
      <c r="CZ207" s="10">
        <f>IFERROR(INDEX(CONFAZ!$A$2:$ES$440,MATCH(DATE(YEAR($A207),MONTH($A207),15),CONFAZ!$A$2:$A$440,0),4),0)</f>
        <v>16530.86</v>
      </c>
      <c r="DA207"/>
      <c r="DB207"/>
      <c r="DC207"/>
      <c r="DD207"/>
      <c r="DJ207"/>
    </row>
    <row r="208" spans="1:114" x14ac:dyDescent="0.25">
      <c r="A208" s="1">
        <v>40804</v>
      </c>
      <c r="B208" s="1" t="str">
        <f t="shared" si="6"/>
        <v>18/09/2011</v>
      </c>
      <c r="C208" t="s">
        <v>61</v>
      </c>
      <c r="D208" t="s">
        <v>64</v>
      </c>
      <c r="E208" s="8">
        <v>1.7498</v>
      </c>
      <c r="F208">
        <v>163545640.22000003</v>
      </c>
      <c r="G208">
        <v>140497.42000000001</v>
      </c>
      <c r="H208">
        <v>315600189</v>
      </c>
      <c r="I208">
        <v>40958933.760000013</v>
      </c>
      <c r="J208">
        <v>89749440.030000016</v>
      </c>
      <c r="K208">
        <v>7021306.2699999996</v>
      </c>
      <c r="L208">
        <v>7002813</v>
      </c>
      <c r="M208" s="10">
        <v>6205004</v>
      </c>
      <c r="N208" s="10">
        <v>33429811</v>
      </c>
      <c r="O208" s="10">
        <v>38609938</v>
      </c>
      <c r="P208" s="10">
        <v>53686521</v>
      </c>
      <c r="Q208" s="10">
        <v>3602298</v>
      </c>
      <c r="R208" s="10">
        <v>48979688</v>
      </c>
      <c r="S208" s="10">
        <v>839855</v>
      </c>
      <c r="T208" s="10">
        <v>11191096</v>
      </c>
      <c r="U208" s="10">
        <v>95297042</v>
      </c>
      <c r="V208" s="10">
        <v>23618439</v>
      </c>
      <c r="W208" s="10">
        <v>839855</v>
      </c>
      <c r="X208" s="10">
        <v>11191096</v>
      </c>
      <c r="Y208" s="10">
        <v>95297042</v>
      </c>
      <c r="Z208" s="10">
        <v>23618439</v>
      </c>
      <c r="AA208" s="10">
        <v>140497</v>
      </c>
      <c r="AB208" s="10">
        <v>21.018183670399999</v>
      </c>
      <c r="AC208">
        <v>142.30000000000001</v>
      </c>
      <c r="AD208">
        <v>23191369933</v>
      </c>
      <c r="AE208">
        <v>20356258250</v>
      </c>
      <c r="AF208" s="10">
        <f>INDEX(CONFAZ!$EN$2:$ES$408,MATCH(DATE(YEAR($A208),MONTH($A208),15),CONFAZ!$EN$2:$EN$408,0),2)</f>
        <v>345676092</v>
      </c>
      <c r="AG208" s="10">
        <f>INDEX(CONFAZ!$EN$2:$ES$408,MATCH(DATE(YEAR($A208),MONTH($A208),15),CONFAZ!$EN$2:$EN$408,0),3)</f>
        <v>694349603</v>
      </c>
      <c r="AH208">
        <v>545</v>
      </c>
      <c r="AI208">
        <v>611919058400</v>
      </c>
      <c r="AJ208">
        <v>11.91</v>
      </c>
      <c r="AK208">
        <v>0.45</v>
      </c>
      <c r="AL208">
        <v>0</v>
      </c>
      <c r="AM208">
        <v>0</v>
      </c>
      <c r="AN208">
        <v>0</v>
      </c>
      <c r="AO208">
        <v>0</v>
      </c>
      <c r="AP208">
        <v>6.0072815533980499</v>
      </c>
      <c r="AQ208">
        <v>1.53</v>
      </c>
      <c r="AR208">
        <v>193.08</v>
      </c>
      <c r="AS208">
        <v>0.32</v>
      </c>
      <c r="AT208" s="10">
        <v>370113800000</v>
      </c>
      <c r="AU208">
        <v>0</v>
      </c>
      <c r="AV208">
        <v>0</v>
      </c>
      <c r="AW208">
        <v>183778094</v>
      </c>
      <c r="AX208">
        <v>79735271</v>
      </c>
      <c r="AY208">
        <v>0</v>
      </c>
      <c r="AZ208" s="10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27494706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68779975</v>
      </c>
      <c r="BM208">
        <v>3318900</v>
      </c>
      <c r="BN208">
        <v>4449242</v>
      </c>
      <c r="BO208">
        <v>13932770000</v>
      </c>
      <c r="BP208">
        <v>0.4</v>
      </c>
      <c r="BQ208" s="3">
        <v>3704</v>
      </c>
      <c r="BR208">
        <v>14118.77</v>
      </c>
      <c r="BS208">
        <v>1279579000</v>
      </c>
      <c r="BT208">
        <v>23471000</v>
      </c>
      <c r="BU208">
        <v>3323598000</v>
      </c>
      <c r="BV208">
        <v>6723049000</v>
      </c>
      <c r="BW208">
        <v>2583073000</v>
      </c>
      <c r="BX208">
        <v>11349697000</v>
      </c>
      <c r="BY208">
        <v>7902078000</v>
      </c>
      <c r="BZ208">
        <v>0.4</v>
      </c>
      <c r="CA208">
        <v>3704</v>
      </c>
      <c r="CB208">
        <v>8238.85</v>
      </c>
      <c r="CC208">
        <v>13932770000</v>
      </c>
      <c r="CD208">
        <v>0.4</v>
      </c>
      <c r="CE208">
        <v>290353.28000000003</v>
      </c>
      <c r="CF208">
        <v>130094610.7</v>
      </c>
      <c r="CG208">
        <v>22703.91</v>
      </c>
      <c r="CH208">
        <v>30782</v>
      </c>
      <c r="CI208">
        <v>41.468921000000002</v>
      </c>
      <c r="CJ208">
        <v>2.74</v>
      </c>
      <c r="CK208">
        <v>-93173.33</v>
      </c>
      <c r="CL208">
        <v>-61393.33</v>
      </c>
      <c r="CM208">
        <v>31780</v>
      </c>
      <c r="CN208">
        <v>-63223.33</v>
      </c>
      <c r="CO208">
        <v>3961456.67</v>
      </c>
      <c r="CP208">
        <v>-107760</v>
      </c>
      <c r="CQ208">
        <v>-109033.33</v>
      </c>
      <c r="CR208">
        <v>101524.48</v>
      </c>
      <c r="CS208">
        <v>206865513.19999999</v>
      </c>
      <c r="CT208">
        <v>20779.560000000001</v>
      </c>
      <c r="CU208">
        <v>207015087.65000001</v>
      </c>
      <c r="CV208" s="34">
        <v>0.52720370000000005</v>
      </c>
      <c r="CW208">
        <v>0</v>
      </c>
      <c r="CX208">
        <v>381579.21</v>
      </c>
      <c r="CY208" s="10">
        <f t="shared" si="7"/>
        <v>0</v>
      </c>
      <c r="CZ208" s="10">
        <f>IFERROR(INDEX(CONFAZ!$A$2:$ES$440,MATCH(DATE(YEAR($A208),MONTH($A208),15),CONFAZ!$A$2:$A$440,0),4),0)</f>
        <v>22703.91</v>
      </c>
      <c r="DA208" s="4"/>
      <c r="DB208" s="4"/>
      <c r="DC208" s="4"/>
      <c r="DD208"/>
      <c r="DJ208"/>
    </row>
    <row r="209" spans="1:114" x14ac:dyDescent="0.25">
      <c r="A209" s="1">
        <v>40834</v>
      </c>
      <c r="B209" s="1" t="str">
        <f t="shared" si="6"/>
        <v>18/10/2011</v>
      </c>
      <c r="C209" t="s">
        <v>61</v>
      </c>
      <c r="D209" t="s">
        <v>64</v>
      </c>
      <c r="E209" s="8">
        <v>1.7726</v>
      </c>
      <c r="F209">
        <v>159711535.72999999</v>
      </c>
      <c r="G209">
        <v>33879.370000000003</v>
      </c>
      <c r="H209">
        <v>305895677</v>
      </c>
      <c r="I209">
        <v>40410204.849999994</v>
      </c>
      <c r="J209">
        <v>84369701.820000023</v>
      </c>
      <c r="K209">
        <v>6666760.2400000021</v>
      </c>
      <c r="L209">
        <v>5021161</v>
      </c>
      <c r="M209" s="10">
        <v>8356066</v>
      </c>
      <c r="N209" s="10">
        <v>34100975</v>
      </c>
      <c r="O209" s="10">
        <v>36884523</v>
      </c>
      <c r="P209" s="10">
        <v>43260615</v>
      </c>
      <c r="Q209" s="10">
        <v>2763673</v>
      </c>
      <c r="R209" s="10">
        <v>50644648</v>
      </c>
      <c r="S209" s="10">
        <v>876197</v>
      </c>
      <c r="T209" s="10">
        <v>9985589</v>
      </c>
      <c r="U209" s="10">
        <v>89998695</v>
      </c>
      <c r="V209" s="10">
        <v>28991477</v>
      </c>
      <c r="W209" s="10">
        <v>876197</v>
      </c>
      <c r="X209" s="10">
        <v>9985589</v>
      </c>
      <c r="Y209" s="10">
        <v>89998695</v>
      </c>
      <c r="Z209" s="10">
        <v>28991477</v>
      </c>
      <c r="AA209" s="10">
        <v>33219</v>
      </c>
      <c r="AB209" s="10">
        <v>9.1862670137000002</v>
      </c>
      <c r="AC209">
        <v>142.02000000000001</v>
      </c>
      <c r="AD209">
        <v>22056074475</v>
      </c>
      <c r="AE209">
        <v>19918996728</v>
      </c>
      <c r="AF209" s="10">
        <f>INDEX(CONFAZ!$EN$2:$ES$408,MATCH(DATE(YEAR($A209),MONTH($A209),15),CONFAZ!$EN$2:$EN$408,0),2)</f>
        <v>225699981</v>
      </c>
      <c r="AG209" s="10">
        <f>INDEX(CONFAZ!$EN$2:$ES$408,MATCH(DATE(YEAR($A209),MONTH($A209),15),CONFAZ!$EN$2:$EN$408,0),3)</f>
        <v>647947303</v>
      </c>
      <c r="AH209">
        <v>545</v>
      </c>
      <c r="AI209">
        <v>625600172800</v>
      </c>
      <c r="AJ209">
        <v>11.7</v>
      </c>
      <c r="AK209">
        <v>0.32</v>
      </c>
      <c r="AL209">
        <v>0</v>
      </c>
      <c r="AM209">
        <v>0</v>
      </c>
      <c r="AN209">
        <v>0</v>
      </c>
      <c r="AO209">
        <v>0</v>
      </c>
      <c r="AP209">
        <v>5.7362770913510204</v>
      </c>
      <c r="AQ209">
        <v>1.43</v>
      </c>
      <c r="AR209">
        <v>191.93</v>
      </c>
      <c r="AS209">
        <v>30.89</v>
      </c>
      <c r="AT209" s="10">
        <v>383776100000</v>
      </c>
      <c r="AU209">
        <v>0</v>
      </c>
      <c r="AV209">
        <v>0</v>
      </c>
      <c r="AW209">
        <v>145921183</v>
      </c>
      <c r="AX209">
        <v>61724118</v>
      </c>
      <c r="AY209">
        <v>0</v>
      </c>
      <c r="AZ209" s="10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3599413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71536656</v>
      </c>
      <c r="BM209">
        <v>1404671</v>
      </c>
      <c r="BN209">
        <v>7656325</v>
      </c>
      <c r="BO209">
        <v>13932770000</v>
      </c>
      <c r="BP209">
        <v>0.4</v>
      </c>
      <c r="BQ209" s="3">
        <v>3704</v>
      </c>
      <c r="BR209">
        <v>14118.77</v>
      </c>
      <c r="BS209">
        <v>1279579000</v>
      </c>
      <c r="BT209">
        <v>23471000</v>
      </c>
      <c r="BU209">
        <v>3323598000</v>
      </c>
      <c r="BV209">
        <v>6723049000</v>
      </c>
      <c r="BW209">
        <v>2583073000</v>
      </c>
      <c r="BX209">
        <v>11349697000</v>
      </c>
      <c r="BY209">
        <v>7902078000</v>
      </c>
      <c r="BZ209">
        <v>0.4</v>
      </c>
      <c r="CA209">
        <v>3704</v>
      </c>
      <c r="CB209">
        <v>8238.85</v>
      </c>
      <c r="CC209">
        <v>13932770000</v>
      </c>
      <c r="CD209">
        <v>0.4</v>
      </c>
      <c r="CE209">
        <v>186569.05</v>
      </c>
      <c r="CF209">
        <v>143100871.33000001</v>
      </c>
      <c r="CG209">
        <v>12538.06</v>
      </c>
      <c r="CH209">
        <v>28603</v>
      </c>
      <c r="CI209">
        <v>41.468921000000002</v>
      </c>
      <c r="CJ209">
        <v>2.75</v>
      </c>
      <c r="CK209">
        <v>-23100</v>
      </c>
      <c r="CL209">
        <v>910</v>
      </c>
      <c r="CM209">
        <v>24010</v>
      </c>
      <c r="CN209">
        <v>74350</v>
      </c>
      <c r="CO209">
        <v>3934776.67</v>
      </c>
      <c r="CP209">
        <v>-100460</v>
      </c>
      <c r="CQ209">
        <v>-109046.67</v>
      </c>
      <c r="CR209">
        <v>21092.87</v>
      </c>
      <c r="CS209">
        <v>195214427</v>
      </c>
      <c r="CT209">
        <v>11630.33</v>
      </c>
      <c r="CU209">
        <v>195247150.19999999</v>
      </c>
      <c r="CV209" s="34">
        <v>0.52720370000000005</v>
      </c>
      <c r="CW209">
        <v>0</v>
      </c>
      <c r="CX209">
        <v>376212.94</v>
      </c>
      <c r="CY209" s="10">
        <f t="shared" si="7"/>
        <v>0</v>
      </c>
      <c r="CZ209" s="10">
        <f>IFERROR(INDEX(CONFAZ!$A$2:$ES$440,MATCH(DATE(YEAR($A209),MONTH($A209),15),CONFAZ!$A$2:$A$440,0),4),0)</f>
        <v>12538.06</v>
      </c>
      <c r="DA209"/>
      <c r="DB209"/>
      <c r="DC209"/>
      <c r="DD209"/>
      <c r="DJ209"/>
    </row>
    <row r="210" spans="1:114" x14ac:dyDescent="0.25">
      <c r="A210" s="1">
        <v>40865</v>
      </c>
      <c r="B210" s="1" t="str">
        <f t="shared" si="6"/>
        <v>18/11/2011</v>
      </c>
      <c r="C210" t="s">
        <v>61</v>
      </c>
      <c r="D210" t="s">
        <v>64</v>
      </c>
      <c r="E210" s="8">
        <v>1.7905</v>
      </c>
      <c r="F210">
        <v>160448084.11999997</v>
      </c>
      <c r="G210">
        <v>528322.42000000004</v>
      </c>
      <c r="H210">
        <v>312120959</v>
      </c>
      <c r="I210">
        <v>38010350.359999999</v>
      </c>
      <c r="J210">
        <v>92310768.679999992</v>
      </c>
      <c r="K210">
        <v>6879147.0899999989</v>
      </c>
      <c r="L210">
        <v>4889607</v>
      </c>
      <c r="M210" s="10">
        <v>8291503</v>
      </c>
      <c r="N210" s="10">
        <v>34251639</v>
      </c>
      <c r="O210" s="10">
        <v>39449600</v>
      </c>
      <c r="P210" s="10">
        <v>44422064</v>
      </c>
      <c r="Q210" s="10">
        <v>3407293</v>
      </c>
      <c r="R210" s="10">
        <v>44230536</v>
      </c>
      <c r="S210" s="10">
        <v>800063</v>
      </c>
      <c r="T210" s="10">
        <v>10944354</v>
      </c>
      <c r="U210" s="10">
        <v>96781556</v>
      </c>
      <c r="V210" s="10">
        <v>29014029</v>
      </c>
      <c r="W210" s="10">
        <v>800063</v>
      </c>
      <c r="X210" s="10">
        <v>10944354</v>
      </c>
      <c r="Y210" s="10">
        <v>96781556</v>
      </c>
      <c r="Z210" s="10">
        <v>29014029</v>
      </c>
      <c r="AA210" s="10">
        <v>528322</v>
      </c>
      <c r="AB210" s="10">
        <v>7.8065907426000001</v>
      </c>
      <c r="AC210">
        <v>141.87</v>
      </c>
      <c r="AD210">
        <v>21666081911</v>
      </c>
      <c r="AE210">
        <v>21345663330</v>
      </c>
      <c r="AF210" s="10">
        <f>INDEX(CONFAZ!$EN$2:$ES$408,MATCH(DATE(YEAR($A210),MONTH($A210),15),CONFAZ!$EN$2:$EN$408,0),2)</f>
        <v>263750615</v>
      </c>
      <c r="AG210" s="10">
        <f>INDEX(CONFAZ!$EN$2:$ES$408,MATCH(DATE(YEAR($A210),MONTH($A210),15),CONFAZ!$EN$2:$EN$408,0),3)</f>
        <v>765070265</v>
      </c>
      <c r="AH210">
        <v>545</v>
      </c>
      <c r="AI210">
        <v>630386706500</v>
      </c>
      <c r="AJ210">
        <v>11.4</v>
      </c>
      <c r="AK210">
        <v>0.56999999999999995</v>
      </c>
      <c r="AL210">
        <v>0</v>
      </c>
      <c r="AM210">
        <v>0</v>
      </c>
      <c r="AN210">
        <v>0</v>
      </c>
      <c r="AO210">
        <v>0</v>
      </c>
      <c r="AP210">
        <v>5.1819764382008797</v>
      </c>
      <c r="AQ210">
        <v>1.52</v>
      </c>
      <c r="AR210">
        <v>201.43</v>
      </c>
      <c r="AS210">
        <v>13.45</v>
      </c>
      <c r="AT210" s="10">
        <v>391538000000</v>
      </c>
      <c r="AU210">
        <v>0</v>
      </c>
      <c r="AV210">
        <v>0</v>
      </c>
      <c r="AW210">
        <v>137249977</v>
      </c>
      <c r="AX210">
        <v>33782021</v>
      </c>
      <c r="AY210">
        <v>0</v>
      </c>
      <c r="AZ210" s="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35579138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63023436</v>
      </c>
      <c r="BM210">
        <v>1481219</v>
      </c>
      <c r="BN210">
        <v>3384163</v>
      </c>
      <c r="BO210">
        <v>13932770000</v>
      </c>
      <c r="BP210">
        <v>0.4</v>
      </c>
      <c r="BQ210" s="3">
        <v>3704</v>
      </c>
      <c r="BR210">
        <v>14118.77</v>
      </c>
      <c r="BS210">
        <v>1279579000</v>
      </c>
      <c r="BT210">
        <v>23471000</v>
      </c>
      <c r="BU210">
        <v>3323598000</v>
      </c>
      <c r="BV210">
        <v>6723049000</v>
      </c>
      <c r="BW210">
        <v>2583073000</v>
      </c>
      <c r="BX210">
        <v>11349697000</v>
      </c>
      <c r="BY210">
        <v>7902078000</v>
      </c>
      <c r="BZ210">
        <v>0.4</v>
      </c>
      <c r="CA210">
        <v>3704</v>
      </c>
      <c r="CB210">
        <v>8238.85</v>
      </c>
      <c r="CC210">
        <v>13932770000</v>
      </c>
      <c r="CD210">
        <v>0.4</v>
      </c>
      <c r="CE210">
        <v>307547.87</v>
      </c>
      <c r="CF210">
        <v>150128477.44999999</v>
      </c>
      <c r="CG210">
        <v>23551.57</v>
      </c>
      <c r="CH210">
        <v>29667</v>
      </c>
      <c r="CI210">
        <v>41.468921000000002</v>
      </c>
      <c r="CJ210">
        <v>2.75</v>
      </c>
      <c r="CK210">
        <v>-23100</v>
      </c>
      <c r="CL210">
        <v>910</v>
      </c>
      <c r="CM210">
        <v>24010</v>
      </c>
      <c r="CN210">
        <v>74350</v>
      </c>
      <c r="CO210">
        <v>3934776.67</v>
      </c>
      <c r="CP210">
        <v>-100460</v>
      </c>
      <c r="CQ210">
        <v>-109046.67</v>
      </c>
      <c r="CR210">
        <v>28412.71</v>
      </c>
      <c r="CS210">
        <v>204982723.41</v>
      </c>
      <c r="CT210">
        <v>8922.48</v>
      </c>
      <c r="CU210">
        <v>205025100.75</v>
      </c>
      <c r="CV210" s="34">
        <v>0.52720370000000005</v>
      </c>
      <c r="CW210">
        <v>0</v>
      </c>
      <c r="CX210">
        <v>408175.3</v>
      </c>
      <c r="CY210" s="10">
        <f t="shared" si="7"/>
        <v>0</v>
      </c>
      <c r="CZ210" s="10">
        <f>IFERROR(INDEX(CONFAZ!$A$2:$ES$440,MATCH(DATE(YEAR($A210),MONTH($A210),15),CONFAZ!$A$2:$A$440,0),4),0)</f>
        <v>23551.57</v>
      </c>
      <c r="DA210"/>
      <c r="DB210"/>
      <c r="DC210"/>
      <c r="DD210"/>
      <c r="DJ210"/>
    </row>
    <row r="211" spans="1:114" x14ac:dyDescent="0.25">
      <c r="A211" s="1">
        <v>40895</v>
      </c>
      <c r="B211" s="1" t="str">
        <f t="shared" si="6"/>
        <v>18/12/2011</v>
      </c>
      <c r="C211" t="s">
        <v>61</v>
      </c>
      <c r="D211" t="s">
        <v>64</v>
      </c>
      <c r="E211" s="8">
        <v>1.8369</v>
      </c>
      <c r="F211">
        <v>171031680.72000003</v>
      </c>
      <c r="G211">
        <v>71720.489999999991</v>
      </c>
      <c r="H211">
        <v>324927753</v>
      </c>
      <c r="I211">
        <v>42214837.489999995</v>
      </c>
      <c r="J211">
        <v>90117973.280000001</v>
      </c>
      <c r="K211">
        <v>7696859.0200000005</v>
      </c>
      <c r="L211">
        <v>4536858</v>
      </c>
      <c r="M211" s="10">
        <v>7140154</v>
      </c>
      <c r="N211" s="10">
        <v>35076897</v>
      </c>
      <c r="O211" s="10">
        <v>42417798</v>
      </c>
      <c r="P211" s="10">
        <v>47798658</v>
      </c>
      <c r="Q211" s="10">
        <v>2971748</v>
      </c>
      <c r="R211" s="10">
        <v>55275112</v>
      </c>
      <c r="S211" s="10">
        <v>896911</v>
      </c>
      <c r="T211" s="10">
        <v>10648267</v>
      </c>
      <c r="U211" s="10">
        <v>94554876</v>
      </c>
      <c r="V211" s="10">
        <v>28075612</v>
      </c>
      <c r="W211" s="10">
        <v>896911</v>
      </c>
      <c r="X211" s="10">
        <v>10648267</v>
      </c>
      <c r="Y211" s="10">
        <v>94554876</v>
      </c>
      <c r="Z211" s="10">
        <v>28075612</v>
      </c>
      <c r="AA211" s="10">
        <v>71720</v>
      </c>
      <c r="AB211" s="10">
        <v>7.4812412054999999</v>
      </c>
      <c r="AC211">
        <v>139.22999999999999</v>
      </c>
      <c r="AD211">
        <v>21999062581</v>
      </c>
      <c r="AE211">
        <v>18477262036</v>
      </c>
      <c r="AF211" s="10">
        <f>INDEX(CONFAZ!$EN$2:$ES$408,MATCH(DATE(YEAR($A211),MONTH($A211),15),CONFAZ!$EN$2:$EN$408,0),2)</f>
        <v>224392275</v>
      </c>
      <c r="AG211" s="10">
        <f>INDEX(CONFAZ!$EN$2:$ES$408,MATCH(DATE(YEAR($A211),MONTH($A211),15),CONFAZ!$EN$2:$EN$408,0),3)</f>
        <v>600532415</v>
      </c>
      <c r="AH211">
        <v>545</v>
      </c>
      <c r="AI211">
        <v>646610842800</v>
      </c>
      <c r="AJ211">
        <v>10.9</v>
      </c>
      <c r="AK211">
        <v>0.51</v>
      </c>
      <c r="AL211">
        <v>0</v>
      </c>
      <c r="AM211">
        <v>0</v>
      </c>
      <c r="AN211">
        <v>0</v>
      </c>
      <c r="AO211">
        <v>0</v>
      </c>
      <c r="AP211">
        <v>4.7342837302397696</v>
      </c>
      <c r="AQ211">
        <v>1.5</v>
      </c>
      <c r="AR211">
        <v>196.02</v>
      </c>
      <c r="AS211">
        <v>8.52</v>
      </c>
      <c r="AT211" s="10">
        <v>385490900000</v>
      </c>
      <c r="AU211">
        <v>0</v>
      </c>
      <c r="AV211">
        <v>0</v>
      </c>
      <c r="AW211">
        <v>164377055</v>
      </c>
      <c r="AX211">
        <v>80463668</v>
      </c>
      <c r="AY211">
        <v>0</v>
      </c>
      <c r="AZ211" s="10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21266248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56594070</v>
      </c>
      <c r="BM211">
        <v>0</v>
      </c>
      <c r="BN211">
        <v>6053069</v>
      </c>
      <c r="BO211">
        <v>13932770000</v>
      </c>
      <c r="BP211">
        <v>0.4</v>
      </c>
      <c r="BQ211" s="3">
        <v>3704</v>
      </c>
      <c r="BR211">
        <v>14118.77</v>
      </c>
      <c r="BS211">
        <v>1279579000</v>
      </c>
      <c r="BT211">
        <v>23471000</v>
      </c>
      <c r="BU211">
        <v>3323598000</v>
      </c>
      <c r="BV211">
        <v>6723049000</v>
      </c>
      <c r="BW211">
        <v>2583073000</v>
      </c>
      <c r="BX211">
        <v>11349697000</v>
      </c>
      <c r="BY211">
        <v>6763404000</v>
      </c>
      <c r="BZ211">
        <v>0.4</v>
      </c>
      <c r="CA211">
        <v>3704</v>
      </c>
      <c r="CB211">
        <v>7198.79</v>
      </c>
      <c r="CC211">
        <v>13932770000</v>
      </c>
      <c r="CD211">
        <v>0.4</v>
      </c>
      <c r="CE211">
        <v>372289.95</v>
      </c>
      <c r="CF211">
        <v>157021686.31</v>
      </c>
      <c r="CG211">
        <v>15684.7</v>
      </c>
      <c r="CH211">
        <v>31905</v>
      </c>
      <c r="CI211">
        <v>41.468921000000002</v>
      </c>
      <c r="CJ211">
        <v>2.75</v>
      </c>
      <c r="CK211">
        <v>-23100</v>
      </c>
      <c r="CL211">
        <v>910</v>
      </c>
      <c r="CM211">
        <v>24010</v>
      </c>
      <c r="CN211">
        <v>74350</v>
      </c>
      <c r="CO211">
        <v>3934776.67</v>
      </c>
      <c r="CP211">
        <v>-100460</v>
      </c>
      <c r="CQ211">
        <v>-109046.67</v>
      </c>
      <c r="CR211">
        <v>17753.73</v>
      </c>
      <c r="CS211">
        <v>208592689.34</v>
      </c>
      <c r="CT211">
        <v>11685.06</v>
      </c>
      <c r="CU211">
        <v>208622128.13</v>
      </c>
      <c r="CV211" s="34">
        <v>0.52720370000000005</v>
      </c>
      <c r="CW211">
        <v>0</v>
      </c>
      <c r="CX211">
        <v>416950.5</v>
      </c>
      <c r="CY211" s="10">
        <f t="shared" si="7"/>
        <v>0</v>
      </c>
      <c r="CZ211" s="10">
        <f>IFERROR(INDEX(CONFAZ!$A$2:$ES$440,MATCH(DATE(YEAR($A211),MONTH($A211),15),CONFAZ!$A$2:$A$440,0),4),0)</f>
        <v>15684.7</v>
      </c>
      <c r="DA211"/>
      <c r="DB211"/>
      <c r="DC211"/>
      <c r="DD211"/>
      <c r="DJ211"/>
    </row>
    <row r="212" spans="1:114" x14ac:dyDescent="0.25">
      <c r="A212" s="1">
        <v>40926</v>
      </c>
      <c r="B212" s="1" t="str">
        <f t="shared" si="6"/>
        <v>18/01/2012</v>
      </c>
      <c r="C212" t="s">
        <v>61</v>
      </c>
      <c r="D212" t="s">
        <v>64</v>
      </c>
      <c r="E212" s="8">
        <v>1.7897000000000001</v>
      </c>
      <c r="F212">
        <v>185074680.67000002</v>
      </c>
      <c r="G212">
        <v>400846.02</v>
      </c>
      <c r="H212">
        <v>331270199</v>
      </c>
      <c r="I212">
        <v>40055723.999999993</v>
      </c>
      <c r="J212">
        <v>81605726.86999999</v>
      </c>
      <c r="K212">
        <v>8743004.4299999997</v>
      </c>
      <c r="L212">
        <v>10753933</v>
      </c>
      <c r="M212" s="10">
        <v>5963401</v>
      </c>
      <c r="N212" s="10">
        <v>37202239</v>
      </c>
      <c r="O212" s="10">
        <v>60046768</v>
      </c>
      <c r="P212" s="10">
        <v>46332267</v>
      </c>
      <c r="Q212" s="10">
        <v>3430626</v>
      </c>
      <c r="R212" s="10">
        <v>48678187</v>
      </c>
      <c r="S212" s="10">
        <v>796335</v>
      </c>
      <c r="T212" s="10">
        <v>10676857</v>
      </c>
      <c r="U212" s="10">
        <v>87354048</v>
      </c>
      <c r="V212" s="10">
        <v>30391742</v>
      </c>
      <c r="W212" s="10">
        <v>796335</v>
      </c>
      <c r="X212" s="10">
        <v>10676857</v>
      </c>
      <c r="Y212" s="10">
        <v>87354048</v>
      </c>
      <c r="Z212" s="10">
        <v>30391742</v>
      </c>
      <c r="AA212" s="10">
        <v>397729</v>
      </c>
      <c r="AB212" s="10">
        <v>8.4803065231999994</v>
      </c>
      <c r="AC212">
        <v>133.34</v>
      </c>
      <c r="AD212">
        <v>15949177033</v>
      </c>
      <c r="AE212">
        <v>17589407302</v>
      </c>
      <c r="AF212" s="10">
        <f>INDEX(CONFAZ!$EN$2:$ES$408,MATCH(DATE(YEAR($A212),MONTH($A212),15),CONFAZ!$EN$2:$EN$408,0),2)</f>
        <v>170404629</v>
      </c>
      <c r="AG212" s="10">
        <f>INDEX(CONFAZ!$EN$2:$ES$408,MATCH(DATE(YEAR($A212),MONTH($A212),15),CONFAZ!$EN$2:$EN$408,0),3)</f>
        <v>522529148</v>
      </c>
      <c r="AH212">
        <v>622</v>
      </c>
      <c r="AI212">
        <v>635477727500</v>
      </c>
      <c r="AJ212">
        <v>10.7</v>
      </c>
      <c r="AK212">
        <v>0.51</v>
      </c>
      <c r="AL212">
        <v>0</v>
      </c>
      <c r="AM212">
        <v>0</v>
      </c>
      <c r="AN212">
        <v>0</v>
      </c>
      <c r="AO212">
        <v>0</v>
      </c>
      <c r="AP212">
        <v>5.4991816693944298</v>
      </c>
      <c r="AQ212">
        <v>1.56</v>
      </c>
      <c r="AR212">
        <v>201.5</v>
      </c>
      <c r="AS212">
        <v>0.25994</v>
      </c>
      <c r="AT212" s="10">
        <v>364190600000</v>
      </c>
      <c r="AU212">
        <v>0</v>
      </c>
      <c r="AV212">
        <v>0</v>
      </c>
      <c r="AW212">
        <v>127407370</v>
      </c>
      <c r="AX212">
        <v>78150398</v>
      </c>
      <c r="AY212">
        <v>0</v>
      </c>
      <c r="AZ212" s="10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1308653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40939454</v>
      </c>
      <c r="BM212">
        <v>0</v>
      </c>
      <c r="BN212">
        <v>7008865</v>
      </c>
      <c r="BO212">
        <v>14775476000</v>
      </c>
      <c r="BP212">
        <v>0.4</v>
      </c>
      <c r="BQ212" s="3">
        <v>3704</v>
      </c>
      <c r="BR212">
        <v>14818.48</v>
      </c>
      <c r="BS212">
        <v>1632246000</v>
      </c>
      <c r="BT212">
        <v>15686000</v>
      </c>
      <c r="BU212">
        <v>3142392000</v>
      </c>
      <c r="BV212">
        <v>7559371000</v>
      </c>
      <c r="BW212">
        <v>2425781000</v>
      </c>
      <c r="BX212">
        <v>12349695000</v>
      </c>
      <c r="BY212">
        <v>6763404000</v>
      </c>
      <c r="BZ212">
        <v>0.4</v>
      </c>
      <c r="CA212">
        <v>3704</v>
      </c>
      <c r="CB212">
        <v>7198.79</v>
      </c>
      <c r="CC212">
        <v>13932770000</v>
      </c>
      <c r="CD212">
        <v>0.4</v>
      </c>
      <c r="CE212">
        <v>317695.90999999997</v>
      </c>
      <c r="CF212">
        <v>170177455.97999999</v>
      </c>
      <c r="CG212">
        <v>12664.27</v>
      </c>
      <c r="CH212">
        <v>31186.5</v>
      </c>
      <c r="CI212">
        <v>40.653455200000003</v>
      </c>
      <c r="CJ212">
        <v>2.74</v>
      </c>
      <c r="CK212">
        <v>-15203.33</v>
      </c>
      <c r="CL212">
        <v>-90223.33</v>
      </c>
      <c r="CM212">
        <v>-75020</v>
      </c>
      <c r="CN212">
        <v>75073.33</v>
      </c>
      <c r="CO212">
        <v>4330610</v>
      </c>
      <c r="CP212">
        <v>-74320</v>
      </c>
      <c r="CQ212">
        <v>-59756.67</v>
      </c>
      <c r="CR212">
        <v>20247.45</v>
      </c>
      <c r="CS212">
        <v>204416163.63999999</v>
      </c>
      <c r="CT212">
        <v>21411.96</v>
      </c>
      <c r="CU212">
        <v>204457823.05000001</v>
      </c>
      <c r="CV212" s="34">
        <v>0.52698149999999999</v>
      </c>
      <c r="CW212">
        <v>0</v>
      </c>
      <c r="CX212" s="7">
        <v>426381.81</v>
      </c>
      <c r="CY212" s="10">
        <f t="shared" si="7"/>
        <v>0</v>
      </c>
      <c r="CZ212" s="10">
        <f>IFERROR(INDEX(CONFAZ!$A$2:$ES$440,MATCH(DATE(YEAR($A212),MONTH($A212),15),CONFAZ!$A$2:$A$440,0),4),0)</f>
        <v>12664.27</v>
      </c>
      <c r="DA212"/>
      <c r="DB212"/>
      <c r="DC212"/>
      <c r="DD212"/>
      <c r="DJ212"/>
    </row>
    <row r="213" spans="1:114" x14ac:dyDescent="0.25">
      <c r="A213" s="1">
        <v>40957</v>
      </c>
      <c r="B213" s="1" t="str">
        <f t="shared" si="6"/>
        <v>18/02/2012</v>
      </c>
      <c r="C213" t="s">
        <v>61</v>
      </c>
      <c r="D213" t="s">
        <v>64</v>
      </c>
      <c r="E213" s="8">
        <v>1.7183999999999999</v>
      </c>
      <c r="F213">
        <v>161285567.02000001</v>
      </c>
      <c r="G213">
        <v>40402.18</v>
      </c>
      <c r="H213">
        <v>290083865</v>
      </c>
      <c r="I213">
        <v>34219447.800000012</v>
      </c>
      <c r="J213">
        <v>78369771.460000008</v>
      </c>
      <c r="K213">
        <v>671170.4</v>
      </c>
      <c r="L213">
        <v>33520511</v>
      </c>
      <c r="M213" s="10">
        <v>8443470</v>
      </c>
      <c r="N213" s="10">
        <v>35515527</v>
      </c>
      <c r="O213" s="10">
        <v>33169122</v>
      </c>
      <c r="P213" s="10">
        <v>45993120</v>
      </c>
      <c r="Q213" s="10">
        <v>2600641</v>
      </c>
      <c r="R213" s="10">
        <v>39612601</v>
      </c>
      <c r="S213" s="10">
        <v>591420</v>
      </c>
      <c r="T213" s="10">
        <v>10511734</v>
      </c>
      <c r="U213" s="10">
        <v>86121566</v>
      </c>
      <c r="V213" s="10">
        <v>27485390</v>
      </c>
      <c r="W213" s="10">
        <v>591420</v>
      </c>
      <c r="X213" s="10">
        <v>10511734</v>
      </c>
      <c r="Y213" s="10">
        <v>86121566</v>
      </c>
      <c r="Z213" s="10">
        <v>27485390</v>
      </c>
      <c r="AA213" s="10">
        <v>39274</v>
      </c>
      <c r="AB213" s="10">
        <v>13.219950431999999</v>
      </c>
      <c r="AC213">
        <v>135.35</v>
      </c>
      <c r="AD213">
        <v>17926499266</v>
      </c>
      <c r="AE213">
        <v>16476146495</v>
      </c>
      <c r="AF213" s="10">
        <f>INDEX(CONFAZ!$EN$2:$ES$408,MATCH(DATE(YEAR($A213),MONTH($A213),15),CONFAZ!$EN$2:$EN$408,0),2)</f>
        <v>181596697</v>
      </c>
      <c r="AG213" s="10">
        <f>INDEX(CONFAZ!$EN$2:$ES$408,MATCH(DATE(YEAR($A213),MONTH($A213),15),CONFAZ!$EN$2:$EN$408,0),3)</f>
        <v>741611665</v>
      </c>
      <c r="AH213">
        <v>622</v>
      </c>
      <c r="AI213">
        <v>612317472000</v>
      </c>
      <c r="AJ213">
        <v>10.4</v>
      </c>
      <c r="AK213">
        <v>0.39</v>
      </c>
      <c r="AL213">
        <v>0</v>
      </c>
      <c r="AM213">
        <v>0</v>
      </c>
      <c r="AN213">
        <v>0</v>
      </c>
      <c r="AO213">
        <v>0</v>
      </c>
      <c r="AP213">
        <v>5.7456318569687097</v>
      </c>
      <c r="AQ213">
        <v>1.45</v>
      </c>
      <c r="AR213">
        <v>203.24</v>
      </c>
      <c r="AS213">
        <v>-8.93</v>
      </c>
      <c r="AT213" s="10">
        <v>367525200000</v>
      </c>
      <c r="AU213">
        <v>0</v>
      </c>
      <c r="AV213">
        <v>0</v>
      </c>
      <c r="AW213">
        <v>128217175</v>
      </c>
      <c r="AX213">
        <v>34827486</v>
      </c>
      <c r="AY213">
        <v>0</v>
      </c>
      <c r="AZ213" s="10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25661029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61591790</v>
      </c>
      <c r="BM213">
        <v>0</v>
      </c>
      <c r="BN213">
        <v>6136870</v>
      </c>
      <c r="BO213">
        <v>14775476000</v>
      </c>
      <c r="BP213">
        <v>0.4</v>
      </c>
      <c r="BQ213" s="3">
        <v>3704</v>
      </c>
      <c r="BR213">
        <v>14818.48</v>
      </c>
      <c r="BS213">
        <v>1632246000</v>
      </c>
      <c r="BT213">
        <v>15686000</v>
      </c>
      <c r="BU213">
        <v>3142392000</v>
      </c>
      <c r="BV213">
        <v>7559371000</v>
      </c>
      <c r="BW213">
        <v>2425781000</v>
      </c>
      <c r="BX213">
        <v>12349695000</v>
      </c>
      <c r="BY213">
        <v>6763404000</v>
      </c>
      <c r="BZ213">
        <v>0.4</v>
      </c>
      <c r="CA213">
        <v>3704</v>
      </c>
      <c r="CB213">
        <v>7198.79</v>
      </c>
      <c r="CC213">
        <v>13932770000</v>
      </c>
      <c r="CD213">
        <v>0.4</v>
      </c>
      <c r="CE213">
        <v>380262.05</v>
      </c>
      <c r="CF213">
        <v>137894718.93000001</v>
      </c>
      <c r="CG213">
        <v>32020.880000000001</v>
      </c>
      <c r="CH213">
        <v>30811.5</v>
      </c>
      <c r="CI213">
        <v>40.653455200000003</v>
      </c>
      <c r="CJ213">
        <v>2.73</v>
      </c>
      <c r="CK213">
        <v>-15203.33</v>
      </c>
      <c r="CL213">
        <v>-90223.33</v>
      </c>
      <c r="CM213">
        <v>-75020</v>
      </c>
      <c r="CN213">
        <v>75073.33</v>
      </c>
      <c r="CO213">
        <v>4330610</v>
      </c>
      <c r="CP213">
        <v>-74320</v>
      </c>
      <c r="CQ213">
        <v>-59756.67</v>
      </c>
      <c r="CR213">
        <v>29707.24</v>
      </c>
      <c r="CS213">
        <v>189655774.27000001</v>
      </c>
      <c r="CT213">
        <v>77283.009999999995</v>
      </c>
      <c r="CU213">
        <v>189762764.52000001</v>
      </c>
      <c r="CV213" s="34">
        <v>0.52698149999999999</v>
      </c>
      <c r="CW213">
        <v>0</v>
      </c>
      <c r="CX213" s="7">
        <v>456483.71</v>
      </c>
      <c r="CY213" s="10">
        <f t="shared" si="7"/>
        <v>0</v>
      </c>
      <c r="CZ213" s="10">
        <f>IFERROR(INDEX(CONFAZ!$A$2:$ES$440,MATCH(DATE(YEAR($A213),MONTH($A213),15),CONFAZ!$A$2:$A$440,0),4),0)</f>
        <v>32020.880000000001</v>
      </c>
      <c r="DA213" s="10"/>
      <c r="DB213" s="10"/>
      <c r="DC213"/>
      <c r="DD213"/>
      <c r="DJ213"/>
    </row>
    <row r="214" spans="1:114" x14ac:dyDescent="0.25">
      <c r="A214" s="1">
        <v>40986</v>
      </c>
      <c r="B214" s="1" t="str">
        <f t="shared" si="6"/>
        <v>18/03/2012</v>
      </c>
      <c r="C214" t="s">
        <v>61</v>
      </c>
      <c r="D214" t="s">
        <v>64</v>
      </c>
      <c r="E214" s="8">
        <v>1.7952999999999999</v>
      </c>
      <c r="F214">
        <v>162780771.29000002</v>
      </c>
      <c r="G214">
        <v>32709.720000000005</v>
      </c>
      <c r="H214">
        <v>309324223</v>
      </c>
      <c r="I214">
        <v>35615379.519999996</v>
      </c>
      <c r="J214">
        <v>84052279.420000002</v>
      </c>
      <c r="K214">
        <v>10865510.08</v>
      </c>
      <c r="L214">
        <v>60287029</v>
      </c>
      <c r="M214" s="10">
        <v>6643540</v>
      </c>
      <c r="N214" s="10">
        <v>33968937</v>
      </c>
      <c r="O214" s="10">
        <v>41932779</v>
      </c>
      <c r="P214" s="10">
        <v>41555755</v>
      </c>
      <c r="Q214" s="10">
        <v>2995068</v>
      </c>
      <c r="R214" s="10">
        <v>50536014</v>
      </c>
      <c r="S214" s="10">
        <v>916517</v>
      </c>
      <c r="T214" s="10">
        <v>14280358</v>
      </c>
      <c r="U214" s="10">
        <v>89371934</v>
      </c>
      <c r="V214" s="10">
        <v>27090611</v>
      </c>
      <c r="W214" s="10">
        <v>916517</v>
      </c>
      <c r="X214" s="10">
        <v>14280358</v>
      </c>
      <c r="Y214" s="10">
        <v>89371934</v>
      </c>
      <c r="Z214" s="10">
        <v>27090611</v>
      </c>
      <c r="AA214" s="10">
        <v>32710</v>
      </c>
      <c r="AB214" s="10">
        <v>15.2514638463</v>
      </c>
      <c r="AC214">
        <v>146.35</v>
      </c>
      <c r="AD214">
        <v>20739368495</v>
      </c>
      <c r="AE214">
        <v>19033764217</v>
      </c>
      <c r="AF214" s="10">
        <f>INDEX(CONFAZ!$EN$2:$ES$408,MATCH(DATE(YEAR($A214),MONTH($A214),15),CONFAZ!$EN$2:$EN$408,0),2)</f>
        <v>259606341</v>
      </c>
      <c r="AG214" s="10">
        <f>INDEX(CONFAZ!$EN$2:$ES$408,MATCH(DATE(YEAR($A214),MONTH($A214),15),CONFAZ!$EN$2:$EN$408,0),3)</f>
        <v>595485868</v>
      </c>
      <c r="AH214">
        <v>622</v>
      </c>
      <c r="AI214">
        <v>655672284800</v>
      </c>
      <c r="AJ214">
        <v>9.82</v>
      </c>
      <c r="AK214">
        <v>0.18</v>
      </c>
      <c r="AL214">
        <v>0</v>
      </c>
      <c r="AM214">
        <v>0</v>
      </c>
      <c r="AN214">
        <v>0</v>
      </c>
      <c r="AO214">
        <v>0</v>
      </c>
      <c r="AP214">
        <v>7.9998745609633701</v>
      </c>
      <c r="AQ214">
        <v>1.21</v>
      </c>
      <c r="AR214">
        <v>221.12</v>
      </c>
      <c r="AS214">
        <v>-2.23</v>
      </c>
      <c r="AT214" s="10">
        <v>397758400000</v>
      </c>
      <c r="AU214">
        <v>0</v>
      </c>
      <c r="AV214">
        <v>0</v>
      </c>
      <c r="AW214">
        <v>127004907</v>
      </c>
      <c r="AX214">
        <v>69324630</v>
      </c>
      <c r="AY214">
        <v>0</v>
      </c>
      <c r="AZ214" s="10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1933952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51428992</v>
      </c>
      <c r="BM214">
        <v>0</v>
      </c>
      <c r="BN214">
        <v>4317333</v>
      </c>
      <c r="BO214">
        <v>14775476000</v>
      </c>
      <c r="BP214">
        <v>0.4</v>
      </c>
      <c r="BQ214" s="3">
        <v>3704</v>
      </c>
      <c r="BR214">
        <v>14818.48</v>
      </c>
      <c r="BS214">
        <v>1632246000</v>
      </c>
      <c r="BT214">
        <v>15686000</v>
      </c>
      <c r="BU214">
        <v>3142392000</v>
      </c>
      <c r="BV214">
        <v>7559371000</v>
      </c>
      <c r="BW214">
        <v>2425781000</v>
      </c>
      <c r="BX214">
        <v>12349695000</v>
      </c>
      <c r="BY214">
        <v>6763404000</v>
      </c>
      <c r="BZ214">
        <v>0.4</v>
      </c>
      <c r="CA214">
        <v>3704</v>
      </c>
      <c r="CB214">
        <v>7198.79</v>
      </c>
      <c r="CC214">
        <v>13932770000</v>
      </c>
      <c r="CD214">
        <v>0.4</v>
      </c>
      <c r="CE214">
        <v>425499.85</v>
      </c>
      <c r="CF214">
        <v>128585500.94</v>
      </c>
      <c r="CG214">
        <v>15630.42</v>
      </c>
      <c r="CH214">
        <v>32308.5</v>
      </c>
      <c r="CI214">
        <v>40.653455200000003</v>
      </c>
      <c r="CJ214">
        <v>2.74</v>
      </c>
      <c r="CK214">
        <v>-15203.33</v>
      </c>
      <c r="CL214">
        <v>-90223.33</v>
      </c>
      <c r="CM214">
        <v>-75020</v>
      </c>
      <c r="CN214">
        <v>75073.33</v>
      </c>
      <c r="CO214">
        <v>4330610</v>
      </c>
      <c r="CP214">
        <v>-74320</v>
      </c>
      <c r="CQ214">
        <v>-59756.67</v>
      </c>
      <c r="CR214">
        <v>8437.5499999999993</v>
      </c>
      <c r="CS214">
        <v>194548451.06</v>
      </c>
      <c r="CT214">
        <v>166005.53</v>
      </c>
      <c r="CU214">
        <v>194722894.13999999</v>
      </c>
      <c r="CV214" s="34">
        <v>0.52698149999999999</v>
      </c>
      <c r="CW214">
        <v>0</v>
      </c>
      <c r="CX214" s="7">
        <v>462930.37</v>
      </c>
      <c r="CY214" s="10">
        <f t="shared" si="7"/>
        <v>0</v>
      </c>
      <c r="CZ214" s="10">
        <f>IFERROR(INDEX(CONFAZ!$A$2:$ES$440,MATCH(DATE(YEAR($A214),MONTH($A214),15),CONFAZ!$A$2:$A$440,0),4),0)</f>
        <v>15630.42</v>
      </c>
      <c r="DA214"/>
      <c r="DB214"/>
      <c r="DC214"/>
      <c r="DD214"/>
      <c r="DJ214"/>
    </row>
    <row r="215" spans="1:114" x14ac:dyDescent="0.25">
      <c r="A215" s="1">
        <v>41017</v>
      </c>
      <c r="B215" s="1" t="str">
        <f t="shared" si="6"/>
        <v>18/04/2012</v>
      </c>
      <c r="C215" t="s">
        <v>61</v>
      </c>
      <c r="D215" t="s">
        <v>64</v>
      </c>
      <c r="E215" s="8">
        <v>1.8548</v>
      </c>
      <c r="F215">
        <v>156557316.47</v>
      </c>
      <c r="G215">
        <v>63371.159999999996</v>
      </c>
      <c r="H215">
        <v>289694560</v>
      </c>
      <c r="I215">
        <v>41779595.639999993</v>
      </c>
      <c r="J215">
        <v>70825958.50999999</v>
      </c>
      <c r="K215">
        <v>6401479.5599999996</v>
      </c>
      <c r="L215">
        <v>39717306</v>
      </c>
      <c r="M215" s="10">
        <v>5322614</v>
      </c>
      <c r="N215" s="10">
        <v>35165914</v>
      </c>
      <c r="O215" s="10">
        <v>40223744</v>
      </c>
      <c r="P215" s="10">
        <v>47174606</v>
      </c>
      <c r="Q215" s="10">
        <v>2841059</v>
      </c>
      <c r="R215" s="10">
        <v>41656196</v>
      </c>
      <c r="S215" s="10">
        <v>784600</v>
      </c>
      <c r="T215" s="10">
        <v>15474160</v>
      </c>
      <c r="U215" s="10">
        <v>73359047</v>
      </c>
      <c r="V215" s="10">
        <v>27629508</v>
      </c>
      <c r="W215" s="10">
        <v>784600</v>
      </c>
      <c r="X215" s="10">
        <v>15474160</v>
      </c>
      <c r="Y215" s="10">
        <v>73359047</v>
      </c>
      <c r="Z215" s="10">
        <v>27629508</v>
      </c>
      <c r="AA215" s="10">
        <v>63112</v>
      </c>
      <c r="AB215" s="10">
        <v>14.9253452955</v>
      </c>
      <c r="AC215">
        <v>139.85</v>
      </c>
      <c r="AD215">
        <v>19461604595</v>
      </c>
      <c r="AE215">
        <v>18849751858</v>
      </c>
      <c r="AF215" s="10">
        <f>INDEX(CONFAZ!$EN$2:$ES$408,MATCH(DATE(YEAR($A215),MONTH($A215),15),CONFAZ!$EN$2:$EN$408,0),2)</f>
        <v>318905810</v>
      </c>
      <c r="AG215" s="10">
        <f>INDEX(CONFAZ!$EN$2:$ES$408,MATCH(DATE(YEAR($A215),MONTH($A215),15),CONFAZ!$EN$2:$EN$408,0),3)</f>
        <v>582255821</v>
      </c>
      <c r="AH215">
        <v>622</v>
      </c>
      <c r="AI215">
        <v>694199705600</v>
      </c>
      <c r="AJ215">
        <v>9.35</v>
      </c>
      <c r="AK215">
        <v>0.64</v>
      </c>
      <c r="AL215">
        <v>0</v>
      </c>
      <c r="AM215">
        <v>0</v>
      </c>
      <c r="AN215">
        <v>0</v>
      </c>
      <c r="AO215">
        <v>0</v>
      </c>
      <c r="AP215">
        <v>7.8169744760323701</v>
      </c>
      <c r="AQ215">
        <v>1.64</v>
      </c>
      <c r="AR215">
        <v>226.14</v>
      </c>
      <c r="AS215">
        <v>24.84</v>
      </c>
      <c r="AT215" s="10">
        <v>385880000000</v>
      </c>
      <c r="AU215">
        <v>0</v>
      </c>
      <c r="AV215">
        <v>0</v>
      </c>
      <c r="AW215">
        <v>178266541</v>
      </c>
      <c r="AX215">
        <v>83996099</v>
      </c>
      <c r="AY215">
        <v>0</v>
      </c>
      <c r="AZ215" s="10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22984402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59799608</v>
      </c>
      <c r="BM215">
        <v>0</v>
      </c>
      <c r="BN215">
        <v>11486432</v>
      </c>
      <c r="BO215">
        <v>14775476000</v>
      </c>
      <c r="BP215">
        <v>0.4</v>
      </c>
      <c r="BQ215" s="3">
        <v>3704</v>
      </c>
      <c r="BR215">
        <v>14818.48</v>
      </c>
      <c r="BS215">
        <v>1632246000</v>
      </c>
      <c r="BT215">
        <v>15686000</v>
      </c>
      <c r="BU215">
        <v>3142392000</v>
      </c>
      <c r="BV215">
        <v>7559371000</v>
      </c>
      <c r="BW215">
        <v>2425781000</v>
      </c>
      <c r="BX215">
        <v>12349695000</v>
      </c>
      <c r="BY215">
        <v>6763404000</v>
      </c>
      <c r="BZ215">
        <v>0.4</v>
      </c>
      <c r="CA215">
        <v>3704</v>
      </c>
      <c r="CB215">
        <v>7198.79</v>
      </c>
      <c r="CC215">
        <v>13932770000</v>
      </c>
      <c r="CD215">
        <v>0.4</v>
      </c>
      <c r="CE215">
        <v>395160.98</v>
      </c>
      <c r="CF215">
        <v>108207185.73999999</v>
      </c>
      <c r="CG215">
        <v>17069.060000000001</v>
      </c>
      <c r="CH215">
        <v>30608.5</v>
      </c>
      <c r="CI215">
        <v>40.653455200000003</v>
      </c>
      <c r="CJ215">
        <v>2.74</v>
      </c>
      <c r="CK215">
        <v>-219826.67</v>
      </c>
      <c r="CL215">
        <v>-89030</v>
      </c>
      <c r="CM215">
        <v>130796.67</v>
      </c>
      <c r="CN215">
        <v>-3720</v>
      </c>
      <c r="CO215">
        <v>4506150</v>
      </c>
      <c r="CP215">
        <v>-93343.33</v>
      </c>
      <c r="CQ215">
        <v>-84186.67</v>
      </c>
      <c r="CR215">
        <v>10070.790000000001</v>
      </c>
      <c r="CS215">
        <v>168603582.09</v>
      </c>
      <c r="CT215">
        <v>95360.42</v>
      </c>
      <c r="CU215">
        <v>168713813.30000001</v>
      </c>
      <c r="CV215" s="34">
        <v>0.52698149999999999</v>
      </c>
      <c r="CW215">
        <v>0</v>
      </c>
      <c r="CX215" s="7">
        <v>430676.49</v>
      </c>
      <c r="CY215" s="10">
        <f t="shared" si="7"/>
        <v>0</v>
      </c>
      <c r="CZ215" s="10">
        <f>IFERROR(INDEX(CONFAZ!$A$2:$ES$440,MATCH(DATE(YEAR($A215),MONTH($A215),15),CONFAZ!$A$2:$A$440,0),4),0)</f>
        <v>17069.060000000001</v>
      </c>
      <c r="DA215" s="4"/>
      <c r="DB215" s="4"/>
      <c r="DC215" s="4"/>
      <c r="DD215"/>
      <c r="DJ215"/>
    </row>
    <row r="216" spans="1:114" x14ac:dyDescent="0.25">
      <c r="A216" s="1">
        <v>41047</v>
      </c>
      <c r="B216" s="1" t="str">
        <f t="shared" si="6"/>
        <v>18/05/2012</v>
      </c>
      <c r="C216" t="s">
        <v>61</v>
      </c>
      <c r="D216" t="s">
        <v>64</v>
      </c>
      <c r="E216" s="8">
        <v>1.986</v>
      </c>
      <c r="F216">
        <v>167127368.09999996</v>
      </c>
      <c r="G216">
        <v>56138.680000000008</v>
      </c>
      <c r="H216">
        <v>293427933</v>
      </c>
      <c r="I216">
        <v>37126985.079999991</v>
      </c>
      <c r="J216">
        <v>69133994.10999997</v>
      </c>
      <c r="K216">
        <v>6409924.5499999989</v>
      </c>
      <c r="L216">
        <v>28266233</v>
      </c>
      <c r="M216" s="10">
        <v>9978081</v>
      </c>
      <c r="N216" s="10">
        <v>27603211</v>
      </c>
      <c r="O216" s="10">
        <v>41368945</v>
      </c>
      <c r="P216" s="10">
        <v>45458200</v>
      </c>
      <c r="Q216" s="10">
        <v>3338829</v>
      </c>
      <c r="R216" s="10">
        <v>45020478</v>
      </c>
      <c r="S216" s="10">
        <v>640536</v>
      </c>
      <c r="T216" s="10">
        <v>19554056</v>
      </c>
      <c r="U216" s="10">
        <v>72928673</v>
      </c>
      <c r="V216" s="10">
        <v>27480785</v>
      </c>
      <c r="W216" s="10">
        <v>640536</v>
      </c>
      <c r="X216" s="10">
        <v>19554056</v>
      </c>
      <c r="Y216" s="10">
        <v>72928673</v>
      </c>
      <c r="Z216" s="10">
        <v>27480785</v>
      </c>
      <c r="AA216" s="10">
        <v>56139</v>
      </c>
      <c r="AB216" s="10">
        <v>22.6331036833</v>
      </c>
      <c r="AC216">
        <v>144.56</v>
      </c>
      <c r="AD216">
        <v>23146072472</v>
      </c>
      <c r="AE216">
        <v>20417070958</v>
      </c>
      <c r="AF216" s="10">
        <f>INDEX(CONFAZ!$EN$2:$ES$408,MATCH(DATE(YEAR($A216),MONTH($A216),15),CONFAZ!$EN$2:$EN$408,0),2)</f>
        <v>285610754</v>
      </c>
      <c r="AG216" s="10">
        <f>INDEX(CONFAZ!$EN$2:$ES$408,MATCH(DATE(YEAR($A216),MONTH($A216),15),CONFAZ!$EN$2:$EN$408,0),3)</f>
        <v>574461509</v>
      </c>
      <c r="AH216">
        <v>622</v>
      </c>
      <c r="AI216">
        <v>739604274000</v>
      </c>
      <c r="AJ216">
        <v>8.8699999999999992</v>
      </c>
      <c r="AK216">
        <v>0.55000000000000004</v>
      </c>
      <c r="AL216">
        <v>0</v>
      </c>
      <c r="AM216">
        <v>0</v>
      </c>
      <c r="AN216">
        <v>0</v>
      </c>
      <c r="AO216">
        <v>0</v>
      </c>
      <c r="AP216">
        <v>7.688255889613</v>
      </c>
      <c r="AQ216">
        <v>1.36</v>
      </c>
      <c r="AR216">
        <v>221.89</v>
      </c>
      <c r="AS216">
        <v>33.01</v>
      </c>
      <c r="AT216" s="10">
        <v>401862300000</v>
      </c>
      <c r="AU216">
        <v>0</v>
      </c>
      <c r="AV216">
        <v>0</v>
      </c>
      <c r="AW216">
        <v>136511625</v>
      </c>
      <c r="AX216">
        <v>63381819</v>
      </c>
      <c r="AY216">
        <v>0</v>
      </c>
      <c r="AZ216" s="10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12651125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55065470</v>
      </c>
      <c r="BM216">
        <v>0</v>
      </c>
      <c r="BN216">
        <v>5413211</v>
      </c>
      <c r="BO216">
        <v>14775476000</v>
      </c>
      <c r="BP216">
        <v>0.4</v>
      </c>
      <c r="BQ216" s="3">
        <v>3704</v>
      </c>
      <c r="BR216">
        <v>14818.48</v>
      </c>
      <c r="BS216">
        <v>1632246000</v>
      </c>
      <c r="BT216">
        <v>15686000</v>
      </c>
      <c r="BU216">
        <v>3142392000</v>
      </c>
      <c r="BV216">
        <v>7559371000</v>
      </c>
      <c r="BW216">
        <v>2425781000</v>
      </c>
      <c r="BX216">
        <v>12349695000</v>
      </c>
      <c r="BY216">
        <v>6763404000</v>
      </c>
      <c r="BZ216">
        <v>0.4</v>
      </c>
      <c r="CA216">
        <v>3704</v>
      </c>
      <c r="CB216">
        <v>7198.79</v>
      </c>
      <c r="CC216">
        <v>13932770000</v>
      </c>
      <c r="CD216">
        <v>0.4</v>
      </c>
      <c r="CE216">
        <v>406338.47</v>
      </c>
      <c r="CF216">
        <v>103085736.73</v>
      </c>
      <c r="CG216">
        <v>25578.3</v>
      </c>
      <c r="CH216">
        <v>32658.5</v>
      </c>
      <c r="CI216">
        <v>40.653455200000003</v>
      </c>
      <c r="CJ216">
        <v>2.74</v>
      </c>
      <c r="CK216">
        <v>-219826.67</v>
      </c>
      <c r="CL216">
        <v>-89030</v>
      </c>
      <c r="CM216">
        <v>130796.67</v>
      </c>
      <c r="CN216">
        <v>-3720</v>
      </c>
      <c r="CO216">
        <v>4506150</v>
      </c>
      <c r="CP216">
        <v>-93343.33</v>
      </c>
      <c r="CQ216">
        <v>-84186.67</v>
      </c>
      <c r="CR216">
        <v>18265.71</v>
      </c>
      <c r="CS216">
        <v>182280065.31999999</v>
      </c>
      <c r="CT216">
        <v>61734.28</v>
      </c>
      <c r="CU216">
        <v>182367070.08000001</v>
      </c>
      <c r="CV216" s="34">
        <v>0.52698149999999999</v>
      </c>
      <c r="CW216">
        <v>0</v>
      </c>
      <c r="CX216" s="7">
        <v>470611.72</v>
      </c>
      <c r="CY216" s="10">
        <f t="shared" si="7"/>
        <v>0</v>
      </c>
      <c r="CZ216" s="10">
        <f>IFERROR(INDEX(CONFAZ!$A$2:$ES$440,MATCH(DATE(YEAR($A216),MONTH($A216),15),CONFAZ!$A$2:$A$440,0),4),0)</f>
        <v>25578.3</v>
      </c>
      <c r="DA216"/>
      <c r="DB216"/>
      <c r="DC216"/>
      <c r="DD216"/>
      <c r="DJ216"/>
    </row>
    <row r="217" spans="1:114" x14ac:dyDescent="0.25">
      <c r="A217" s="1">
        <v>41078</v>
      </c>
      <c r="B217" s="1" t="str">
        <f t="shared" si="6"/>
        <v>18/06/2012</v>
      </c>
      <c r="C217" t="s">
        <v>61</v>
      </c>
      <c r="D217" t="s">
        <v>64</v>
      </c>
      <c r="E217" s="8">
        <v>2.0491999999999999</v>
      </c>
      <c r="F217">
        <v>165452820.81999996</v>
      </c>
      <c r="G217">
        <v>26651.13</v>
      </c>
      <c r="H217">
        <v>309805632</v>
      </c>
      <c r="I217">
        <v>44239305.93</v>
      </c>
      <c r="J217">
        <v>77813259.829999983</v>
      </c>
      <c r="K217">
        <v>6497741.4199999999</v>
      </c>
      <c r="L217">
        <v>18239563</v>
      </c>
      <c r="M217" s="10">
        <v>5916248</v>
      </c>
      <c r="N217" s="10">
        <v>34738467</v>
      </c>
      <c r="O217" s="10">
        <v>40435387</v>
      </c>
      <c r="P217" s="10">
        <v>49221783</v>
      </c>
      <c r="Q217" s="10">
        <v>3867146</v>
      </c>
      <c r="R217" s="10">
        <v>46606517</v>
      </c>
      <c r="S217" s="10">
        <v>710538</v>
      </c>
      <c r="T217" s="10">
        <v>13633496</v>
      </c>
      <c r="U217" s="10">
        <v>84859503</v>
      </c>
      <c r="V217" s="10">
        <v>29789896</v>
      </c>
      <c r="W217" s="10">
        <v>710538</v>
      </c>
      <c r="X217" s="10">
        <v>13633496</v>
      </c>
      <c r="Y217" s="10">
        <v>84859503</v>
      </c>
      <c r="Z217" s="10">
        <v>29789896</v>
      </c>
      <c r="AA217" s="10">
        <v>26651</v>
      </c>
      <c r="AB217" s="10">
        <v>25.622344860399998</v>
      </c>
      <c r="AC217">
        <v>142.28</v>
      </c>
      <c r="AD217">
        <v>19181689510</v>
      </c>
      <c r="AE217">
        <v>18709216579</v>
      </c>
      <c r="AF217" s="10">
        <f>INDEX(CONFAZ!$EN$2:$ES$408,MATCH(DATE(YEAR($A217),MONTH($A217),15),CONFAZ!$EN$2:$EN$408,0),2)</f>
        <v>236318656</v>
      </c>
      <c r="AG217" s="10">
        <f>INDEX(CONFAZ!$EN$2:$ES$408,MATCH(DATE(YEAR($A217),MONTH($A217),15),CONFAZ!$EN$2:$EN$408,0),3)</f>
        <v>674594281</v>
      </c>
      <c r="AH217">
        <v>622</v>
      </c>
      <c r="AI217">
        <v>766216372000</v>
      </c>
      <c r="AJ217">
        <v>8.39</v>
      </c>
      <c r="AK217">
        <v>0.26</v>
      </c>
      <c r="AL217">
        <v>0</v>
      </c>
      <c r="AM217">
        <v>0</v>
      </c>
      <c r="AN217">
        <v>0</v>
      </c>
      <c r="AO217">
        <v>0</v>
      </c>
      <c r="AP217">
        <v>7.5899391815276704</v>
      </c>
      <c r="AQ217">
        <v>1.08</v>
      </c>
      <c r="AR217">
        <v>195.9</v>
      </c>
      <c r="AS217">
        <v>33.57</v>
      </c>
      <c r="AT217" s="10">
        <v>395383300000</v>
      </c>
      <c r="AU217">
        <v>0</v>
      </c>
      <c r="AV217">
        <v>0</v>
      </c>
      <c r="AW217">
        <v>102361566</v>
      </c>
      <c r="AX217">
        <v>37674573</v>
      </c>
      <c r="AY217">
        <v>0</v>
      </c>
      <c r="AZ217" s="10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1993036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54941504</v>
      </c>
      <c r="BM217">
        <v>0</v>
      </c>
      <c r="BN217">
        <v>7752453</v>
      </c>
      <c r="BO217">
        <v>14775476000</v>
      </c>
      <c r="BP217">
        <v>0.4</v>
      </c>
      <c r="BQ217" s="3">
        <v>3704</v>
      </c>
      <c r="BR217">
        <v>14818.48</v>
      </c>
      <c r="BS217">
        <v>1632246000</v>
      </c>
      <c r="BT217">
        <v>15686000</v>
      </c>
      <c r="BU217">
        <v>3142392000</v>
      </c>
      <c r="BV217">
        <v>7559371000</v>
      </c>
      <c r="BW217">
        <v>2425781000</v>
      </c>
      <c r="BX217">
        <v>12349695000</v>
      </c>
      <c r="BY217">
        <v>6763404000</v>
      </c>
      <c r="BZ217">
        <v>0.4</v>
      </c>
      <c r="CA217">
        <v>3704</v>
      </c>
      <c r="CB217">
        <v>7198.79</v>
      </c>
      <c r="CC217">
        <v>13932770000</v>
      </c>
      <c r="CD217">
        <v>0.4</v>
      </c>
      <c r="CE217">
        <v>325925.71999999997</v>
      </c>
      <c r="CF217">
        <v>114036754.53</v>
      </c>
      <c r="CG217">
        <v>21989.72</v>
      </c>
      <c r="CH217">
        <v>32625.5</v>
      </c>
      <c r="CI217">
        <v>40.653455200000003</v>
      </c>
      <c r="CJ217">
        <v>2.73</v>
      </c>
      <c r="CK217">
        <v>-219826.67</v>
      </c>
      <c r="CL217">
        <v>-89030</v>
      </c>
      <c r="CM217">
        <v>130796.67</v>
      </c>
      <c r="CN217">
        <v>-3720</v>
      </c>
      <c r="CO217">
        <v>4506150</v>
      </c>
      <c r="CP217">
        <v>-93343.33</v>
      </c>
      <c r="CQ217">
        <v>-84186.67</v>
      </c>
      <c r="CR217">
        <v>8358.41</v>
      </c>
      <c r="CS217">
        <v>189054723.81999999</v>
      </c>
      <c r="CT217">
        <v>34351.11</v>
      </c>
      <c r="CU217">
        <v>189121737.34</v>
      </c>
      <c r="CV217" s="34">
        <v>0.52698149999999999</v>
      </c>
      <c r="CW217">
        <v>0</v>
      </c>
      <c r="CX217" s="7">
        <v>447326.82</v>
      </c>
      <c r="CY217" s="10">
        <f t="shared" si="7"/>
        <v>0</v>
      </c>
      <c r="CZ217" s="10">
        <f>IFERROR(INDEX(CONFAZ!$A$2:$ES$440,MATCH(DATE(YEAR($A217),MONTH($A217),15),CONFAZ!$A$2:$A$440,0),4),0)</f>
        <v>21989.72</v>
      </c>
      <c r="DA217"/>
      <c r="DB217"/>
      <c r="DC217"/>
      <c r="DD217"/>
      <c r="DJ217"/>
    </row>
    <row r="218" spans="1:114" x14ac:dyDescent="0.25">
      <c r="A218" s="1">
        <v>41108</v>
      </c>
      <c r="B218" s="1" t="str">
        <f t="shared" si="6"/>
        <v>18/07/2012</v>
      </c>
      <c r="C218" t="s">
        <v>61</v>
      </c>
      <c r="D218" t="s">
        <v>64</v>
      </c>
      <c r="E218" s="8">
        <v>2.0287000000000002</v>
      </c>
      <c r="F218">
        <v>164064526.12</v>
      </c>
      <c r="G218">
        <v>40655.9</v>
      </c>
      <c r="H218">
        <v>324833929</v>
      </c>
      <c r="I218">
        <v>45630285.559999995</v>
      </c>
      <c r="J218">
        <v>92549914.910000011</v>
      </c>
      <c r="K218">
        <v>6761083.8700000001</v>
      </c>
      <c r="L218">
        <v>15774638</v>
      </c>
      <c r="M218" s="10">
        <v>7561149</v>
      </c>
      <c r="N218" s="10">
        <v>34272913</v>
      </c>
      <c r="O218" s="10">
        <v>41210083</v>
      </c>
      <c r="P218" s="10">
        <v>46491316</v>
      </c>
      <c r="Q218" s="10">
        <v>3621829</v>
      </c>
      <c r="R218" s="10">
        <v>46133932</v>
      </c>
      <c r="S218" s="10">
        <v>886349</v>
      </c>
      <c r="T218" s="10">
        <v>15018986</v>
      </c>
      <c r="U218" s="10">
        <v>100254608</v>
      </c>
      <c r="V218" s="10">
        <v>29342780</v>
      </c>
      <c r="W218" s="10">
        <v>886349</v>
      </c>
      <c r="X218" s="10">
        <v>15018986</v>
      </c>
      <c r="Y218" s="10">
        <v>100254608</v>
      </c>
      <c r="Z218" s="10">
        <v>29342780</v>
      </c>
      <c r="AA218" s="10">
        <v>39984</v>
      </c>
      <c r="AB218" s="10">
        <v>23.6342662094</v>
      </c>
      <c r="AC218">
        <v>147.46</v>
      </c>
      <c r="AD218">
        <v>20837121787</v>
      </c>
      <c r="AE218">
        <v>18294468661</v>
      </c>
      <c r="AF218" s="10">
        <f>INDEX(CONFAZ!$EN$2:$ES$408,MATCH(DATE(YEAR($A218),MONTH($A218),15),CONFAZ!$EN$2:$EN$408,0),2)</f>
        <v>297758683</v>
      </c>
      <c r="AG218" s="10">
        <f>INDEX(CONFAZ!$EN$2:$ES$408,MATCH(DATE(YEAR($A218),MONTH($A218),15),CONFAZ!$EN$2:$EN$408,0),3)</f>
        <v>404088452</v>
      </c>
      <c r="AH218">
        <v>622</v>
      </c>
      <c r="AI218">
        <v>763103619800</v>
      </c>
      <c r="AJ218">
        <v>8.07</v>
      </c>
      <c r="AK218">
        <v>0.43</v>
      </c>
      <c r="AL218">
        <v>0</v>
      </c>
      <c r="AM218">
        <v>0</v>
      </c>
      <c r="AN218">
        <v>0</v>
      </c>
      <c r="AO218">
        <v>0</v>
      </c>
      <c r="AP218">
        <v>7.50958012279039</v>
      </c>
      <c r="AQ218">
        <v>1.43</v>
      </c>
      <c r="AR218">
        <v>205.26</v>
      </c>
      <c r="AS218">
        <v>23.05</v>
      </c>
      <c r="AT218" s="10">
        <v>409021000000</v>
      </c>
      <c r="AU218">
        <v>0</v>
      </c>
      <c r="AV218">
        <v>0</v>
      </c>
      <c r="AW218">
        <v>155006129</v>
      </c>
      <c r="AX218">
        <v>61305383</v>
      </c>
      <c r="AY218">
        <v>0</v>
      </c>
      <c r="AZ218" s="10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27141029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56634712</v>
      </c>
      <c r="BM218">
        <v>0</v>
      </c>
      <c r="BN218">
        <v>9925005</v>
      </c>
      <c r="BO218">
        <v>14775476000</v>
      </c>
      <c r="BP218">
        <v>0.4</v>
      </c>
      <c r="BQ218" s="3">
        <v>3704</v>
      </c>
      <c r="BR218">
        <v>14818.48</v>
      </c>
      <c r="BS218">
        <v>1632246000</v>
      </c>
      <c r="BT218">
        <v>15686000</v>
      </c>
      <c r="BU218">
        <v>3142392000</v>
      </c>
      <c r="BV218">
        <v>7559371000</v>
      </c>
      <c r="BW218">
        <v>2425781000</v>
      </c>
      <c r="BX218">
        <v>12349695000</v>
      </c>
      <c r="BY218">
        <v>6763404000</v>
      </c>
      <c r="BZ218">
        <v>0.4</v>
      </c>
      <c r="CA218">
        <v>3704</v>
      </c>
      <c r="CB218">
        <v>7198.79</v>
      </c>
      <c r="CC218">
        <v>13932770000</v>
      </c>
      <c r="CD218">
        <v>0.4</v>
      </c>
      <c r="CE218">
        <v>447171.91</v>
      </c>
      <c r="CF218">
        <v>120164063.40000001</v>
      </c>
      <c r="CG218">
        <v>7576.46</v>
      </c>
      <c r="CH218">
        <v>33252.5</v>
      </c>
      <c r="CI218">
        <v>40.653455200000003</v>
      </c>
      <c r="CJ218">
        <v>2.73</v>
      </c>
      <c r="CK218">
        <v>-103010</v>
      </c>
      <c r="CL218">
        <v>-67576.67</v>
      </c>
      <c r="CM218">
        <v>35436.67</v>
      </c>
      <c r="CN218">
        <v>9736.67</v>
      </c>
      <c r="CO218">
        <v>5046920</v>
      </c>
      <c r="CP218">
        <v>-100700</v>
      </c>
      <c r="CQ218">
        <v>-77543.33</v>
      </c>
      <c r="CR218">
        <v>11541.08</v>
      </c>
      <c r="CS218">
        <v>200182495.36000001</v>
      </c>
      <c r="CT218">
        <v>28299.98</v>
      </c>
      <c r="CU218">
        <v>200235005.25</v>
      </c>
      <c r="CV218" s="34">
        <v>0.52698149999999999</v>
      </c>
      <c r="CW218">
        <v>0</v>
      </c>
      <c r="CX218" s="7">
        <v>473289.68</v>
      </c>
      <c r="CY218" s="10">
        <f t="shared" si="7"/>
        <v>0</v>
      </c>
      <c r="CZ218" s="10">
        <f>IFERROR(INDEX(CONFAZ!$A$2:$ES$440,MATCH(DATE(YEAR($A218),MONTH($A218),15),CONFAZ!$A$2:$A$440,0),4),0)</f>
        <v>7576.46</v>
      </c>
      <c r="DA218"/>
      <c r="DB218"/>
      <c r="DC218"/>
      <c r="DD218"/>
      <c r="DJ218"/>
    </row>
    <row r="219" spans="1:114" x14ac:dyDescent="0.25">
      <c r="A219" s="1">
        <v>41139</v>
      </c>
      <c r="B219" s="1" t="str">
        <f t="shared" si="6"/>
        <v>18/08/2012</v>
      </c>
      <c r="C219" t="s">
        <v>61</v>
      </c>
      <c r="D219" t="s">
        <v>64</v>
      </c>
      <c r="E219" s="8">
        <v>2.0293999999999999</v>
      </c>
      <c r="F219">
        <v>172707048.44999999</v>
      </c>
      <c r="G219">
        <v>24718.080000000002</v>
      </c>
      <c r="H219">
        <v>317085754</v>
      </c>
      <c r="I219">
        <v>44890958.189999998</v>
      </c>
      <c r="J219">
        <v>77593266.529999986</v>
      </c>
      <c r="K219">
        <v>6803673.5199999996</v>
      </c>
      <c r="L219">
        <v>11611766</v>
      </c>
      <c r="M219" s="10">
        <v>6650404</v>
      </c>
      <c r="N219" s="10">
        <v>35680330</v>
      </c>
      <c r="O219" s="10">
        <v>45099538</v>
      </c>
      <c r="P219" s="10">
        <v>48984435</v>
      </c>
      <c r="Q219" s="10">
        <v>4154594</v>
      </c>
      <c r="R219" s="10">
        <v>51340304</v>
      </c>
      <c r="S219" s="10">
        <v>979639</v>
      </c>
      <c r="T219" s="10">
        <v>15764084</v>
      </c>
      <c r="U219" s="10">
        <v>82925839</v>
      </c>
      <c r="V219" s="10">
        <v>25481869</v>
      </c>
      <c r="W219" s="10">
        <v>979639</v>
      </c>
      <c r="X219" s="10">
        <v>15764084</v>
      </c>
      <c r="Y219" s="10">
        <v>82925839</v>
      </c>
      <c r="Z219" s="10">
        <v>25481869</v>
      </c>
      <c r="AA219" s="10">
        <v>24718</v>
      </c>
      <c r="AB219" s="10">
        <v>23.556629216400001</v>
      </c>
      <c r="AC219">
        <v>149.91</v>
      </c>
      <c r="AD219">
        <v>22241316256</v>
      </c>
      <c r="AE219">
        <v>19312716179</v>
      </c>
      <c r="AF219" s="10">
        <f>INDEX(CONFAZ!$EN$2:$ES$408,MATCH(DATE(YEAR($A219),MONTH($A219),15),CONFAZ!$EN$2:$EN$408,0),2)</f>
        <v>206697572</v>
      </c>
      <c r="AG219" s="10">
        <f>INDEX(CONFAZ!$EN$2:$ES$408,MATCH(DATE(YEAR($A219),MONTH($A219),15),CONFAZ!$EN$2:$EN$408,0),3)</f>
        <v>282258199</v>
      </c>
      <c r="AH219">
        <v>622</v>
      </c>
      <c r="AI219">
        <v>765532297400</v>
      </c>
      <c r="AJ219">
        <v>7.85</v>
      </c>
      <c r="AK219">
        <v>0.45</v>
      </c>
      <c r="AL219">
        <v>0</v>
      </c>
      <c r="AM219">
        <v>0</v>
      </c>
      <c r="AN219">
        <v>0</v>
      </c>
      <c r="AO219">
        <v>0</v>
      </c>
      <c r="AP219">
        <v>7.3647516118749099</v>
      </c>
      <c r="AQ219">
        <v>1.41</v>
      </c>
      <c r="AR219">
        <v>224.55</v>
      </c>
      <c r="AS219">
        <v>6.56</v>
      </c>
      <c r="AT219" s="10">
        <v>418752000000</v>
      </c>
      <c r="AU219">
        <v>0</v>
      </c>
      <c r="AV219">
        <v>0</v>
      </c>
      <c r="AW219">
        <v>107510541</v>
      </c>
      <c r="AX219">
        <v>59778849</v>
      </c>
      <c r="AY219">
        <v>0</v>
      </c>
      <c r="AZ219" s="10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19891138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23870484</v>
      </c>
      <c r="BM219">
        <v>0</v>
      </c>
      <c r="BN219">
        <v>3970070</v>
      </c>
      <c r="BO219">
        <v>14775476000</v>
      </c>
      <c r="BP219">
        <v>0.4</v>
      </c>
      <c r="BQ219" s="3">
        <v>3704</v>
      </c>
      <c r="BR219">
        <v>14818.48</v>
      </c>
      <c r="BS219">
        <v>1632246000</v>
      </c>
      <c r="BT219">
        <v>15686000</v>
      </c>
      <c r="BU219">
        <v>3142392000</v>
      </c>
      <c r="BV219">
        <v>7559371000</v>
      </c>
      <c r="BW219">
        <v>2425781000</v>
      </c>
      <c r="BX219">
        <v>12349695000</v>
      </c>
      <c r="BY219">
        <v>6763404000</v>
      </c>
      <c r="BZ219">
        <v>0.4</v>
      </c>
      <c r="CA219">
        <v>3704</v>
      </c>
      <c r="CB219">
        <v>7198.79</v>
      </c>
      <c r="CC219">
        <v>14775476000</v>
      </c>
      <c r="CD219">
        <v>0.4</v>
      </c>
      <c r="CE219">
        <v>354365.35</v>
      </c>
      <c r="CF219">
        <v>136735500.84</v>
      </c>
      <c r="CG219">
        <v>27850.9</v>
      </c>
      <c r="CH219">
        <v>34670.5</v>
      </c>
      <c r="CI219">
        <v>40.653455200000003</v>
      </c>
      <c r="CJ219">
        <v>2.73</v>
      </c>
      <c r="CK219">
        <v>-103010</v>
      </c>
      <c r="CL219">
        <v>-67576.67</v>
      </c>
      <c r="CM219">
        <v>35436.67</v>
      </c>
      <c r="CN219">
        <v>9736.67</v>
      </c>
      <c r="CO219">
        <v>5046920</v>
      </c>
      <c r="CP219">
        <v>-100700</v>
      </c>
      <c r="CQ219">
        <v>-77543.33</v>
      </c>
      <c r="CR219">
        <v>11741.63</v>
      </c>
      <c r="CS219">
        <v>188700489.46000001</v>
      </c>
      <c r="CT219">
        <v>14203.47</v>
      </c>
      <c r="CU219">
        <v>188732034.56</v>
      </c>
      <c r="CV219" s="34">
        <v>0.52698149999999999</v>
      </c>
      <c r="CW219">
        <v>0</v>
      </c>
      <c r="CX219" s="7">
        <v>411044.65</v>
      </c>
      <c r="CY219" s="10">
        <f t="shared" si="7"/>
        <v>0</v>
      </c>
      <c r="CZ219" s="10">
        <f>IFERROR(INDEX(CONFAZ!$A$2:$ES$440,MATCH(DATE(YEAR($A219),MONTH($A219),15),CONFAZ!$A$2:$A$440,0),4),0)</f>
        <v>27850.9</v>
      </c>
      <c r="DA219"/>
      <c r="DB219"/>
      <c r="DC219"/>
      <c r="DD219"/>
      <c r="DJ219"/>
    </row>
    <row r="220" spans="1:114" x14ac:dyDescent="0.25">
      <c r="A220" s="1">
        <v>41170</v>
      </c>
      <c r="B220" s="1" t="str">
        <f t="shared" si="6"/>
        <v>18/09/2012</v>
      </c>
      <c r="C220" t="s">
        <v>61</v>
      </c>
      <c r="D220" t="s">
        <v>64</v>
      </c>
      <c r="E220" s="8">
        <v>2.0280999999999998</v>
      </c>
      <c r="F220">
        <v>179367000.32000005</v>
      </c>
      <c r="G220">
        <v>22147.4</v>
      </c>
      <c r="H220">
        <v>340891123</v>
      </c>
      <c r="I220">
        <v>50665167.719999991</v>
      </c>
      <c r="J220">
        <v>90116376.150000021</v>
      </c>
      <c r="K220">
        <v>6698577.5600000005</v>
      </c>
      <c r="L220">
        <v>7153816</v>
      </c>
      <c r="M220" s="10">
        <v>5704289</v>
      </c>
      <c r="N220" s="10">
        <v>36322974</v>
      </c>
      <c r="O220" s="10">
        <v>41453295</v>
      </c>
      <c r="P220" s="10">
        <v>50713015</v>
      </c>
      <c r="Q220" s="10">
        <v>3946700</v>
      </c>
      <c r="R220" s="10">
        <v>59100089</v>
      </c>
      <c r="S220" s="10">
        <v>722558</v>
      </c>
      <c r="T220" s="10">
        <v>15577226</v>
      </c>
      <c r="U220" s="10">
        <v>97521368</v>
      </c>
      <c r="V220" s="10">
        <v>29807982</v>
      </c>
      <c r="W220" s="10">
        <v>722558</v>
      </c>
      <c r="X220" s="10">
        <v>15577226</v>
      </c>
      <c r="Y220" s="10">
        <v>97521368</v>
      </c>
      <c r="Z220" s="10">
        <v>29807982</v>
      </c>
      <c r="AA220" s="10">
        <v>21627</v>
      </c>
      <c r="AB220" s="10">
        <v>27.8574901466</v>
      </c>
      <c r="AC220">
        <v>141.6</v>
      </c>
      <c r="AD220" s="2">
        <v>19890116135</v>
      </c>
      <c r="AE220" s="2">
        <v>17605428014</v>
      </c>
      <c r="AF220" s="10">
        <f>INDEX(CONFAZ!$EN$2:$ES$408,MATCH(DATE(YEAR($A220),MONTH($A220),15),CONFAZ!$EN$2:$EN$408,0),2)</f>
        <v>371127997</v>
      </c>
      <c r="AG220" s="10">
        <f>INDEX(CONFAZ!$EN$2:$ES$408,MATCH(DATE(YEAR($A220),MONTH($A220),15),CONFAZ!$EN$2:$EN$408,0),3)</f>
        <v>393034108</v>
      </c>
      <c r="AH220">
        <v>622</v>
      </c>
      <c r="AI220">
        <v>768094200599.99902</v>
      </c>
      <c r="AJ220">
        <v>7.39</v>
      </c>
      <c r="AK220">
        <v>0.63</v>
      </c>
      <c r="AL220">
        <v>874.44055555555497</v>
      </c>
      <c r="AM220">
        <v>717.61400000000003</v>
      </c>
      <c r="AN220">
        <v>659.34761904761899</v>
      </c>
      <c r="AO220">
        <v>805.94039999999995</v>
      </c>
      <c r="AP220">
        <v>7.1374226316547</v>
      </c>
      <c r="AQ220">
        <v>1.56999</v>
      </c>
      <c r="AR220">
        <v>227.98</v>
      </c>
      <c r="AS220">
        <v>6.09</v>
      </c>
      <c r="AT220" s="10">
        <v>402675800000</v>
      </c>
      <c r="AU220">
        <v>0</v>
      </c>
      <c r="AV220">
        <v>0</v>
      </c>
      <c r="AW220">
        <v>159710063</v>
      </c>
      <c r="AX220">
        <v>61133522</v>
      </c>
      <c r="AY220">
        <v>0</v>
      </c>
      <c r="AZ220" s="1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6594255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83139643</v>
      </c>
      <c r="BM220">
        <v>0</v>
      </c>
      <c r="BN220">
        <v>8842643</v>
      </c>
      <c r="BO220">
        <v>14775476000</v>
      </c>
      <c r="BP220" s="3">
        <v>0.4</v>
      </c>
      <c r="BQ220" s="3">
        <v>3704</v>
      </c>
      <c r="BR220" s="3">
        <v>14818.48</v>
      </c>
      <c r="BS220" s="3">
        <v>1632246000</v>
      </c>
      <c r="BT220" s="3">
        <v>15686000</v>
      </c>
      <c r="BU220" s="3">
        <v>3142392000</v>
      </c>
      <c r="BV220" s="3">
        <v>7559371000</v>
      </c>
      <c r="BW220">
        <v>2425781000</v>
      </c>
      <c r="BX220">
        <v>12349695000</v>
      </c>
      <c r="BY220">
        <v>6763404000</v>
      </c>
      <c r="BZ220">
        <v>0.4</v>
      </c>
      <c r="CA220">
        <v>3704</v>
      </c>
      <c r="CB220">
        <v>7198.79</v>
      </c>
      <c r="CC220">
        <v>14775476000</v>
      </c>
      <c r="CD220">
        <v>0.4</v>
      </c>
      <c r="CE220">
        <v>466080.87</v>
      </c>
      <c r="CF220">
        <v>133480376.65000001</v>
      </c>
      <c r="CG220">
        <v>20665.88</v>
      </c>
      <c r="CH220">
        <v>30374.5</v>
      </c>
      <c r="CI220">
        <v>40.653455200000003</v>
      </c>
      <c r="CJ220">
        <v>2.72</v>
      </c>
      <c r="CK220">
        <v>-103010</v>
      </c>
      <c r="CL220">
        <v>-67576.67</v>
      </c>
      <c r="CM220">
        <v>35436.67</v>
      </c>
      <c r="CN220">
        <v>9736.67</v>
      </c>
      <c r="CO220">
        <v>5046920</v>
      </c>
      <c r="CP220">
        <v>-100700</v>
      </c>
      <c r="CQ220">
        <v>-77543.33</v>
      </c>
      <c r="CR220">
        <v>5001.24</v>
      </c>
      <c r="CS220">
        <v>211619775.44</v>
      </c>
      <c r="CT220">
        <v>11249.82</v>
      </c>
      <c r="CU220">
        <v>211636026.5</v>
      </c>
      <c r="CV220" s="34">
        <v>0.52698149999999999</v>
      </c>
      <c r="CW220">
        <v>0</v>
      </c>
      <c r="CX220" s="7">
        <v>424719.63</v>
      </c>
      <c r="CY220" s="10">
        <f t="shared" si="7"/>
        <v>0</v>
      </c>
      <c r="CZ220" s="10">
        <f>IFERROR(INDEX(CONFAZ!$A$2:$ES$440,MATCH(DATE(YEAR($A220),MONTH($A220),15),CONFAZ!$A$2:$A$440,0),4),0)</f>
        <v>20665.88</v>
      </c>
      <c r="DA220" s="10"/>
      <c r="DB220" s="10"/>
      <c r="DC220"/>
      <c r="DD220"/>
      <c r="DJ220"/>
    </row>
    <row r="221" spans="1:114" x14ac:dyDescent="0.25">
      <c r="A221" s="1">
        <v>41200</v>
      </c>
      <c r="B221" s="1" t="str">
        <f t="shared" si="6"/>
        <v>18/10/2012</v>
      </c>
      <c r="C221" t="s">
        <v>61</v>
      </c>
      <c r="D221" t="s">
        <v>64</v>
      </c>
      <c r="E221" s="8">
        <v>2.0297999999999998</v>
      </c>
      <c r="F221">
        <v>189960756.65000007</v>
      </c>
      <c r="G221">
        <v>3909368.71</v>
      </c>
      <c r="H221">
        <v>334945022</v>
      </c>
      <c r="I221">
        <v>45584907.730000004</v>
      </c>
      <c r="J221">
        <v>72751112.61999999</v>
      </c>
      <c r="K221">
        <v>7024369.9300000006</v>
      </c>
      <c r="L221">
        <v>7391170</v>
      </c>
      <c r="M221" s="10">
        <v>6906153</v>
      </c>
      <c r="N221" s="10">
        <v>35792354</v>
      </c>
      <c r="O221" s="10">
        <v>46075897</v>
      </c>
      <c r="P221" s="10">
        <v>52252499</v>
      </c>
      <c r="Q221" s="10">
        <v>4437740</v>
      </c>
      <c r="R221" s="10">
        <v>58061723</v>
      </c>
      <c r="S221" s="10">
        <v>864905</v>
      </c>
      <c r="T221" s="10">
        <v>17644575</v>
      </c>
      <c r="U221" s="10">
        <v>77821644</v>
      </c>
      <c r="V221" s="10">
        <v>31178695</v>
      </c>
      <c r="W221" s="10">
        <v>864905</v>
      </c>
      <c r="X221" s="10">
        <v>17644575</v>
      </c>
      <c r="Y221" s="10">
        <v>77821644</v>
      </c>
      <c r="Z221" s="10">
        <v>31178695</v>
      </c>
      <c r="AA221" s="10">
        <v>3908837</v>
      </c>
      <c r="AB221" s="10">
        <v>21.3938962426</v>
      </c>
      <c r="AC221">
        <v>147.71</v>
      </c>
      <c r="AD221" s="2">
        <v>21187492462</v>
      </c>
      <c r="AE221" s="2">
        <v>20395170133</v>
      </c>
      <c r="AF221" s="10">
        <f>INDEX(CONFAZ!$EN$2:$ES$408,MATCH(DATE(YEAR($A221),MONTH($A221),15),CONFAZ!$EN$2:$EN$408,0),2)</f>
        <v>370156019</v>
      </c>
      <c r="AG221" s="10">
        <f>INDEX(CONFAZ!$EN$2:$ES$408,MATCH(DATE(YEAR($A221),MONTH($A221),15),CONFAZ!$EN$2:$EN$408,0),3)</f>
        <v>734202529</v>
      </c>
      <c r="AH221">
        <v>622</v>
      </c>
      <c r="AI221">
        <v>766763039399.99902</v>
      </c>
      <c r="AJ221">
        <v>7.23</v>
      </c>
      <c r="AK221">
        <v>0.71</v>
      </c>
      <c r="AL221">
        <v>874.98611111111097</v>
      </c>
      <c r="AM221">
        <v>717.08249999999998</v>
      </c>
      <c r="AN221">
        <v>660.142857142857</v>
      </c>
      <c r="AO221">
        <v>806.19839999999999</v>
      </c>
      <c r="AP221">
        <v>6.9594997634572202</v>
      </c>
      <c r="AQ221">
        <v>1.59</v>
      </c>
      <c r="AR221">
        <v>226.36</v>
      </c>
      <c r="AS221">
        <v>13.659000000000001</v>
      </c>
      <c r="AT221" s="10">
        <v>431405500000</v>
      </c>
      <c r="AU221">
        <v>0</v>
      </c>
      <c r="AV221">
        <v>0</v>
      </c>
      <c r="AW221">
        <v>127443340</v>
      </c>
      <c r="AX221">
        <v>82930676</v>
      </c>
      <c r="AY221">
        <v>0</v>
      </c>
      <c r="AZ221" s="10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12641320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24243610</v>
      </c>
      <c r="BM221">
        <v>0</v>
      </c>
      <c r="BN221">
        <v>7627734</v>
      </c>
      <c r="BO221">
        <v>14775476000</v>
      </c>
      <c r="BP221" s="3">
        <v>0.4</v>
      </c>
      <c r="BQ221" s="3">
        <v>3704</v>
      </c>
      <c r="BR221" s="3">
        <v>14818.48</v>
      </c>
      <c r="BS221" s="3">
        <v>1632246000</v>
      </c>
      <c r="BT221">
        <v>15686000</v>
      </c>
      <c r="BU221" s="3">
        <v>3142392000</v>
      </c>
      <c r="BV221">
        <v>7559371000</v>
      </c>
      <c r="BW221" s="3">
        <v>2425781000</v>
      </c>
      <c r="BX221" s="3">
        <v>12349695000</v>
      </c>
      <c r="BY221">
        <v>6763404000</v>
      </c>
      <c r="BZ221">
        <v>0.4</v>
      </c>
      <c r="CA221">
        <v>3704</v>
      </c>
      <c r="CB221">
        <v>7198.79</v>
      </c>
      <c r="CC221">
        <v>14775476000</v>
      </c>
      <c r="CD221">
        <v>0.4</v>
      </c>
      <c r="CE221">
        <v>337974.94</v>
      </c>
      <c r="CF221">
        <v>138570478.83000001</v>
      </c>
      <c r="CG221">
        <v>18095.099999999999</v>
      </c>
      <c r="CH221">
        <v>32678.5</v>
      </c>
      <c r="CI221">
        <v>40.653455200000003</v>
      </c>
      <c r="CJ221">
        <v>2.73</v>
      </c>
      <c r="CK221">
        <v>-12740</v>
      </c>
      <c r="CL221">
        <v>31866.67</v>
      </c>
      <c r="CM221">
        <v>44606.67</v>
      </c>
      <c r="CN221">
        <v>-603.33000000000004</v>
      </c>
      <c r="CO221">
        <v>5048813.33</v>
      </c>
      <c r="CP221">
        <v>-92103.33</v>
      </c>
      <c r="CQ221">
        <v>-38373.33</v>
      </c>
      <c r="CR221">
        <v>503228.6</v>
      </c>
      <c r="CS221">
        <v>193897143.09</v>
      </c>
      <c r="CT221">
        <v>17037.78</v>
      </c>
      <c r="CU221">
        <v>194432209.47</v>
      </c>
      <c r="CV221" s="34">
        <v>0.52698149999999999</v>
      </c>
      <c r="CW221">
        <v>0</v>
      </c>
      <c r="CX221" s="7">
        <v>454504.38</v>
      </c>
      <c r="CY221" s="10">
        <f t="shared" si="7"/>
        <v>0</v>
      </c>
      <c r="CZ221" s="10">
        <f>IFERROR(INDEX(CONFAZ!$A$2:$ES$440,MATCH(DATE(YEAR($A221),MONTH($A221),15),CONFAZ!$A$2:$A$440,0),4),0)</f>
        <v>18095.099999999999</v>
      </c>
      <c r="DA221"/>
      <c r="DB221"/>
      <c r="DC221"/>
      <c r="DD221"/>
      <c r="DJ221"/>
    </row>
    <row r="222" spans="1:114" x14ac:dyDescent="0.25">
      <c r="A222" s="1">
        <v>41231</v>
      </c>
      <c r="B222" s="1" t="str">
        <f t="shared" si="6"/>
        <v>18/11/2012</v>
      </c>
      <c r="C222" t="s">
        <v>61</v>
      </c>
      <c r="D222" t="s">
        <v>64</v>
      </c>
      <c r="E222" s="8">
        <v>2.0678000000000001</v>
      </c>
      <c r="F222">
        <v>187204465.70000005</v>
      </c>
      <c r="G222">
        <v>756437.95000000007</v>
      </c>
      <c r="H222">
        <v>369257801</v>
      </c>
      <c r="I222">
        <v>53448977.060000002</v>
      </c>
      <c r="J222">
        <v>102456047.16999999</v>
      </c>
      <c r="K222">
        <v>7671749.0600000005</v>
      </c>
      <c r="L222">
        <v>6006544</v>
      </c>
      <c r="M222" s="10">
        <v>8093670</v>
      </c>
      <c r="N222" s="10">
        <v>37895316</v>
      </c>
      <c r="O222" s="10">
        <v>44528516</v>
      </c>
      <c r="P222" s="10">
        <v>55458572</v>
      </c>
      <c r="Q222" s="10">
        <v>5108083</v>
      </c>
      <c r="R222" s="10">
        <v>57142021</v>
      </c>
      <c r="S222" s="10">
        <v>815862</v>
      </c>
      <c r="T222" s="10">
        <v>17090706</v>
      </c>
      <c r="U222" s="10">
        <v>109350944</v>
      </c>
      <c r="V222" s="10">
        <v>33017673</v>
      </c>
      <c r="W222" s="10">
        <v>815862</v>
      </c>
      <c r="X222" s="10">
        <v>17090706</v>
      </c>
      <c r="Y222" s="10">
        <v>109350944</v>
      </c>
      <c r="Z222" s="10">
        <v>33017673</v>
      </c>
      <c r="AA222" s="10">
        <v>756438</v>
      </c>
      <c r="AB222" s="10">
        <v>19.9387266337</v>
      </c>
      <c r="AC222">
        <v>144.15</v>
      </c>
      <c r="AD222" s="2">
        <v>19707711615</v>
      </c>
      <c r="AE222" s="2">
        <v>20821071301</v>
      </c>
      <c r="AF222" s="10">
        <f>INDEX(CONFAZ!$EN$2:$ES$408,MATCH(DATE(YEAR($A222),MONTH($A222),15),CONFAZ!$EN$2:$EN$408,0),2)</f>
        <v>126431728</v>
      </c>
      <c r="AG222" s="10">
        <f>INDEX(CONFAZ!$EN$2:$ES$408,MATCH(DATE(YEAR($A222),MONTH($A222),15),CONFAZ!$EN$2:$EN$408,0),3)</f>
        <v>1259271312</v>
      </c>
      <c r="AH222">
        <v>622</v>
      </c>
      <c r="AI222">
        <v>782786368000</v>
      </c>
      <c r="AJ222">
        <v>7.14</v>
      </c>
      <c r="AK222">
        <v>0.54</v>
      </c>
      <c r="AL222">
        <v>877.37888888888801</v>
      </c>
      <c r="AM222">
        <v>717.30899999999997</v>
      </c>
      <c r="AN222">
        <v>660.84619047619003</v>
      </c>
      <c r="AO222">
        <v>806.75599999999997</v>
      </c>
      <c r="AP222">
        <v>6.8239579367610803</v>
      </c>
      <c r="AQ222">
        <v>1.6</v>
      </c>
      <c r="AR222">
        <v>226.01</v>
      </c>
      <c r="AS222">
        <v>5.79</v>
      </c>
      <c r="AT222" s="10">
        <v>426600400000</v>
      </c>
      <c r="AU222">
        <v>0</v>
      </c>
      <c r="AV222">
        <v>0</v>
      </c>
      <c r="AW222">
        <v>46760976</v>
      </c>
      <c r="AX222">
        <v>14523192</v>
      </c>
      <c r="AY222">
        <v>0</v>
      </c>
      <c r="AZ222" s="10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17427638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8927310</v>
      </c>
      <c r="BM222">
        <v>0</v>
      </c>
      <c r="BN222">
        <v>5882836</v>
      </c>
      <c r="BO222">
        <v>14775476000</v>
      </c>
      <c r="BP222" s="3">
        <v>0.4</v>
      </c>
      <c r="BQ222" s="3">
        <v>3704</v>
      </c>
      <c r="BR222" s="3">
        <v>14818.48</v>
      </c>
      <c r="BS222" s="3">
        <v>1632246000</v>
      </c>
      <c r="BT222" s="3">
        <v>15686000</v>
      </c>
      <c r="BU222" s="3">
        <v>3142392000</v>
      </c>
      <c r="BV222">
        <v>7559371000</v>
      </c>
      <c r="BW222" s="3">
        <v>2425781000</v>
      </c>
      <c r="BX222" s="3">
        <v>12349695000</v>
      </c>
      <c r="BY222">
        <v>6763404000</v>
      </c>
      <c r="BZ222">
        <v>0.4</v>
      </c>
      <c r="CA222">
        <v>3704</v>
      </c>
      <c r="CB222">
        <v>7198.79</v>
      </c>
      <c r="CC222">
        <v>14775476000</v>
      </c>
      <c r="CD222">
        <v>0.4</v>
      </c>
      <c r="CE222">
        <v>500785.46</v>
      </c>
      <c r="CF222">
        <v>250320150.90000001</v>
      </c>
      <c r="CG222">
        <v>23158.36</v>
      </c>
      <c r="CH222">
        <v>31729.5</v>
      </c>
      <c r="CI222">
        <v>40.653455200000003</v>
      </c>
      <c r="CJ222">
        <v>2.75</v>
      </c>
      <c r="CK222">
        <v>-12740</v>
      </c>
      <c r="CL222">
        <v>31866.67</v>
      </c>
      <c r="CM222">
        <v>44606.67</v>
      </c>
      <c r="CN222">
        <v>-603.33000000000004</v>
      </c>
      <c r="CO222">
        <v>5048813.33</v>
      </c>
      <c r="CP222">
        <v>-92103.33</v>
      </c>
      <c r="CQ222">
        <v>-38373.33</v>
      </c>
      <c r="CR222">
        <v>668457.11</v>
      </c>
      <c r="CS222">
        <v>222021210.84</v>
      </c>
      <c r="CT222">
        <v>13326.11</v>
      </c>
      <c r="CU222">
        <v>222702994.06</v>
      </c>
      <c r="CV222" s="34">
        <v>0.52698149999999999</v>
      </c>
      <c r="CW222">
        <v>0</v>
      </c>
      <c r="CX222" s="7">
        <v>418662.08</v>
      </c>
      <c r="CY222" s="10">
        <f t="shared" si="7"/>
        <v>0</v>
      </c>
      <c r="CZ222" s="10">
        <f>IFERROR(INDEX(CONFAZ!$A$2:$ES$440,MATCH(DATE(YEAR($A222),MONTH($A222),15),CONFAZ!$A$2:$A$440,0),4),0)</f>
        <v>23158.36</v>
      </c>
      <c r="DA222" s="4"/>
      <c r="DB222" s="4"/>
      <c r="DC222" s="4"/>
      <c r="DD222"/>
      <c r="DJ222"/>
    </row>
    <row r="223" spans="1:114" x14ac:dyDescent="0.25">
      <c r="A223" s="1">
        <v>41261</v>
      </c>
      <c r="B223" s="1" t="str">
        <f t="shared" si="6"/>
        <v>18/12/2012</v>
      </c>
      <c r="C223" t="s">
        <v>61</v>
      </c>
      <c r="D223" t="s">
        <v>64</v>
      </c>
      <c r="E223" s="8">
        <v>2.0777999999999999</v>
      </c>
      <c r="F223">
        <v>182670931.02999997</v>
      </c>
      <c r="G223">
        <v>1041310.39</v>
      </c>
      <c r="H223">
        <v>348307865</v>
      </c>
      <c r="I223">
        <v>51798459.43</v>
      </c>
      <c r="J223">
        <v>86031011.75999999</v>
      </c>
      <c r="K223">
        <v>8041200.0099999998</v>
      </c>
      <c r="L223">
        <v>6289645</v>
      </c>
      <c r="M223" s="10">
        <v>6590947</v>
      </c>
      <c r="N223" s="10">
        <v>34226480</v>
      </c>
      <c r="O223" s="10">
        <v>44332158</v>
      </c>
      <c r="P223" s="10">
        <v>55280829</v>
      </c>
      <c r="Q223" s="10">
        <v>4818049</v>
      </c>
      <c r="R223" s="10">
        <v>61253809</v>
      </c>
      <c r="S223" s="10">
        <v>864858</v>
      </c>
      <c r="T223" s="10">
        <v>17031210</v>
      </c>
      <c r="U223" s="10">
        <v>92399365</v>
      </c>
      <c r="V223" s="10">
        <v>30468850</v>
      </c>
      <c r="W223" s="10">
        <v>864858</v>
      </c>
      <c r="X223" s="10">
        <v>17031210</v>
      </c>
      <c r="Y223" s="10">
        <v>92399365</v>
      </c>
      <c r="Z223" s="10">
        <v>30468850</v>
      </c>
      <c r="AA223" s="10">
        <v>1041310</v>
      </c>
      <c r="AB223" s="10">
        <v>20.425072379700001</v>
      </c>
      <c r="AC223">
        <v>139.52000000000001</v>
      </c>
      <c r="AD223" s="2">
        <v>19684368532</v>
      </c>
      <c r="AE223" s="2">
        <v>17662214372</v>
      </c>
      <c r="AF223" s="10">
        <f>INDEX(CONFAZ!$EN$2:$ES$408,MATCH(DATE(YEAR($A223),MONTH($A223),15),CONFAZ!$EN$2:$EN$408,0),2)</f>
        <v>199258194</v>
      </c>
      <c r="AG223" s="10">
        <f>INDEX(CONFAZ!$EN$2:$ES$408,MATCH(DATE(YEAR($A223),MONTH($A223),15),CONFAZ!$EN$2:$EN$408,0),3)</f>
        <v>296754571</v>
      </c>
      <c r="AH223">
        <v>622</v>
      </c>
      <c r="AI223">
        <v>775324836600</v>
      </c>
      <c r="AJ223">
        <v>7.16</v>
      </c>
      <c r="AK223">
        <v>0.74</v>
      </c>
      <c r="AL223">
        <v>889.25277777777706</v>
      </c>
      <c r="AM223">
        <v>727.89699999999903</v>
      </c>
      <c r="AN223">
        <v>669.18952380952305</v>
      </c>
      <c r="AO223">
        <v>818.274</v>
      </c>
      <c r="AP223">
        <v>6.9151177008518001</v>
      </c>
      <c r="AQ223">
        <v>1.79</v>
      </c>
      <c r="AR223">
        <v>228.68</v>
      </c>
      <c r="AS223">
        <v>5.99</v>
      </c>
      <c r="AT223" s="10">
        <v>413705300000</v>
      </c>
      <c r="AU223">
        <v>0</v>
      </c>
      <c r="AV223">
        <v>0</v>
      </c>
      <c r="AW223">
        <v>120634338</v>
      </c>
      <c r="AX223">
        <v>95458432</v>
      </c>
      <c r="AY223">
        <v>0</v>
      </c>
      <c r="AZ223" s="10">
        <v>1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11590637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9981120</v>
      </c>
      <c r="BM223">
        <v>0</v>
      </c>
      <c r="BN223">
        <v>3604048</v>
      </c>
      <c r="BO223">
        <v>14775476000</v>
      </c>
      <c r="BP223" s="3">
        <v>0.4</v>
      </c>
      <c r="BQ223" s="3">
        <v>3704</v>
      </c>
      <c r="BR223" s="3">
        <v>14818.48</v>
      </c>
      <c r="BS223" s="3">
        <v>1632246000</v>
      </c>
      <c r="BT223" s="3">
        <v>15686000</v>
      </c>
      <c r="BU223" s="3">
        <v>3142392000</v>
      </c>
      <c r="BV223" s="3">
        <v>7559371000</v>
      </c>
      <c r="BW223" s="3">
        <v>2425781000</v>
      </c>
      <c r="BX223" s="3">
        <v>12349695000</v>
      </c>
      <c r="BY223">
        <v>5744808000</v>
      </c>
      <c r="BZ223">
        <v>0.4</v>
      </c>
      <c r="CA223">
        <v>3704</v>
      </c>
      <c r="CB223">
        <v>6245.02</v>
      </c>
      <c r="CC223">
        <v>14775476000</v>
      </c>
      <c r="CD223">
        <v>0.4</v>
      </c>
      <c r="CE223">
        <v>407914.81</v>
      </c>
      <c r="CF223">
        <v>234774435.91</v>
      </c>
      <c r="CG223">
        <v>19889.740000000002</v>
      </c>
      <c r="CH223">
        <v>34182.5</v>
      </c>
      <c r="CI223">
        <v>40.653455200000003</v>
      </c>
      <c r="CJ223">
        <v>2.75</v>
      </c>
      <c r="CK223">
        <v>-12740</v>
      </c>
      <c r="CL223">
        <v>31866.67</v>
      </c>
      <c r="CM223">
        <v>44606.67</v>
      </c>
      <c r="CN223">
        <v>-603.33000000000004</v>
      </c>
      <c r="CO223">
        <v>5048813.33</v>
      </c>
      <c r="CP223">
        <v>-92103.33</v>
      </c>
      <c r="CQ223">
        <v>-38373.33</v>
      </c>
      <c r="CR223">
        <v>561459.05000000005</v>
      </c>
      <c r="CS223">
        <v>203926248.24000001</v>
      </c>
      <c r="CT223">
        <v>17023.57</v>
      </c>
      <c r="CU223">
        <v>204514130.86000001</v>
      </c>
      <c r="CV223" s="34">
        <v>0.52698149999999999</v>
      </c>
      <c r="CW223">
        <v>0</v>
      </c>
      <c r="CX223" s="7">
        <v>464191.67</v>
      </c>
      <c r="CY223" s="10">
        <f t="shared" si="7"/>
        <v>0</v>
      </c>
      <c r="CZ223" s="10">
        <f>IFERROR(INDEX(CONFAZ!$A$2:$ES$440,MATCH(DATE(YEAR($A223),MONTH($A223),15),CONFAZ!$A$2:$A$440,0),4),0)</f>
        <v>19889.740000000002</v>
      </c>
      <c r="DA223"/>
      <c r="DB223"/>
      <c r="DC223"/>
      <c r="DD223"/>
      <c r="DJ223"/>
    </row>
    <row r="224" spans="1:114" x14ac:dyDescent="0.25">
      <c r="A224" s="1">
        <v>41292</v>
      </c>
      <c r="B224" s="1" t="str">
        <f t="shared" si="6"/>
        <v>18/01/2013</v>
      </c>
      <c r="C224" t="s">
        <v>61</v>
      </c>
      <c r="D224" t="s">
        <v>64</v>
      </c>
      <c r="E224" s="8">
        <v>2.0310999999999999</v>
      </c>
      <c r="F224">
        <v>230450284.26999995</v>
      </c>
      <c r="G224">
        <v>72851.330000000016</v>
      </c>
      <c r="H224">
        <v>383895201</v>
      </c>
      <c r="I224">
        <v>50703478.059999995</v>
      </c>
      <c r="J224">
        <v>74877655.75999999</v>
      </c>
      <c r="K224">
        <v>9186322.790000001</v>
      </c>
      <c r="L224">
        <v>14765777</v>
      </c>
      <c r="M224" s="10">
        <v>8477736</v>
      </c>
      <c r="N224" s="10">
        <v>38006861</v>
      </c>
      <c r="O224" s="10">
        <v>68668976</v>
      </c>
      <c r="P224" s="10">
        <v>53730231</v>
      </c>
      <c r="Q224" s="10">
        <v>5160368</v>
      </c>
      <c r="R224" s="10">
        <v>66604895</v>
      </c>
      <c r="S224" s="10">
        <v>816983</v>
      </c>
      <c r="T224" s="10">
        <v>18816205</v>
      </c>
      <c r="U224" s="10">
        <v>93755253</v>
      </c>
      <c r="V224" s="10">
        <v>29784842</v>
      </c>
      <c r="W224" s="10">
        <v>816983</v>
      </c>
      <c r="X224" s="10">
        <v>18816205</v>
      </c>
      <c r="Y224" s="10">
        <v>93755253</v>
      </c>
      <c r="Z224" s="10">
        <v>29784842</v>
      </c>
      <c r="AA224" s="10">
        <v>72851</v>
      </c>
      <c r="AB224" s="10">
        <v>23.608735510500001</v>
      </c>
      <c r="AC224">
        <v>139.32</v>
      </c>
      <c r="AD224" s="2">
        <v>15757148192</v>
      </c>
      <c r="AE224" s="2">
        <v>20156726433</v>
      </c>
      <c r="AF224" s="10">
        <f>INDEX(CONFAZ!$EN$2:$ES$408,MATCH(DATE(YEAR($A224),MONTH($A224),15),CONFAZ!$EN$2:$EN$408,0),2)</f>
        <v>173325757</v>
      </c>
      <c r="AG224" s="10">
        <f>INDEX(CONFAZ!$EN$2:$ES$408,MATCH(DATE(YEAR($A224),MONTH($A224),15),CONFAZ!$EN$2:$EN$408,0),3)</f>
        <v>1241458349</v>
      </c>
      <c r="AH224">
        <v>678</v>
      </c>
      <c r="AI224">
        <v>758447268700</v>
      </c>
      <c r="AJ224">
        <v>7.11</v>
      </c>
      <c r="AK224">
        <v>0.92</v>
      </c>
      <c r="AL224">
        <v>888.66611111111104</v>
      </c>
      <c r="AM224">
        <v>736.44050000000004</v>
      </c>
      <c r="AN224">
        <v>680.10761904761898</v>
      </c>
      <c r="AO224">
        <v>820.46839999999997</v>
      </c>
      <c r="AP224">
        <v>7.26691933976314</v>
      </c>
      <c r="AQ224">
        <v>1.86</v>
      </c>
      <c r="AR224">
        <v>227.02</v>
      </c>
      <c r="AS224">
        <v>8.64</v>
      </c>
      <c r="AT224" s="10">
        <v>408889700000</v>
      </c>
      <c r="AU224">
        <v>0</v>
      </c>
      <c r="AV224">
        <v>0</v>
      </c>
      <c r="AW224">
        <v>90976723</v>
      </c>
      <c r="AX224">
        <v>80958888</v>
      </c>
      <c r="AY224">
        <v>0</v>
      </c>
      <c r="AZ224" s="10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3847426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6170409</v>
      </c>
      <c r="BO224">
        <v>18211488000</v>
      </c>
      <c r="BP224" s="3">
        <v>0.4</v>
      </c>
      <c r="BQ224" s="3">
        <v>3704</v>
      </c>
      <c r="BR224" s="3">
        <v>17996.55</v>
      </c>
      <c r="BS224" s="3">
        <v>1871630000</v>
      </c>
      <c r="BT224" s="3">
        <v>17679000</v>
      </c>
      <c r="BU224">
        <v>3901623000</v>
      </c>
      <c r="BV224">
        <v>8985524000</v>
      </c>
      <c r="BW224" s="3">
        <v>3435031000</v>
      </c>
      <c r="BX224">
        <v>14776457000</v>
      </c>
      <c r="BY224">
        <v>5744808000</v>
      </c>
      <c r="BZ224">
        <v>0.4</v>
      </c>
      <c r="CA224">
        <v>3704</v>
      </c>
      <c r="CB224">
        <v>6245.02</v>
      </c>
      <c r="CC224">
        <v>14775476000</v>
      </c>
      <c r="CD224">
        <v>0.4</v>
      </c>
      <c r="CE224">
        <v>465374.81</v>
      </c>
      <c r="CF224">
        <v>229098991.44</v>
      </c>
      <c r="CG224">
        <v>19178.439999999999</v>
      </c>
      <c r="CH224">
        <v>33784.910000000003</v>
      </c>
      <c r="CI224">
        <v>38.131496400000003</v>
      </c>
      <c r="CJ224">
        <v>2.76</v>
      </c>
      <c r="CK224">
        <v>91423.33</v>
      </c>
      <c r="CL224">
        <v>116293.33</v>
      </c>
      <c r="CM224">
        <v>24870</v>
      </c>
      <c r="CN224">
        <v>50243.33</v>
      </c>
      <c r="CO224">
        <v>5001793.33</v>
      </c>
      <c r="CP224">
        <v>-88190</v>
      </c>
      <c r="CQ224">
        <v>-7746.67</v>
      </c>
      <c r="CR224">
        <v>42361.599999999999</v>
      </c>
      <c r="CS224">
        <v>227667345.62</v>
      </c>
      <c r="CT224">
        <v>28415.759999999998</v>
      </c>
      <c r="CU224">
        <v>227739922.97999999</v>
      </c>
      <c r="CV224" s="34">
        <v>0.53078559999999997</v>
      </c>
      <c r="CW224">
        <v>0</v>
      </c>
      <c r="CX224" s="7">
        <v>459888.96</v>
      </c>
      <c r="CY224" s="10">
        <f t="shared" si="7"/>
        <v>0</v>
      </c>
      <c r="CZ224" s="10">
        <f>IFERROR(INDEX(CONFAZ!$A$2:$ES$440,MATCH(DATE(YEAR($A224),MONTH($A224),15),CONFAZ!$A$2:$A$440,0),4),0)</f>
        <v>19178.439999999999</v>
      </c>
      <c r="DA224"/>
      <c r="DB224"/>
      <c r="DC224"/>
      <c r="DD224"/>
      <c r="DJ224"/>
    </row>
    <row r="225" spans="1:114" x14ac:dyDescent="0.25">
      <c r="A225" s="1">
        <v>41323</v>
      </c>
      <c r="B225" s="1" t="str">
        <f t="shared" si="6"/>
        <v>18/02/2013</v>
      </c>
      <c r="C225" t="s">
        <v>61</v>
      </c>
      <c r="D225" t="s">
        <v>64</v>
      </c>
      <c r="E225" s="8">
        <v>1.9732000000000001</v>
      </c>
      <c r="F225">
        <v>192478249.55000001</v>
      </c>
      <c r="G225">
        <v>42820.630000000005</v>
      </c>
      <c r="H225">
        <v>359357830</v>
      </c>
      <c r="I225">
        <v>47736995.320000008</v>
      </c>
      <c r="J225">
        <v>94957518.829999998</v>
      </c>
      <c r="K225">
        <v>6873949.8300000001</v>
      </c>
      <c r="L225">
        <v>38699100</v>
      </c>
      <c r="M225" s="10">
        <v>5250177</v>
      </c>
      <c r="N225" s="10">
        <v>36441134</v>
      </c>
      <c r="O225" s="10">
        <v>44182672</v>
      </c>
      <c r="P225" s="10">
        <v>51104558</v>
      </c>
      <c r="Q225" s="10">
        <v>4091516</v>
      </c>
      <c r="R225" s="10">
        <v>53778155</v>
      </c>
      <c r="S225" s="10">
        <v>758067</v>
      </c>
      <c r="T225" s="10">
        <v>14574522</v>
      </c>
      <c r="U225" s="10">
        <v>119636394</v>
      </c>
      <c r="V225" s="10">
        <v>29497814</v>
      </c>
      <c r="W225" s="10">
        <v>758067</v>
      </c>
      <c r="X225" s="10">
        <v>14574522</v>
      </c>
      <c r="Y225" s="10">
        <v>119636394</v>
      </c>
      <c r="Z225" s="10">
        <v>29497814</v>
      </c>
      <c r="AA225" s="10">
        <v>42821</v>
      </c>
      <c r="AB225" s="10">
        <v>21.835082719999999</v>
      </c>
      <c r="AC225">
        <v>136.13999999999999</v>
      </c>
      <c r="AD225" s="2">
        <v>15478937787</v>
      </c>
      <c r="AE225" s="2">
        <v>16981570962</v>
      </c>
      <c r="AF225" s="10">
        <f>INDEX(CONFAZ!$EN$2:$ES$408,MATCH(DATE(YEAR($A225),MONTH($A225),15),CONFAZ!$EN$2:$EN$408,0),2)</f>
        <v>126611985</v>
      </c>
      <c r="AG225" s="10">
        <f>INDEX(CONFAZ!$EN$2:$ES$408,MATCH(DATE(YEAR($A225),MONTH($A225),15),CONFAZ!$EN$2:$EN$408,0),3)</f>
        <v>597827834</v>
      </c>
      <c r="AH225">
        <v>678</v>
      </c>
      <c r="AI225">
        <v>737467714400</v>
      </c>
      <c r="AJ225">
        <v>7.12</v>
      </c>
      <c r="AK225">
        <v>0.52</v>
      </c>
      <c r="AL225">
        <v>891.79055555555499</v>
      </c>
      <c r="AM225">
        <v>738.86299999999903</v>
      </c>
      <c r="AN225">
        <v>681.30761904761903</v>
      </c>
      <c r="AO225">
        <v>824.51919999999996</v>
      </c>
      <c r="AP225">
        <v>7.7835220745117297</v>
      </c>
      <c r="AQ225">
        <v>1.6</v>
      </c>
      <c r="AR225">
        <v>226.97</v>
      </c>
      <c r="AS225">
        <v>-1.57</v>
      </c>
      <c r="AT225" s="10">
        <v>398093600000</v>
      </c>
      <c r="AU225">
        <v>0</v>
      </c>
      <c r="AV225">
        <v>0</v>
      </c>
      <c r="AW225">
        <v>100876607</v>
      </c>
      <c r="AX225">
        <v>82835952</v>
      </c>
      <c r="AY225">
        <v>0</v>
      </c>
      <c r="AZ225" s="10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14401278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10000</v>
      </c>
      <c r="BN225">
        <v>3629377</v>
      </c>
      <c r="BO225">
        <v>18211488000</v>
      </c>
      <c r="BP225" s="3">
        <v>0.4</v>
      </c>
      <c r="BQ225" s="3">
        <v>3704</v>
      </c>
      <c r="BR225">
        <v>17996.55</v>
      </c>
      <c r="BS225" s="3">
        <v>1871630000</v>
      </c>
      <c r="BT225">
        <v>17679000</v>
      </c>
      <c r="BU225" s="3">
        <v>3901623000</v>
      </c>
      <c r="BV225" s="3">
        <v>8985524000</v>
      </c>
      <c r="BW225" s="3">
        <v>3435031000</v>
      </c>
      <c r="BX225" s="3">
        <v>14776457000</v>
      </c>
      <c r="BY225">
        <v>5744808000</v>
      </c>
      <c r="BZ225">
        <v>0.4</v>
      </c>
      <c r="CA225">
        <v>3704</v>
      </c>
      <c r="CB225">
        <v>6245.02</v>
      </c>
      <c r="CC225">
        <v>14775476000</v>
      </c>
      <c r="CD225">
        <v>0.4</v>
      </c>
      <c r="CE225">
        <v>659966.97</v>
      </c>
      <c r="CF225">
        <v>413542084.13</v>
      </c>
      <c r="CG225">
        <v>16851.490000000002</v>
      </c>
      <c r="CH225">
        <v>32783.910000000003</v>
      </c>
      <c r="CI225">
        <v>38.131496400000003</v>
      </c>
      <c r="CJ225">
        <v>2.89</v>
      </c>
      <c r="CK225">
        <v>91423.33</v>
      </c>
      <c r="CL225">
        <v>116293.33</v>
      </c>
      <c r="CM225">
        <v>24870</v>
      </c>
      <c r="CN225">
        <v>50243.33</v>
      </c>
      <c r="CO225">
        <v>5001793.33</v>
      </c>
      <c r="CP225">
        <v>-88190</v>
      </c>
      <c r="CQ225">
        <v>-7746.67</v>
      </c>
      <c r="CR225">
        <v>26630.81</v>
      </c>
      <c r="CS225">
        <v>228503965.74000001</v>
      </c>
      <c r="CT225">
        <v>64045.34</v>
      </c>
      <c r="CU225">
        <v>228594641.88999999</v>
      </c>
      <c r="CV225" s="34">
        <v>0.53078559999999997</v>
      </c>
      <c r="CW225">
        <v>0</v>
      </c>
      <c r="CX225" s="7">
        <v>487572.43</v>
      </c>
      <c r="CY225" s="10">
        <f t="shared" si="7"/>
        <v>0</v>
      </c>
      <c r="CZ225" s="10">
        <f>IFERROR(INDEX(CONFAZ!$A$2:$ES$440,MATCH(DATE(YEAR($A225),MONTH($A225),15),CONFAZ!$A$2:$A$440,0),4),0)</f>
        <v>16851.490000000002</v>
      </c>
      <c r="DA225"/>
      <c r="DB225"/>
      <c r="DC225"/>
      <c r="DD225"/>
      <c r="DJ225"/>
    </row>
    <row r="226" spans="1:114" x14ac:dyDescent="0.25">
      <c r="A226" s="1">
        <v>41351</v>
      </c>
      <c r="B226" s="1" t="str">
        <f t="shared" si="6"/>
        <v>18/03/2013</v>
      </c>
      <c r="C226" t="s">
        <v>61</v>
      </c>
      <c r="D226" t="s">
        <v>64</v>
      </c>
      <c r="E226" s="8">
        <v>1.9827999999999999</v>
      </c>
      <c r="F226">
        <v>175253445.88999999</v>
      </c>
      <c r="G226">
        <v>80980.900000000009</v>
      </c>
      <c r="H226">
        <v>320393730</v>
      </c>
      <c r="I226">
        <v>43943061.229999989</v>
      </c>
      <c r="J226">
        <v>80116369.590000004</v>
      </c>
      <c r="K226">
        <v>6545974.4600000009</v>
      </c>
      <c r="L226">
        <v>66614800</v>
      </c>
      <c r="M226" s="10">
        <v>4320074</v>
      </c>
      <c r="N226" s="10">
        <v>35275698</v>
      </c>
      <c r="O226" s="10">
        <v>40364368</v>
      </c>
      <c r="P226" s="10">
        <v>47302059</v>
      </c>
      <c r="Q226" s="10">
        <v>3926641</v>
      </c>
      <c r="R226" s="10">
        <v>50220221</v>
      </c>
      <c r="S226" s="10">
        <v>615776</v>
      </c>
      <c r="T226" s="10">
        <v>17654758</v>
      </c>
      <c r="U226" s="10">
        <v>96258493</v>
      </c>
      <c r="V226" s="10">
        <v>24374661</v>
      </c>
      <c r="W226" s="10">
        <v>615776</v>
      </c>
      <c r="X226" s="10">
        <v>17654758</v>
      </c>
      <c r="Y226" s="10">
        <v>96258493</v>
      </c>
      <c r="Z226" s="10">
        <v>24374661</v>
      </c>
      <c r="AA226" s="10">
        <v>80981</v>
      </c>
      <c r="AB226" s="10">
        <v>24.628607322099999</v>
      </c>
      <c r="AC226">
        <v>148.01</v>
      </c>
      <c r="AD226" s="2">
        <v>18360470433</v>
      </c>
      <c r="AE226" s="2">
        <v>19281997605</v>
      </c>
      <c r="AF226" s="10">
        <f>INDEX(CONFAZ!$EN$2:$ES$408,MATCH(DATE(YEAR($A226),MONTH($A226),15),CONFAZ!$EN$2:$EN$408,0),2)</f>
        <v>145683324</v>
      </c>
      <c r="AG226" s="10">
        <f>INDEX(CONFAZ!$EN$2:$ES$408,MATCH(DATE(YEAR($A226),MONTH($A226),15),CONFAZ!$EN$2:$EN$408,0),3)</f>
        <v>743903686</v>
      </c>
      <c r="AH226">
        <v>678</v>
      </c>
      <c r="AI226">
        <v>747384735200</v>
      </c>
      <c r="AJ226">
        <v>7.15</v>
      </c>
      <c r="AK226">
        <v>0.6</v>
      </c>
      <c r="AL226">
        <v>891.84222222222195</v>
      </c>
      <c r="AM226">
        <v>735.40549999999996</v>
      </c>
      <c r="AN226">
        <v>680.12857142857104</v>
      </c>
      <c r="AO226">
        <v>824.9384</v>
      </c>
      <c r="AP226">
        <v>8.0632265206962295</v>
      </c>
      <c r="AQ226">
        <v>1.47</v>
      </c>
      <c r="AR226">
        <v>217.33</v>
      </c>
      <c r="AS226">
        <v>-0.01</v>
      </c>
      <c r="AT226" s="10">
        <v>434630100000</v>
      </c>
      <c r="AU226">
        <v>0</v>
      </c>
      <c r="AV226">
        <v>0</v>
      </c>
      <c r="AW226">
        <v>55764801</v>
      </c>
      <c r="AX226">
        <v>42826535</v>
      </c>
      <c r="AY226">
        <v>0</v>
      </c>
      <c r="AZ226" s="10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2950286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6912896</v>
      </c>
      <c r="BM226">
        <v>0</v>
      </c>
      <c r="BN226">
        <v>3075084</v>
      </c>
      <c r="BO226">
        <v>18211488000</v>
      </c>
      <c r="BP226" s="3">
        <v>0.4</v>
      </c>
      <c r="BQ226" s="3">
        <v>3704</v>
      </c>
      <c r="BR226">
        <v>17996.55</v>
      </c>
      <c r="BS226" s="3">
        <v>1871630000</v>
      </c>
      <c r="BT226" s="3">
        <v>17679000</v>
      </c>
      <c r="BU226" s="3">
        <v>3901623000</v>
      </c>
      <c r="BV226">
        <v>8985524000</v>
      </c>
      <c r="BW226" s="3">
        <v>3435031000</v>
      </c>
      <c r="BX226" s="3">
        <v>14776457000</v>
      </c>
      <c r="BY226">
        <v>5744808000</v>
      </c>
      <c r="BZ226">
        <v>0.4</v>
      </c>
      <c r="CA226">
        <v>3704</v>
      </c>
      <c r="CB226">
        <v>6245.02</v>
      </c>
      <c r="CC226">
        <v>14775476000</v>
      </c>
      <c r="CD226">
        <v>0.4</v>
      </c>
      <c r="CE226">
        <v>488742.57</v>
      </c>
      <c r="CF226">
        <v>298984590.13999999</v>
      </c>
      <c r="CG226">
        <v>12166.04</v>
      </c>
      <c r="CH226">
        <v>34380.910000000003</v>
      </c>
      <c r="CI226">
        <v>38.131496400000003</v>
      </c>
      <c r="CJ226">
        <v>2.89</v>
      </c>
      <c r="CK226">
        <v>91423.33</v>
      </c>
      <c r="CL226">
        <v>116293.33</v>
      </c>
      <c r="CM226">
        <v>24870</v>
      </c>
      <c r="CN226">
        <v>50243.33</v>
      </c>
      <c r="CO226">
        <v>5001793.33</v>
      </c>
      <c r="CP226">
        <v>-88190</v>
      </c>
      <c r="CQ226">
        <v>-7746.67</v>
      </c>
      <c r="CR226">
        <v>19528.310000000001</v>
      </c>
      <c r="CS226">
        <v>197075815.94</v>
      </c>
      <c r="CT226">
        <v>116507.94</v>
      </c>
      <c r="CU226">
        <v>197211852.19</v>
      </c>
      <c r="CV226" s="34">
        <v>0.53078559999999997</v>
      </c>
      <c r="CW226">
        <v>0</v>
      </c>
      <c r="CX226" s="7">
        <v>483004.59</v>
      </c>
      <c r="CY226" s="10">
        <f t="shared" si="7"/>
        <v>0</v>
      </c>
      <c r="CZ226" s="10">
        <f>IFERROR(INDEX(CONFAZ!$A$2:$ES$440,MATCH(DATE(YEAR($A226),MONTH($A226),15),CONFAZ!$A$2:$A$440,0),4),0)</f>
        <v>12166.04</v>
      </c>
      <c r="DA226"/>
      <c r="DB226"/>
      <c r="DC226"/>
      <c r="DD226"/>
      <c r="DJ226"/>
    </row>
    <row r="227" spans="1:114" x14ac:dyDescent="0.25">
      <c r="A227" s="1">
        <v>41382</v>
      </c>
      <c r="B227" s="1" t="str">
        <f t="shared" si="6"/>
        <v>18/04/2013</v>
      </c>
      <c r="C227" t="s">
        <v>61</v>
      </c>
      <c r="D227" t="s">
        <v>64</v>
      </c>
      <c r="E227" s="8">
        <v>2.0022000000000002</v>
      </c>
      <c r="F227">
        <v>183837888.06</v>
      </c>
      <c r="G227">
        <v>55866.66</v>
      </c>
      <c r="H227">
        <v>332909068</v>
      </c>
      <c r="I227">
        <v>50966610.419999994</v>
      </c>
      <c r="J227">
        <v>76083323.670000017</v>
      </c>
      <c r="K227">
        <v>7247766.8100000005</v>
      </c>
      <c r="L227">
        <v>51142080</v>
      </c>
      <c r="M227" s="10">
        <v>6080245</v>
      </c>
      <c r="N227" s="10">
        <v>35747834</v>
      </c>
      <c r="O227" s="10">
        <v>47393780</v>
      </c>
      <c r="P227" s="10">
        <v>54211770</v>
      </c>
      <c r="Q227" s="10">
        <v>5010039</v>
      </c>
      <c r="R227" s="10">
        <v>56073184</v>
      </c>
      <c r="S227" s="10">
        <v>533921</v>
      </c>
      <c r="T227" s="10">
        <v>19676864</v>
      </c>
      <c r="U227" s="10">
        <v>84783054</v>
      </c>
      <c r="V227" s="10">
        <v>23342510</v>
      </c>
      <c r="W227" s="10">
        <v>533921</v>
      </c>
      <c r="X227" s="10">
        <v>19676864</v>
      </c>
      <c r="Y227" s="10">
        <v>84783054</v>
      </c>
      <c r="Z227" s="10">
        <v>23342510</v>
      </c>
      <c r="AA227" s="10">
        <v>55867</v>
      </c>
      <c r="AB227" s="10">
        <v>25.270852797</v>
      </c>
      <c r="AC227">
        <v>149.79</v>
      </c>
      <c r="AD227" s="2">
        <v>20550843458</v>
      </c>
      <c r="AE227" s="2">
        <v>21788737806</v>
      </c>
      <c r="AF227" s="10">
        <f>INDEX(CONFAZ!$EN$2:$ES$408,MATCH(DATE(YEAR($A227),MONTH($A227),15),CONFAZ!$EN$2:$EN$408,0),2)</f>
        <v>284417058</v>
      </c>
      <c r="AG227" s="10">
        <f>INDEX(CONFAZ!$EN$2:$ES$408,MATCH(DATE(YEAR($A227),MONTH($A227),15),CONFAZ!$EN$2:$EN$408,0),3)</f>
        <v>445383627</v>
      </c>
      <c r="AH227">
        <v>678</v>
      </c>
      <c r="AI227">
        <v>758163063000</v>
      </c>
      <c r="AJ227">
        <v>7.26</v>
      </c>
      <c r="AK227">
        <v>0.59</v>
      </c>
      <c r="AL227">
        <v>891.81666666666604</v>
      </c>
      <c r="AM227">
        <v>735.572</v>
      </c>
      <c r="AN227">
        <v>680.37809523809506</v>
      </c>
      <c r="AO227">
        <v>823.60519999999997</v>
      </c>
      <c r="AP227">
        <v>7.93074902654143</v>
      </c>
      <c r="AQ227">
        <v>1.55</v>
      </c>
      <c r="AR227">
        <v>208.19</v>
      </c>
      <c r="AS227">
        <v>5.98</v>
      </c>
      <c r="AT227" s="10">
        <v>446504900000</v>
      </c>
      <c r="AU227">
        <v>0</v>
      </c>
      <c r="AV227">
        <v>0</v>
      </c>
      <c r="AW227">
        <v>111272126</v>
      </c>
      <c r="AX227">
        <v>51816650</v>
      </c>
      <c r="AY227">
        <v>0</v>
      </c>
      <c r="AZ227" s="10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54881830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4573646</v>
      </c>
      <c r="BO227">
        <v>18211488000</v>
      </c>
      <c r="BP227" s="3">
        <v>0.4</v>
      </c>
      <c r="BQ227" s="3">
        <v>3704</v>
      </c>
      <c r="BR227">
        <v>17996.55</v>
      </c>
      <c r="BS227" s="3">
        <v>1871630000</v>
      </c>
      <c r="BT227" s="3">
        <v>17679000</v>
      </c>
      <c r="BU227" s="3">
        <v>3901623000</v>
      </c>
      <c r="BV227" s="3">
        <v>8985524000</v>
      </c>
      <c r="BW227" s="3">
        <v>3435031000</v>
      </c>
      <c r="BX227" s="3">
        <v>14776457000</v>
      </c>
      <c r="BY227">
        <v>5744808000</v>
      </c>
      <c r="BZ227">
        <v>0.4</v>
      </c>
      <c r="CA227">
        <v>3704</v>
      </c>
      <c r="CB227">
        <v>6245.02</v>
      </c>
      <c r="CC227">
        <v>14775476000</v>
      </c>
      <c r="CD227">
        <v>0.4</v>
      </c>
      <c r="CE227">
        <v>232235.11</v>
      </c>
      <c r="CF227">
        <v>123674177.06</v>
      </c>
      <c r="CG227">
        <v>16598.439999999999</v>
      </c>
      <c r="CH227">
        <v>35553.910000000003</v>
      </c>
      <c r="CI227">
        <v>38.131496400000003</v>
      </c>
      <c r="CJ227">
        <v>2.88</v>
      </c>
      <c r="CK227">
        <v>-195580</v>
      </c>
      <c r="CL227">
        <v>-168270</v>
      </c>
      <c r="CM227">
        <v>27306.67</v>
      </c>
      <c r="CN227">
        <v>-4916.67</v>
      </c>
      <c r="CO227">
        <v>4955310</v>
      </c>
      <c r="CP227">
        <v>-103413.33</v>
      </c>
      <c r="CQ227">
        <v>-38406.67</v>
      </c>
      <c r="CR227">
        <v>33148.01</v>
      </c>
      <c r="CS227">
        <v>190209669.61000001</v>
      </c>
      <c r="CT227">
        <v>89934.25</v>
      </c>
      <c r="CU227">
        <v>190332751.87</v>
      </c>
      <c r="CV227" s="34">
        <v>0.53078559999999997</v>
      </c>
      <c r="CW227">
        <v>0</v>
      </c>
      <c r="CX227" s="7">
        <v>424585.88</v>
      </c>
      <c r="CY227" s="10">
        <f t="shared" si="7"/>
        <v>0</v>
      </c>
      <c r="CZ227" s="10">
        <f>IFERROR(INDEX(CONFAZ!$A$2:$ES$440,MATCH(DATE(YEAR($A227),MONTH($A227),15),CONFAZ!$A$2:$A$440,0),4),0)</f>
        <v>16598.439999999999</v>
      </c>
      <c r="DA227" s="10"/>
      <c r="DB227" s="10"/>
      <c r="DC227"/>
      <c r="DD227"/>
      <c r="DJ227"/>
    </row>
    <row r="228" spans="1:114" x14ac:dyDescent="0.25">
      <c r="A228" s="1">
        <v>41412</v>
      </c>
      <c r="B228" s="1" t="str">
        <f t="shared" si="6"/>
        <v>18/05/2013</v>
      </c>
      <c r="C228" t="s">
        <v>61</v>
      </c>
      <c r="D228" t="s">
        <v>64</v>
      </c>
      <c r="E228" s="8">
        <v>2.0348000000000002</v>
      </c>
      <c r="F228">
        <v>179854829.62</v>
      </c>
      <c r="G228">
        <v>240895.37</v>
      </c>
      <c r="H228">
        <v>344472322</v>
      </c>
      <c r="I228">
        <v>51380450.080000006</v>
      </c>
      <c r="J228">
        <v>87697850.510000005</v>
      </c>
      <c r="K228">
        <v>7467310.3100000005</v>
      </c>
      <c r="L228">
        <v>33870360</v>
      </c>
      <c r="M228" s="10">
        <v>4617815</v>
      </c>
      <c r="N228" s="10">
        <v>36561240</v>
      </c>
      <c r="O228" s="10">
        <v>44045474</v>
      </c>
      <c r="P228" s="10">
        <v>55893677</v>
      </c>
      <c r="Q228" s="10">
        <v>4908996</v>
      </c>
      <c r="R228" s="10">
        <v>56260912</v>
      </c>
      <c r="S228" s="10">
        <v>745440</v>
      </c>
      <c r="T228" s="10">
        <v>18961725</v>
      </c>
      <c r="U228" s="10">
        <v>100088420</v>
      </c>
      <c r="V228" s="10">
        <v>22149152</v>
      </c>
      <c r="W228" s="10">
        <v>745440</v>
      </c>
      <c r="X228" s="10">
        <v>18961725</v>
      </c>
      <c r="Y228" s="10">
        <v>100088420</v>
      </c>
      <c r="Z228" s="10">
        <v>22149152</v>
      </c>
      <c r="AA228" s="10">
        <v>239471</v>
      </c>
      <c r="AB228" s="10">
        <v>26.761438720899999</v>
      </c>
      <c r="AC228">
        <v>147.03</v>
      </c>
      <c r="AD228" s="2">
        <v>21654862456</v>
      </c>
      <c r="AE228" s="2">
        <v>21203755901</v>
      </c>
      <c r="AF228" s="10">
        <f>INDEX(CONFAZ!$EN$2:$ES$408,MATCH(DATE(YEAR($A228),MONTH($A228),15),CONFAZ!$EN$2:$EN$408,0),2)</f>
        <v>218218007</v>
      </c>
      <c r="AG228" s="10">
        <f>INDEX(CONFAZ!$EN$2:$ES$408,MATCH(DATE(YEAR($A228),MONTH($A228),15),CONFAZ!$EN$2:$EN$408,0),3)</f>
        <v>720568794</v>
      </c>
      <c r="AH228">
        <v>678</v>
      </c>
      <c r="AI228">
        <v>761863711600</v>
      </c>
      <c r="AJ228">
        <v>7.42</v>
      </c>
      <c r="AK228">
        <v>0.35</v>
      </c>
      <c r="AL228">
        <v>849.82500000000005</v>
      </c>
      <c r="AM228">
        <v>689.72249999999997</v>
      </c>
      <c r="AN228">
        <v>637.78619047618997</v>
      </c>
      <c r="AO228">
        <v>777.33519999999999</v>
      </c>
      <c r="AP228">
        <v>7.6683832152143898</v>
      </c>
      <c r="AQ228">
        <v>1.37</v>
      </c>
      <c r="AR228">
        <v>212.16</v>
      </c>
      <c r="AS228">
        <v>11.88</v>
      </c>
      <c r="AT228" s="10">
        <v>441335200000</v>
      </c>
      <c r="AU228">
        <v>0</v>
      </c>
      <c r="AV228">
        <v>0</v>
      </c>
      <c r="AW228">
        <v>109344195</v>
      </c>
      <c r="AX228">
        <v>87452155</v>
      </c>
      <c r="AY228">
        <v>0</v>
      </c>
      <c r="AZ228" s="10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18960569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2931471</v>
      </c>
      <c r="BO228">
        <v>18211488000</v>
      </c>
      <c r="BP228" s="3">
        <v>0.4</v>
      </c>
      <c r="BQ228" s="3">
        <v>3704</v>
      </c>
      <c r="BR228" s="3">
        <v>17996.55</v>
      </c>
      <c r="BS228">
        <v>1871630000</v>
      </c>
      <c r="BT228" s="3">
        <v>17679000</v>
      </c>
      <c r="BU228" s="3">
        <v>3901623000</v>
      </c>
      <c r="BV228" s="3">
        <v>8985524000</v>
      </c>
      <c r="BW228" s="3">
        <v>3435031000</v>
      </c>
      <c r="BX228" s="3">
        <v>14776457000</v>
      </c>
      <c r="BY228">
        <v>5744808000</v>
      </c>
      <c r="BZ228">
        <v>0.4</v>
      </c>
      <c r="CA228">
        <v>3704</v>
      </c>
      <c r="CB228">
        <v>6245.02</v>
      </c>
      <c r="CC228">
        <v>14775476000</v>
      </c>
      <c r="CD228">
        <v>0.4</v>
      </c>
      <c r="CE228">
        <v>388096.63</v>
      </c>
      <c r="CF228">
        <v>201476740.94</v>
      </c>
      <c r="CG228">
        <v>10578.97</v>
      </c>
      <c r="CH228">
        <v>34883.910000000003</v>
      </c>
      <c r="CI228">
        <v>38.131496400000003</v>
      </c>
      <c r="CJ228">
        <v>2.86</v>
      </c>
      <c r="CK228">
        <v>-195580</v>
      </c>
      <c r="CL228">
        <v>-168270</v>
      </c>
      <c r="CM228">
        <v>27306.67</v>
      </c>
      <c r="CN228">
        <v>-4916.67</v>
      </c>
      <c r="CO228">
        <v>4955310</v>
      </c>
      <c r="CP228">
        <v>-103413.33</v>
      </c>
      <c r="CQ228">
        <v>-38406.67</v>
      </c>
      <c r="CR228">
        <v>157749.15</v>
      </c>
      <c r="CS228">
        <v>201048255.05000001</v>
      </c>
      <c r="CT228">
        <v>60838.62</v>
      </c>
      <c r="CU228">
        <v>201266842.81999999</v>
      </c>
      <c r="CV228" s="34">
        <v>0.53078559999999997</v>
      </c>
      <c r="CW228">
        <v>0</v>
      </c>
      <c r="CX228" s="7">
        <v>420572.71</v>
      </c>
      <c r="CY228" s="10">
        <f t="shared" si="7"/>
        <v>0</v>
      </c>
      <c r="CZ228" s="10">
        <f>IFERROR(INDEX(CONFAZ!$A$2:$ES$440,MATCH(DATE(YEAR($A228),MONTH($A228),15),CONFAZ!$A$2:$A$440,0),4),0)</f>
        <v>10578.97</v>
      </c>
      <c r="DA228"/>
      <c r="DB228"/>
      <c r="DC228"/>
      <c r="DD228"/>
      <c r="DJ228"/>
    </row>
    <row r="229" spans="1:114" x14ac:dyDescent="0.25">
      <c r="A229" s="1">
        <v>41443</v>
      </c>
      <c r="B229" s="1" t="str">
        <f t="shared" si="6"/>
        <v>18/06/2013</v>
      </c>
      <c r="C229" t="s">
        <v>61</v>
      </c>
      <c r="D229" t="s">
        <v>64</v>
      </c>
      <c r="E229" s="8">
        <v>2.173</v>
      </c>
      <c r="F229">
        <v>185583514.49000001</v>
      </c>
      <c r="G229">
        <v>1368360.53</v>
      </c>
      <c r="H229">
        <v>332679440</v>
      </c>
      <c r="I229">
        <v>55079428.710000001</v>
      </c>
      <c r="J229">
        <v>68301674.290000007</v>
      </c>
      <c r="K229">
        <v>7803498.3199999994</v>
      </c>
      <c r="L229">
        <v>19965144</v>
      </c>
      <c r="M229" s="10">
        <v>4949192</v>
      </c>
      <c r="N229" s="10">
        <v>37094494</v>
      </c>
      <c r="O229" s="10">
        <v>46601849</v>
      </c>
      <c r="P229" s="10">
        <v>51430216</v>
      </c>
      <c r="Q229" s="10">
        <v>3916371</v>
      </c>
      <c r="R229" s="10">
        <v>62470166</v>
      </c>
      <c r="S229" s="10">
        <v>496283</v>
      </c>
      <c r="T229" s="10">
        <v>17222197</v>
      </c>
      <c r="U229" s="10">
        <v>83853374</v>
      </c>
      <c r="V229" s="10">
        <v>23278480</v>
      </c>
      <c r="W229" s="10">
        <v>496283</v>
      </c>
      <c r="X229" s="10">
        <v>17222197</v>
      </c>
      <c r="Y229" s="10">
        <v>83853374</v>
      </c>
      <c r="Z229" s="10">
        <v>23278480</v>
      </c>
      <c r="AA229" s="10">
        <v>1366818</v>
      </c>
      <c r="AB229" s="10">
        <v>23.428895827400002</v>
      </c>
      <c r="AC229">
        <v>144.87</v>
      </c>
      <c r="AD229" s="2">
        <v>19331841435</v>
      </c>
      <c r="AE229" s="2">
        <v>18986750021</v>
      </c>
      <c r="AF229" s="10">
        <f>INDEX(CONFAZ!$EN$2:$ES$408,MATCH(DATE(YEAR($A229),MONTH($A229),15),CONFAZ!$EN$2:$EN$408,0),2)</f>
        <v>220113537</v>
      </c>
      <c r="AG229" s="10">
        <f>INDEX(CONFAZ!$EN$2:$ES$408,MATCH(DATE(YEAR($A229),MONTH($A229),15),CONFAZ!$EN$2:$EN$408,0),3)</f>
        <v>459031872</v>
      </c>
      <c r="AH229">
        <v>678</v>
      </c>
      <c r="AI229">
        <v>802710546000</v>
      </c>
      <c r="AJ229">
        <v>7.9</v>
      </c>
      <c r="AK229">
        <v>0.28000000000000003</v>
      </c>
      <c r="AL229">
        <v>900.41</v>
      </c>
      <c r="AM229">
        <v>732.46100000000001</v>
      </c>
      <c r="AN229">
        <v>673.88142857142805</v>
      </c>
      <c r="AO229">
        <v>827.05679999999995</v>
      </c>
      <c r="AP229">
        <v>7.5252946804828804</v>
      </c>
      <c r="AQ229">
        <v>1.26</v>
      </c>
      <c r="AR229">
        <v>224.99</v>
      </c>
      <c r="AS229">
        <v>9.41</v>
      </c>
      <c r="AT229" s="10">
        <v>434739600000</v>
      </c>
      <c r="AU229">
        <v>0</v>
      </c>
      <c r="AV229">
        <v>0</v>
      </c>
      <c r="AW229">
        <v>57608966</v>
      </c>
      <c r="AX229">
        <v>53598458</v>
      </c>
      <c r="AY229">
        <v>0</v>
      </c>
      <c r="AZ229" s="10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1814892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2195616</v>
      </c>
      <c r="BO229">
        <v>18211488000</v>
      </c>
      <c r="BP229" s="3">
        <v>0.4</v>
      </c>
      <c r="BQ229" s="3">
        <v>3704</v>
      </c>
      <c r="BR229" s="3">
        <v>17996.55</v>
      </c>
      <c r="BS229" s="3">
        <v>1871630000</v>
      </c>
      <c r="BT229" s="3">
        <v>17679000</v>
      </c>
      <c r="BU229" s="3">
        <v>3901623000</v>
      </c>
      <c r="BV229">
        <v>8985524000</v>
      </c>
      <c r="BW229" s="3">
        <v>3435031000</v>
      </c>
      <c r="BX229" s="3">
        <v>14776457000</v>
      </c>
      <c r="BY229">
        <v>5744808000</v>
      </c>
      <c r="BZ229">
        <v>0.4</v>
      </c>
      <c r="CA229">
        <v>3704</v>
      </c>
      <c r="CB229">
        <v>6245.02</v>
      </c>
      <c r="CC229">
        <v>14775476000</v>
      </c>
      <c r="CD229">
        <v>0.4</v>
      </c>
      <c r="CE229">
        <v>448624.03</v>
      </c>
      <c r="CF229">
        <v>136860545.66999999</v>
      </c>
      <c r="CG229">
        <v>16067.81</v>
      </c>
      <c r="CH229">
        <v>34397.910000000003</v>
      </c>
      <c r="CI229">
        <v>38.131496400000003</v>
      </c>
      <c r="CJ229">
        <v>2.85</v>
      </c>
      <c r="CK229">
        <v>-195580</v>
      </c>
      <c r="CL229">
        <v>-168270</v>
      </c>
      <c r="CM229">
        <v>27306.67</v>
      </c>
      <c r="CN229">
        <v>-4916.67</v>
      </c>
      <c r="CO229">
        <v>4955310</v>
      </c>
      <c r="CP229">
        <v>-103413.33</v>
      </c>
      <c r="CQ229">
        <v>-38406.67</v>
      </c>
      <c r="CR229">
        <v>1121061.9099999999</v>
      </c>
      <c r="CS229">
        <v>188545659.80000001</v>
      </c>
      <c r="CT229">
        <v>35420.69</v>
      </c>
      <c r="CU229">
        <v>189702142.40000001</v>
      </c>
      <c r="CV229" s="34">
        <v>0.53078559999999997</v>
      </c>
      <c r="CW229">
        <v>0</v>
      </c>
      <c r="CX229" s="7">
        <v>389784.13</v>
      </c>
      <c r="CY229" s="10">
        <f t="shared" si="7"/>
        <v>0</v>
      </c>
      <c r="CZ229" s="10">
        <f>IFERROR(INDEX(CONFAZ!$A$2:$ES$440,MATCH(DATE(YEAR($A229),MONTH($A229),15),CONFAZ!$A$2:$A$440,0),4),0)</f>
        <v>16067.81</v>
      </c>
      <c r="DA229" s="4"/>
      <c r="DB229" s="4"/>
      <c r="DC229" s="4"/>
      <c r="DD229"/>
      <c r="DJ229"/>
    </row>
    <row r="230" spans="1:114" x14ac:dyDescent="0.25">
      <c r="A230" s="1">
        <v>41473</v>
      </c>
      <c r="B230" s="1" t="str">
        <f t="shared" si="6"/>
        <v>18/07/2013</v>
      </c>
      <c r="C230" t="s">
        <v>61</v>
      </c>
      <c r="D230" t="s">
        <v>64</v>
      </c>
      <c r="E230" s="8">
        <v>2.2522000000000002</v>
      </c>
      <c r="F230">
        <v>195324928.36000004</v>
      </c>
      <c r="G230">
        <v>9636951.4700000007</v>
      </c>
      <c r="H230">
        <v>366418175</v>
      </c>
      <c r="I230">
        <v>56829002.560000002</v>
      </c>
      <c r="J230">
        <v>80524951.140000015</v>
      </c>
      <c r="K230">
        <v>8049425.8300000001</v>
      </c>
      <c r="L230">
        <v>16478927</v>
      </c>
      <c r="M230" s="10">
        <v>6174392</v>
      </c>
      <c r="N230" s="10">
        <v>37127864</v>
      </c>
      <c r="O230" s="10">
        <v>48996711</v>
      </c>
      <c r="P230" s="10">
        <v>56047492</v>
      </c>
      <c r="Q230" s="10">
        <v>5038151</v>
      </c>
      <c r="R230" s="10">
        <v>62069356</v>
      </c>
      <c r="S230" s="10">
        <v>861727</v>
      </c>
      <c r="T230" s="10">
        <v>18512563</v>
      </c>
      <c r="U230" s="10">
        <v>96468090</v>
      </c>
      <c r="V230" s="10">
        <v>25474738</v>
      </c>
      <c r="W230" s="10">
        <v>861727</v>
      </c>
      <c r="X230" s="10">
        <v>18512563</v>
      </c>
      <c r="Y230" s="10">
        <v>96468090</v>
      </c>
      <c r="Z230" s="10">
        <v>25474738</v>
      </c>
      <c r="AA230" s="10">
        <v>9647091</v>
      </c>
      <c r="AB230" s="10">
        <v>25.075471855899998</v>
      </c>
      <c r="AC230">
        <v>152.13</v>
      </c>
      <c r="AD230" s="2">
        <v>20357391663</v>
      </c>
      <c r="AE230" s="2">
        <v>22867575854</v>
      </c>
      <c r="AF230" s="10">
        <f>INDEX(CONFAZ!$EN$2:$ES$408,MATCH(DATE(YEAR($A230),MONTH($A230),15),CONFAZ!$EN$2:$EN$408,0),2)</f>
        <v>235879249</v>
      </c>
      <c r="AG230" s="10">
        <f>INDEX(CONFAZ!$EN$2:$ES$408,MATCH(DATE(YEAR($A230),MONTH($A230),15),CONFAZ!$EN$2:$EN$408,0),3)</f>
        <v>360227500</v>
      </c>
      <c r="AH230">
        <v>678</v>
      </c>
      <c r="AI230">
        <v>837741825200</v>
      </c>
      <c r="AJ230">
        <v>8.23</v>
      </c>
      <c r="AK230">
        <v>-0.13</v>
      </c>
      <c r="AL230">
        <v>854.72555555555505</v>
      </c>
      <c r="AM230">
        <v>689.40800000000002</v>
      </c>
      <c r="AN230">
        <v>633.46190476190395</v>
      </c>
      <c r="AO230">
        <v>781.43719999999996</v>
      </c>
      <c r="AP230">
        <v>7.3808240903591704</v>
      </c>
      <c r="AQ230">
        <v>1.03</v>
      </c>
      <c r="AR230">
        <v>238.29</v>
      </c>
      <c r="AS230">
        <v>28.84</v>
      </c>
      <c r="AT230" s="10">
        <v>452597500000</v>
      </c>
      <c r="AU230">
        <v>0</v>
      </c>
      <c r="AV230">
        <v>0</v>
      </c>
      <c r="AW230">
        <v>73856404</v>
      </c>
      <c r="AX230">
        <v>58385804</v>
      </c>
      <c r="AY230">
        <v>0</v>
      </c>
      <c r="AZ230" s="1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14107426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1363174</v>
      </c>
      <c r="BO230">
        <v>18211488000</v>
      </c>
      <c r="BP230" s="3">
        <v>0.4</v>
      </c>
      <c r="BQ230" s="3">
        <v>3704</v>
      </c>
      <c r="BR230" s="3">
        <v>17996.55</v>
      </c>
      <c r="BS230" s="3">
        <v>1871630000</v>
      </c>
      <c r="BT230" s="3">
        <v>17679000</v>
      </c>
      <c r="BU230">
        <v>3901623000</v>
      </c>
      <c r="BV230" s="3">
        <v>8985524000</v>
      </c>
      <c r="BW230" s="3">
        <v>3435031000</v>
      </c>
      <c r="BX230" s="3">
        <v>14776457000</v>
      </c>
      <c r="BY230">
        <v>5744808000</v>
      </c>
      <c r="BZ230">
        <v>0.4</v>
      </c>
      <c r="CA230">
        <v>3704</v>
      </c>
      <c r="CB230">
        <v>6245.02</v>
      </c>
      <c r="CC230">
        <v>14775476000</v>
      </c>
      <c r="CD230">
        <v>0.4</v>
      </c>
      <c r="CE230">
        <v>392636.88</v>
      </c>
      <c r="CF230">
        <v>117936590.55</v>
      </c>
      <c r="CG230">
        <v>14906.87</v>
      </c>
      <c r="CH230">
        <v>35183.910000000003</v>
      </c>
      <c r="CI230">
        <v>38.131496400000003</v>
      </c>
      <c r="CJ230">
        <v>2.84</v>
      </c>
      <c r="CK230">
        <v>-13366.67</v>
      </c>
      <c r="CL230">
        <v>7183.33</v>
      </c>
      <c r="CM230">
        <v>20550</v>
      </c>
      <c r="CN230">
        <v>6713.33</v>
      </c>
      <c r="CO230">
        <v>5095290</v>
      </c>
      <c r="CP230">
        <v>-80373.33</v>
      </c>
      <c r="CQ230">
        <v>-27106.67</v>
      </c>
      <c r="CR230">
        <v>5795348.1100000003</v>
      </c>
      <c r="CS230">
        <v>208091123.03</v>
      </c>
      <c r="CT230">
        <v>21261.32</v>
      </c>
      <c r="CU230">
        <v>213915329.31999999</v>
      </c>
      <c r="CV230" s="34">
        <v>0.53078559999999997</v>
      </c>
      <c r="CW230">
        <v>0</v>
      </c>
      <c r="CX230" s="7">
        <v>427744.22</v>
      </c>
      <c r="CY230" s="10">
        <f t="shared" si="7"/>
        <v>0</v>
      </c>
      <c r="CZ230" s="10">
        <f>IFERROR(INDEX(CONFAZ!$A$2:$ES$440,MATCH(DATE(YEAR($A230),MONTH($A230),15),CONFAZ!$A$2:$A$440,0),4),0)</f>
        <v>14906.87</v>
      </c>
      <c r="DA230"/>
      <c r="DB230"/>
      <c r="DC230"/>
      <c r="DD230"/>
      <c r="DJ230"/>
    </row>
    <row r="231" spans="1:114" x14ac:dyDescent="0.25">
      <c r="A231" s="1">
        <v>41504</v>
      </c>
      <c r="B231" s="1" t="str">
        <f t="shared" si="6"/>
        <v>18/08/2013</v>
      </c>
      <c r="C231" t="s">
        <v>61</v>
      </c>
      <c r="D231" t="s">
        <v>64</v>
      </c>
      <c r="E231" s="8">
        <v>2.3422000000000001</v>
      </c>
      <c r="F231">
        <v>199280756.95000002</v>
      </c>
      <c r="G231">
        <v>525281.83000000007</v>
      </c>
      <c r="H231">
        <v>383635706</v>
      </c>
      <c r="I231">
        <v>53930832.550000004</v>
      </c>
      <c r="J231">
        <v>104158921.67999999</v>
      </c>
      <c r="K231">
        <v>8079245.3299999991</v>
      </c>
      <c r="L231">
        <v>11351446</v>
      </c>
      <c r="M231" s="10">
        <v>6677943</v>
      </c>
      <c r="N231" s="10">
        <v>38640636</v>
      </c>
      <c r="O231" s="10">
        <v>47564473</v>
      </c>
      <c r="P231" s="10">
        <v>56555794</v>
      </c>
      <c r="Q231" s="10">
        <v>5375210</v>
      </c>
      <c r="R231" s="10">
        <v>66580986</v>
      </c>
      <c r="S231" s="10">
        <v>760521</v>
      </c>
      <c r="T231" s="10">
        <v>19278260</v>
      </c>
      <c r="U231" s="10">
        <v>114700706</v>
      </c>
      <c r="V231" s="10">
        <v>26975895</v>
      </c>
      <c r="W231" s="10">
        <v>760521</v>
      </c>
      <c r="X231" s="10">
        <v>19278260</v>
      </c>
      <c r="Y231" s="10">
        <v>114700706</v>
      </c>
      <c r="Z231" s="10">
        <v>26975895</v>
      </c>
      <c r="AA231" s="10">
        <v>525282</v>
      </c>
      <c r="AB231" s="10">
        <v>25.829981981300001</v>
      </c>
      <c r="AC231">
        <v>151.81</v>
      </c>
      <c r="AD231" s="2">
        <v>21214505830</v>
      </c>
      <c r="AE231" s="2">
        <v>20364218693</v>
      </c>
      <c r="AF231" s="10">
        <f>INDEX(CONFAZ!$EN$2:$ES$408,MATCH(DATE(YEAR($A231),MONTH($A231),15),CONFAZ!$EN$2:$EN$408,0),2)</f>
        <v>194682695</v>
      </c>
      <c r="AG231" s="10">
        <f>INDEX(CONFAZ!$EN$2:$ES$408,MATCH(DATE(YEAR($A231),MONTH($A231),15),CONFAZ!$EN$2:$EN$408,0),3)</f>
        <v>205071958</v>
      </c>
      <c r="AH231">
        <v>678</v>
      </c>
      <c r="AI231">
        <v>859592084400</v>
      </c>
      <c r="AJ231">
        <v>8.4499999999999993</v>
      </c>
      <c r="AK231">
        <v>0.16</v>
      </c>
      <c r="AL231">
        <v>851.32222222222197</v>
      </c>
      <c r="AM231">
        <v>688.46550000000002</v>
      </c>
      <c r="AN231">
        <v>632.50666666666598</v>
      </c>
      <c r="AO231">
        <v>778.04279999999903</v>
      </c>
      <c r="AP231">
        <v>7.2006184455452598</v>
      </c>
      <c r="AQ231">
        <v>1.24</v>
      </c>
      <c r="AR231">
        <v>263.25</v>
      </c>
      <c r="AS231">
        <v>18.420000000000002</v>
      </c>
      <c r="AT231" s="10">
        <v>453781600000</v>
      </c>
      <c r="AU231">
        <v>0</v>
      </c>
      <c r="AV231">
        <v>0</v>
      </c>
      <c r="AW231">
        <v>69275434</v>
      </c>
      <c r="AX231">
        <v>63945407</v>
      </c>
      <c r="AY231">
        <v>0</v>
      </c>
      <c r="AZ231" s="10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1504925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3825102</v>
      </c>
      <c r="BO231">
        <v>18211488000</v>
      </c>
      <c r="BP231" s="3">
        <v>0.4</v>
      </c>
      <c r="BQ231" s="3">
        <v>3704</v>
      </c>
      <c r="BR231" s="3">
        <v>17996.55</v>
      </c>
      <c r="BS231" s="3">
        <v>1871630000</v>
      </c>
      <c r="BT231" s="3">
        <v>17679000</v>
      </c>
      <c r="BU231" s="3">
        <v>3901623000</v>
      </c>
      <c r="BV231">
        <v>8985524000</v>
      </c>
      <c r="BW231" s="3">
        <v>3435031000</v>
      </c>
      <c r="BX231" s="3">
        <v>14776457000</v>
      </c>
      <c r="BY231">
        <v>5744808000</v>
      </c>
      <c r="BZ231">
        <v>0.4</v>
      </c>
      <c r="CA231">
        <v>3704</v>
      </c>
      <c r="CB231">
        <v>6245.02</v>
      </c>
      <c r="CC231">
        <v>18211488000</v>
      </c>
      <c r="CD231">
        <v>0.4</v>
      </c>
      <c r="CE231">
        <v>376176.84</v>
      </c>
      <c r="CF231">
        <v>204687031.03</v>
      </c>
      <c r="CG231">
        <v>11050.93</v>
      </c>
      <c r="CH231">
        <v>35190.910000000003</v>
      </c>
      <c r="CI231">
        <v>38.131496400000003</v>
      </c>
      <c r="CJ231">
        <v>2.84</v>
      </c>
      <c r="CK231">
        <v>-13366.67</v>
      </c>
      <c r="CL231">
        <v>7183.33</v>
      </c>
      <c r="CM231">
        <v>20550</v>
      </c>
      <c r="CN231">
        <v>6713.33</v>
      </c>
      <c r="CO231">
        <v>5095290</v>
      </c>
      <c r="CP231">
        <v>-80373.33</v>
      </c>
      <c r="CQ231">
        <v>-27106.67</v>
      </c>
      <c r="CR231">
        <v>179636.06</v>
      </c>
      <c r="CS231">
        <v>230154963.15000001</v>
      </c>
      <c r="CT231">
        <v>18086.45</v>
      </c>
      <c r="CU231">
        <v>230354285.66</v>
      </c>
      <c r="CV231" s="34">
        <v>0.53078559999999997</v>
      </c>
      <c r="CW231">
        <v>0</v>
      </c>
      <c r="CX231" s="7">
        <v>463242.58</v>
      </c>
      <c r="CY231" s="10">
        <f t="shared" si="7"/>
        <v>0</v>
      </c>
      <c r="CZ231" s="10">
        <f>IFERROR(INDEX(CONFAZ!$A$2:$ES$440,MATCH(DATE(YEAR($A231),MONTH($A231),15),CONFAZ!$A$2:$A$440,0),4),0)</f>
        <v>11050.93</v>
      </c>
      <c r="DA231"/>
      <c r="DB231"/>
      <c r="DC231"/>
      <c r="DD231"/>
      <c r="DJ231"/>
    </row>
    <row r="232" spans="1:114" x14ac:dyDescent="0.25">
      <c r="A232" s="1">
        <v>41535</v>
      </c>
      <c r="B232" s="1" t="str">
        <f t="shared" si="6"/>
        <v>18/09/2013</v>
      </c>
      <c r="C232" t="s">
        <v>61</v>
      </c>
      <c r="D232" t="s">
        <v>64</v>
      </c>
      <c r="E232" s="8">
        <v>2.2705000000000002</v>
      </c>
      <c r="F232">
        <v>195954192.37</v>
      </c>
      <c r="G232">
        <v>3550013.3200000003</v>
      </c>
      <c r="H232">
        <v>403898875</v>
      </c>
      <c r="I232">
        <v>61696141.030000001</v>
      </c>
      <c r="J232">
        <v>117409632.21000001</v>
      </c>
      <c r="K232">
        <v>7965059.2999999989</v>
      </c>
      <c r="L232">
        <v>8800958</v>
      </c>
      <c r="M232" s="10">
        <v>6562486</v>
      </c>
      <c r="N232" s="10">
        <v>38987846</v>
      </c>
      <c r="O232" s="10">
        <v>48441796</v>
      </c>
      <c r="P232" s="10">
        <v>58571691</v>
      </c>
      <c r="Q232" s="10">
        <v>7096869</v>
      </c>
      <c r="R232" s="10">
        <v>65807134</v>
      </c>
      <c r="S232" s="10">
        <v>854525</v>
      </c>
      <c r="T232" s="10">
        <v>20284451</v>
      </c>
      <c r="U232" s="10">
        <v>128112171</v>
      </c>
      <c r="V232" s="10">
        <v>25630247</v>
      </c>
      <c r="W232" s="10">
        <v>854525</v>
      </c>
      <c r="X232" s="10">
        <v>20284451</v>
      </c>
      <c r="Y232" s="10">
        <v>128112171</v>
      </c>
      <c r="Z232" s="10">
        <v>25630247</v>
      </c>
      <c r="AA232" s="10">
        <v>3549659</v>
      </c>
      <c r="AB232" s="10">
        <v>28.411340093900002</v>
      </c>
      <c r="AC232">
        <v>147.27000000000001</v>
      </c>
      <c r="AD232" s="2">
        <v>20745602464</v>
      </c>
      <c r="AE232" s="2">
        <v>19035573348</v>
      </c>
      <c r="AF232" s="10">
        <f>INDEX(CONFAZ!$EN$2:$ES$408,MATCH(DATE(YEAR($A232),MONTH($A232),15),CONFAZ!$EN$2:$EN$408,0),2)</f>
        <v>213093215</v>
      </c>
      <c r="AG232" s="10">
        <f>INDEX(CONFAZ!$EN$2:$ES$408,MATCH(DATE(YEAR($A232),MONTH($A232),15),CONFAZ!$EN$2:$EN$408,0),3)</f>
        <v>398962688</v>
      </c>
      <c r="AH232">
        <v>678</v>
      </c>
      <c r="AI232">
        <v>837028907000</v>
      </c>
      <c r="AJ232">
        <v>8.9</v>
      </c>
      <c r="AK232">
        <v>0.27</v>
      </c>
      <c r="AL232">
        <v>863.74111111111097</v>
      </c>
      <c r="AM232">
        <v>697.72149999999999</v>
      </c>
      <c r="AN232">
        <v>640.72095238095199</v>
      </c>
      <c r="AO232">
        <v>789.15120000000002</v>
      </c>
      <c r="AP232">
        <v>7.0317424812412304</v>
      </c>
      <c r="AQ232">
        <v>1.35</v>
      </c>
      <c r="AR232">
        <v>256.42</v>
      </c>
      <c r="AS232">
        <v>27.199200000000001</v>
      </c>
      <c r="AT232" s="10">
        <v>447754900000</v>
      </c>
      <c r="AU232">
        <v>0</v>
      </c>
      <c r="AV232">
        <v>0</v>
      </c>
      <c r="AW232">
        <v>44437822</v>
      </c>
      <c r="AX232">
        <v>38888082</v>
      </c>
      <c r="AY232">
        <v>0</v>
      </c>
      <c r="AZ232" s="10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1801701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3748039</v>
      </c>
      <c r="BO232">
        <v>18211488000</v>
      </c>
      <c r="BP232" s="3">
        <v>0.4</v>
      </c>
      <c r="BQ232" s="3">
        <v>3704</v>
      </c>
      <c r="BR232">
        <v>17996.55</v>
      </c>
      <c r="BS232" s="3">
        <v>1871630000</v>
      </c>
      <c r="BT232" s="3">
        <v>17679000</v>
      </c>
      <c r="BU232" s="3">
        <v>3901623000</v>
      </c>
      <c r="BV232" s="3">
        <v>8985524000</v>
      </c>
      <c r="BW232" s="3">
        <v>3435031000</v>
      </c>
      <c r="BX232" s="3">
        <v>14776457000</v>
      </c>
      <c r="BY232">
        <v>5744808000</v>
      </c>
      <c r="BZ232">
        <v>0.4</v>
      </c>
      <c r="CA232">
        <v>3704</v>
      </c>
      <c r="CB232">
        <v>6245.02</v>
      </c>
      <c r="CC232">
        <v>18211488000</v>
      </c>
      <c r="CD232">
        <v>0.4</v>
      </c>
      <c r="CE232">
        <v>506719.23</v>
      </c>
      <c r="CF232">
        <v>193756208.19</v>
      </c>
      <c r="CG232">
        <v>13989.29</v>
      </c>
      <c r="CH232">
        <v>33462.910000000003</v>
      </c>
      <c r="CI232">
        <v>38.131496400000003</v>
      </c>
      <c r="CJ232">
        <v>2.83</v>
      </c>
      <c r="CK232">
        <v>-13366.67</v>
      </c>
      <c r="CL232">
        <v>7183.33</v>
      </c>
      <c r="CM232">
        <v>20550</v>
      </c>
      <c r="CN232">
        <v>6713.33</v>
      </c>
      <c r="CO232">
        <v>5095290</v>
      </c>
      <c r="CP232">
        <v>-80373.33</v>
      </c>
      <c r="CQ232">
        <v>-27106.67</v>
      </c>
      <c r="CR232">
        <v>2742061.48</v>
      </c>
      <c r="CS232">
        <v>242722899.22999999</v>
      </c>
      <c r="CT232">
        <v>7321.41</v>
      </c>
      <c r="CU232">
        <v>245472282.12</v>
      </c>
      <c r="CV232" s="34">
        <v>0.53078559999999997</v>
      </c>
      <c r="CW232">
        <v>0</v>
      </c>
      <c r="CX232" s="7">
        <v>488659.45</v>
      </c>
      <c r="CY232" s="10">
        <f t="shared" si="7"/>
        <v>0</v>
      </c>
      <c r="CZ232" s="10">
        <f>IFERROR(INDEX(CONFAZ!$A$2:$ES$440,MATCH(DATE(YEAR($A232),MONTH($A232),15),CONFAZ!$A$2:$A$440,0),4),0)</f>
        <v>13989.29</v>
      </c>
      <c r="DA232"/>
      <c r="DB232"/>
      <c r="DC232"/>
      <c r="DD232"/>
      <c r="DJ232"/>
    </row>
    <row r="233" spans="1:114" x14ac:dyDescent="0.25">
      <c r="A233" s="1">
        <v>41565</v>
      </c>
      <c r="B233" s="1" t="str">
        <f t="shared" si="6"/>
        <v>18/10/2013</v>
      </c>
      <c r="C233" t="s">
        <v>61</v>
      </c>
      <c r="D233" t="s">
        <v>64</v>
      </c>
      <c r="E233" s="8">
        <v>2.1886000000000001</v>
      </c>
      <c r="F233">
        <v>192574301.99999997</v>
      </c>
      <c r="G233">
        <v>431592.70999999996</v>
      </c>
      <c r="H233">
        <v>364972896</v>
      </c>
      <c r="I233">
        <v>56151058.32</v>
      </c>
      <c r="J233">
        <v>89181706.049999997</v>
      </c>
      <c r="K233">
        <v>8367449.0100000007</v>
      </c>
      <c r="L233">
        <v>7633384</v>
      </c>
      <c r="M233" s="10">
        <v>5999909</v>
      </c>
      <c r="N233" s="10">
        <v>39163357</v>
      </c>
      <c r="O233" s="10">
        <v>46223134</v>
      </c>
      <c r="P233" s="10">
        <v>54918314</v>
      </c>
      <c r="Q233" s="10">
        <v>5724496</v>
      </c>
      <c r="R233" s="10">
        <v>59348233</v>
      </c>
      <c r="S233" s="10">
        <v>1077150</v>
      </c>
      <c r="T233" s="10">
        <v>23141302</v>
      </c>
      <c r="U233" s="10">
        <v>103428214</v>
      </c>
      <c r="V233" s="10">
        <v>25517194</v>
      </c>
      <c r="W233" s="10">
        <v>1077150</v>
      </c>
      <c r="X233" s="10">
        <v>23141302</v>
      </c>
      <c r="Y233" s="10">
        <v>103428214</v>
      </c>
      <c r="Z233" s="10">
        <v>25517194</v>
      </c>
      <c r="AA233" s="10">
        <v>431593</v>
      </c>
      <c r="AB233" s="10">
        <v>26.253209445100001</v>
      </c>
      <c r="AC233">
        <v>151.9</v>
      </c>
      <c r="AD233" s="2">
        <v>20636722332</v>
      </c>
      <c r="AE233" s="2">
        <v>23201590344</v>
      </c>
      <c r="AF233" s="10">
        <f>INDEX(CONFAZ!$EN$2:$ES$408,MATCH(DATE(YEAR($A233),MONTH($A233),15),CONFAZ!$EN$2:$EN$408,0),2)</f>
        <v>219579675</v>
      </c>
      <c r="AG233" s="10">
        <f>INDEX(CONFAZ!$EN$2:$ES$408,MATCH(DATE(YEAR($A233),MONTH($A233),15),CONFAZ!$EN$2:$EN$408,0),3)</f>
        <v>620315024</v>
      </c>
      <c r="AH233">
        <v>678</v>
      </c>
      <c r="AI233">
        <v>797755643000</v>
      </c>
      <c r="AJ233">
        <v>9.25</v>
      </c>
      <c r="AK233">
        <v>0.61</v>
      </c>
      <c r="AL233">
        <v>866.33777777777698</v>
      </c>
      <c r="AM233">
        <v>702.44550000000004</v>
      </c>
      <c r="AN233">
        <v>646.33000000000004</v>
      </c>
      <c r="AO233">
        <v>792.87959999999998</v>
      </c>
      <c r="AP233">
        <v>6.7936469175747503</v>
      </c>
      <c r="AQ233">
        <v>1.5699000000000001</v>
      </c>
      <c r="AR233">
        <v>239.44</v>
      </c>
      <c r="AS233">
        <v>0.28999999999999998</v>
      </c>
      <c r="AT233" s="10">
        <v>475713600000</v>
      </c>
      <c r="AU233">
        <v>0</v>
      </c>
      <c r="AV233">
        <v>0</v>
      </c>
      <c r="AW233">
        <v>95305059</v>
      </c>
      <c r="AX233">
        <v>90896637</v>
      </c>
      <c r="AY233">
        <v>0</v>
      </c>
      <c r="AZ233" s="10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1490419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2918003</v>
      </c>
      <c r="BO233">
        <v>18211488000</v>
      </c>
      <c r="BP233" s="3">
        <v>0.4</v>
      </c>
      <c r="BQ233" s="3">
        <v>3704</v>
      </c>
      <c r="BR233">
        <v>17996.55</v>
      </c>
      <c r="BS233" s="3">
        <v>1871630000</v>
      </c>
      <c r="BT233">
        <v>17679000</v>
      </c>
      <c r="BU233" s="3">
        <v>3901623000</v>
      </c>
      <c r="BV233" s="3">
        <v>8985524000</v>
      </c>
      <c r="BW233" s="3">
        <v>3435031000</v>
      </c>
      <c r="BX233" s="3">
        <v>14776457000</v>
      </c>
      <c r="BY233">
        <v>5744808000</v>
      </c>
      <c r="BZ233">
        <v>0.4</v>
      </c>
      <c r="CA233">
        <v>3704</v>
      </c>
      <c r="CB233">
        <v>6245.02</v>
      </c>
      <c r="CC233">
        <v>18211488000</v>
      </c>
      <c r="CD233">
        <v>0.4</v>
      </c>
      <c r="CE233">
        <v>359217.39</v>
      </c>
      <c r="CF233">
        <v>205651388.52000001</v>
      </c>
      <c r="CG233">
        <v>22020.35</v>
      </c>
      <c r="CH233">
        <v>34006.910000000003</v>
      </c>
      <c r="CI233">
        <v>38.131496400000003</v>
      </c>
      <c r="CJ233">
        <v>2.83</v>
      </c>
      <c r="CK233">
        <v>12250</v>
      </c>
      <c r="CL233">
        <v>41443.33</v>
      </c>
      <c r="CM233">
        <v>29196.67</v>
      </c>
      <c r="CN233">
        <v>12620</v>
      </c>
      <c r="CO233">
        <v>5225070</v>
      </c>
      <c r="CP233">
        <v>-59996.67</v>
      </c>
      <c r="CQ233">
        <v>-11466.67</v>
      </c>
      <c r="CR233">
        <v>152348.96</v>
      </c>
      <c r="CS233">
        <v>206136253.11000001</v>
      </c>
      <c r="CT233">
        <v>4238.1400000000003</v>
      </c>
      <c r="CU233">
        <v>206302695.74000001</v>
      </c>
      <c r="CV233" s="34">
        <v>0.53078559999999997</v>
      </c>
      <c r="CW233">
        <v>0</v>
      </c>
      <c r="CX233" s="7">
        <v>524624.67000000004</v>
      </c>
      <c r="CY233" s="10">
        <f t="shared" si="7"/>
        <v>0</v>
      </c>
      <c r="CZ233" s="10">
        <f>IFERROR(INDEX(CONFAZ!$A$2:$ES$440,MATCH(DATE(YEAR($A233),MONTH($A233),15),CONFAZ!$A$2:$A$440,0),4),0)</f>
        <v>22020.35</v>
      </c>
      <c r="DA233"/>
      <c r="DB233"/>
      <c r="DC233"/>
      <c r="DD233"/>
      <c r="DJ233"/>
    </row>
    <row r="234" spans="1:114" x14ac:dyDescent="0.25">
      <c r="A234" s="1">
        <v>41596</v>
      </c>
      <c r="B234" s="1" t="str">
        <f t="shared" si="6"/>
        <v>18/11/2013</v>
      </c>
      <c r="C234" t="s">
        <v>61</v>
      </c>
      <c r="D234" t="s">
        <v>64</v>
      </c>
      <c r="E234" s="8">
        <v>2.2953999999999999</v>
      </c>
      <c r="F234">
        <v>196880741.47999996</v>
      </c>
      <c r="G234">
        <v>465972.51</v>
      </c>
      <c r="H234">
        <v>401678095</v>
      </c>
      <c r="I234">
        <v>65332926.220000006</v>
      </c>
      <c r="J234">
        <v>112580341.85000002</v>
      </c>
      <c r="K234">
        <v>8236175.54</v>
      </c>
      <c r="L234">
        <v>6303664</v>
      </c>
      <c r="M234" s="10">
        <v>6773709</v>
      </c>
      <c r="N234" s="10">
        <v>39281134</v>
      </c>
      <c r="O234" s="10">
        <v>46188819</v>
      </c>
      <c r="P234" s="10">
        <v>63197367</v>
      </c>
      <c r="Q234" s="10">
        <v>6336206</v>
      </c>
      <c r="R234" s="10">
        <v>59985944</v>
      </c>
      <c r="S234" s="10">
        <v>1257373</v>
      </c>
      <c r="T234" s="10">
        <v>21867068</v>
      </c>
      <c r="U234" s="10">
        <v>126374847</v>
      </c>
      <c r="V234" s="10">
        <v>29949670</v>
      </c>
      <c r="W234" s="10">
        <v>1257373</v>
      </c>
      <c r="X234" s="10">
        <v>21867068</v>
      </c>
      <c r="Y234" s="10">
        <v>126374847</v>
      </c>
      <c r="Z234" s="10">
        <v>29949670</v>
      </c>
      <c r="AA234" s="10">
        <v>465958</v>
      </c>
      <c r="AB234" s="10">
        <v>28.8333434388</v>
      </c>
      <c r="AC234">
        <v>147.79</v>
      </c>
      <c r="AD234" s="2">
        <v>18918406070</v>
      </c>
      <c r="AE234" s="2">
        <v>19280001764</v>
      </c>
      <c r="AF234" s="10">
        <f>INDEX(CONFAZ!$EN$2:$ES$408,MATCH(DATE(YEAR($A234),MONTH($A234),15),CONFAZ!$EN$2:$EN$408,0),2)</f>
        <v>151016927</v>
      </c>
      <c r="AG234" s="10">
        <f>INDEX(CONFAZ!$EN$2:$ES$408,MATCH(DATE(YEAR($A234),MONTH($A234),15),CONFAZ!$EN$2:$EN$408,0),3)</f>
        <v>299164243</v>
      </c>
      <c r="AH234">
        <v>678</v>
      </c>
      <c r="AI234">
        <v>831875914000</v>
      </c>
      <c r="AJ234">
        <v>9.4499999999999993</v>
      </c>
      <c r="AK234">
        <v>0.54</v>
      </c>
      <c r="AL234">
        <v>880.44111111111101</v>
      </c>
      <c r="AM234">
        <v>717.18049999999903</v>
      </c>
      <c r="AN234">
        <v>663.09809523809497</v>
      </c>
      <c r="AO234">
        <v>806.56</v>
      </c>
      <c r="AP234">
        <v>6.5657847966282397</v>
      </c>
      <c r="AQ234">
        <v>1.54</v>
      </c>
      <c r="AR234">
        <v>245.97</v>
      </c>
      <c r="AS234">
        <v>-6.63</v>
      </c>
      <c r="AT234" s="10">
        <v>470325000000</v>
      </c>
      <c r="AU234">
        <v>0</v>
      </c>
      <c r="AV234">
        <v>0</v>
      </c>
      <c r="AW234">
        <v>74595231</v>
      </c>
      <c r="AX234">
        <v>71142559</v>
      </c>
      <c r="AY234">
        <v>0</v>
      </c>
      <c r="AZ234" s="10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1307673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2144999</v>
      </c>
      <c r="BO234">
        <v>18211488000</v>
      </c>
      <c r="BP234" s="3">
        <v>0.4</v>
      </c>
      <c r="BQ234" s="3">
        <v>3704</v>
      </c>
      <c r="BR234" s="3">
        <v>17996.55</v>
      </c>
      <c r="BS234" s="3">
        <v>1871630000</v>
      </c>
      <c r="BT234" s="3">
        <v>17679000</v>
      </c>
      <c r="BU234" s="3">
        <v>3901623000</v>
      </c>
      <c r="BV234" s="3">
        <v>8985524000</v>
      </c>
      <c r="BW234">
        <v>3435031000</v>
      </c>
      <c r="BX234" s="3">
        <v>14776457000</v>
      </c>
      <c r="BY234">
        <v>5744808000</v>
      </c>
      <c r="BZ234">
        <v>0.4</v>
      </c>
      <c r="CA234">
        <v>3704</v>
      </c>
      <c r="CB234">
        <v>6245.02</v>
      </c>
      <c r="CC234">
        <v>18211488000</v>
      </c>
      <c r="CD234">
        <v>0.4</v>
      </c>
      <c r="CE234">
        <v>410312.48</v>
      </c>
      <c r="CF234">
        <v>150351101.22</v>
      </c>
      <c r="CG234">
        <v>25117.11</v>
      </c>
      <c r="CH234">
        <v>33155.910000000003</v>
      </c>
      <c r="CI234">
        <v>38.131496400000003</v>
      </c>
      <c r="CJ234">
        <v>2.84</v>
      </c>
      <c r="CK234">
        <v>12250</v>
      </c>
      <c r="CL234">
        <v>41443.33</v>
      </c>
      <c r="CM234">
        <v>29196.67</v>
      </c>
      <c r="CN234">
        <v>12620</v>
      </c>
      <c r="CO234">
        <v>5225070</v>
      </c>
      <c r="CP234">
        <v>-59996.67</v>
      </c>
      <c r="CQ234">
        <v>-11466.67</v>
      </c>
      <c r="CR234">
        <v>165897.25</v>
      </c>
      <c r="CS234">
        <v>234904306.66999999</v>
      </c>
      <c r="CT234">
        <v>9470.07</v>
      </c>
      <c r="CU234">
        <v>235079673.99000001</v>
      </c>
      <c r="CV234" s="34">
        <v>0.53078559999999997</v>
      </c>
      <c r="CW234">
        <v>0</v>
      </c>
      <c r="CX234" s="7">
        <v>519808.95</v>
      </c>
      <c r="CY234" s="10">
        <f t="shared" si="7"/>
        <v>0</v>
      </c>
      <c r="CZ234" s="10">
        <f>IFERROR(INDEX(CONFAZ!$A$2:$ES$440,MATCH(DATE(YEAR($A234),MONTH($A234),15),CONFAZ!$A$2:$A$440,0),4),0)</f>
        <v>25117.11</v>
      </c>
      <c r="DA234" s="10"/>
      <c r="DB234" s="10"/>
      <c r="DC234"/>
      <c r="DD234"/>
      <c r="DJ234"/>
    </row>
    <row r="235" spans="1:114" x14ac:dyDescent="0.25">
      <c r="A235" s="1">
        <v>41626</v>
      </c>
      <c r="B235" s="1" t="str">
        <f t="shared" si="6"/>
        <v>18/12/2013</v>
      </c>
      <c r="C235" t="s">
        <v>61</v>
      </c>
      <c r="D235" t="s">
        <v>64</v>
      </c>
      <c r="E235" s="8">
        <v>2.3454999999999999</v>
      </c>
      <c r="F235">
        <v>212913070.29000002</v>
      </c>
      <c r="G235">
        <v>2170821.77</v>
      </c>
      <c r="H235">
        <v>395999509</v>
      </c>
      <c r="I235">
        <v>60194869.259999998</v>
      </c>
      <c r="J235">
        <v>94332315.789999992</v>
      </c>
      <c r="K235">
        <v>9166968.9299999997</v>
      </c>
      <c r="L235">
        <v>7322648</v>
      </c>
      <c r="M235" s="10">
        <v>12988275</v>
      </c>
      <c r="N235" s="10">
        <v>39191611</v>
      </c>
      <c r="O235" s="10">
        <v>49634503</v>
      </c>
      <c r="P235" s="10">
        <v>60927799</v>
      </c>
      <c r="Q235" s="10">
        <v>4694258</v>
      </c>
      <c r="R235" s="10">
        <v>66006521</v>
      </c>
      <c r="S235" s="10">
        <v>1246125</v>
      </c>
      <c r="T235" s="10">
        <v>21560586</v>
      </c>
      <c r="U235" s="10">
        <v>108530530</v>
      </c>
      <c r="V235" s="10">
        <v>29048479</v>
      </c>
      <c r="W235" s="10">
        <v>1246125</v>
      </c>
      <c r="X235" s="10">
        <v>21560586</v>
      </c>
      <c r="Y235" s="10">
        <v>108530530</v>
      </c>
      <c r="Z235" s="10">
        <v>29048479</v>
      </c>
      <c r="AA235" s="10">
        <v>2170822</v>
      </c>
      <c r="AB235" s="10">
        <v>29.700412500399999</v>
      </c>
      <c r="AC235">
        <v>145.77000000000001</v>
      </c>
      <c r="AD235" s="2">
        <v>19537523486</v>
      </c>
      <c r="AE235" s="2">
        <v>18352387728</v>
      </c>
      <c r="AF235" s="10">
        <f>INDEX(CONFAZ!$EN$2:$ES$408,MATCH(DATE(YEAR($A235),MONTH($A235),15),CONFAZ!$EN$2:$EN$408,0),2)</f>
        <v>159285516</v>
      </c>
      <c r="AG235" s="10">
        <f>INDEX(CONFAZ!$EN$2:$ES$408,MATCH(DATE(YEAR($A235),MONTH($A235),15),CONFAZ!$EN$2:$EN$408,0),3)</f>
        <v>742094282</v>
      </c>
      <c r="AH235">
        <v>678</v>
      </c>
      <c r="AI235">
        <v>841584164000</v>
      </c>
      <c r="AJ235">
        <v>9.9</v>
      </c>
      <c r="AK235">
        <v>0.72</v>
      </c>
      <c r="AL235">
        <v>882.53166666666596</v>
      </c>
      <c r="AM235">
        <v>718.32500000000005</v>
      </c>
      <c r="AN235">
        <v>664.57714285714201</v>
      </c>
      <c r="AO235">
        <v>808.78279999999995</v>
      </c>
      <c r="AP235">
        <v>6.2560388930136996</v>
      </c>
      <c r="AQ235">
        <v>1.92</v>
      </c>
      <c r="AR235">
        <v>259.49</v>
      </c>
      <c r="AS235">
        <v>21.82</v>
      </c>
      <c r="AT235" s="10">
        <v>467253200000</v>
      </c>
      <c r="AU235">
        <v>0</v>
      </c>
      <c r="AV235">
        <v>0</v>
      </c>
      <c r="AW235">
        <v>69701445</v>
      </c>
      <c r="AX235">
        <v>66224057</v>
      </c>
      <c r="AY235">
        <v>0</v>
      </c>
      <c r="AZ235" s="10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1177218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2300170</v>
      </c>
      <c r="BO235">
        <v>18211488000</v>
      </c>
      <c r="BP235" s="3">
        <v>0.4</v>
      </c>
      <c r="BQ235" s="3">
        <v>3704</v>
      </c>
      <c r="BR235">
        <v>17996.55</v>
      </c>
      <c r="BS235" s="3">
        <v>1871630000</v>
      </c>
      <c r="BT235" s="3">
        <v>17679000</v>
      </c>
      <c r="BU235">
        <v>3901623000</v>
      </c>
      <c r="BV235" s="3">
        <v>8985524000</v>
      </c>
      <c r="BW235" s="3">
        <v>3435031000</v>
      </c>
      <c r="BX235" s="3">
        <v>14776457000</v>
      </c>
      <c r="BY235">
        <v>27308046000</v>
      </c>
      <c r="BZ235">
        <v>0.4</v>
      </c>
      <c r="CA235">
        <v>3704</v>
      </c>
      <c r="CB235">
        <v>25660.71</v>
      </c>
      <c r="CC235">
        <v>18211488000</v>
      </c>
      <c r="CD235">
        <v>0.4</v>
      </c>
      <c r="CE235">
        <v>571452.17000000004</v>
      </c>
      <c r="CF235">
        <v>166696743.43000001</v>
      </c>
      <c r="CG235">
        <v>25817.66</v>
      </c>
      <c r="CH235">
        <v>35777.910000000003</v>
      </c>
      <c r="CI235">
        <v>38.131496400000003</v>
      </c>
      <c r="CJ235">
        <v>2.95</v>
      </c>
      <c r="CK235">
        <v>12250</v>
      </c>
      <c r="CL235">
        <v>41443.33</v>
      </c>
      <c r="CM235">
        <v>29196.67</v>
      </c>
      <c r="CN235">
        <v>12620</v>
      </c>
      <c r="CO235">
        <v>5225070</v>
      </c>
      <c r="CP235">
        <v>-59996.67</v>
      </c>
      <c r="CQ235">
        <v>-11466.67</v>
      </c>
      <c r="CR235">
        <v>977442.35</v>
      </c>
      <c r="CS235">
        <v>232715518.52000001</v>
      </c>
      <c r="CT235">
        <v>11761.88</v>
      </c>
      <c r="CU235">
        <v>233705602.75</v>
      </c>
      <c r="CV235" s="34">
        <v>0.53078559999999997</v>
      </c>
      <c r="CW235">
        <v>0</v>
      </c>
      <c r="CX235" s="7">
        <v>499415.77</v>
      </c>
      <c r="CY235" s="10">
        <f t="shared" si="7"/>
        <v>0</v>
      </c>
      <c r="CZ235" s="10">
        <f>IFERROR(INDEX(CONFAZ!$A$2:$ES$440,MATCH(DATE(YEAR($A235),MONTH($A235),15),CONFAZ!$A$2:$A$440,0),4),0)</f>
        <v>25817.66</v>
      </c>
      <c r="DA235"/>
      <c r="DB235"/>
      <c r="DC235"/>
      <c r="DD235"/>
      <c r="DJ235"/>
    </row>
    <row r="236" spans="1:114" x14ac:dyDescent="0.25">
      <c r="A236" s="1">
        <v>41657</v>
      </c>
      <c r="B236" s="1" t="str">
        <f t="shared" si="6"/>
        <v>18/01/2014</v>
      </c>
      <c r="C236" t="s">
        <v>61</v>
      </c>
      <c r="D236" t="s">
        <v>64</v>
      </c>
      <c r="E236" s="8">
        <v>2.3822000000000001</v>
      </c>
      <c r="F236">
        <v>209297378.42000002</v>
      </c>
      <c r="G236">
        <v>1078402.21</v>
      </c>
      <c r="H236">
        <v>408968190</v>
      </c>
      <c r="I236">
        <v>59260900.059999995</v>
      </c>
      <c r="J236">
        <v>110233885.31999998</v>
      </c>
      <c r="K236">
        <v>10049869.33</v>
      </c>
      <c r="L236">
        <v>36080528</v>
      </c>
      <c r="M236" s="10">
        <v>6145083</v>
      </c>
      <c r="N236" s="10">
        <v>39492994</v>
      </c>
      <c r="O236" s="10">
        <v>63839353</v>
      </c>
      <c r="P236" s="10">
        <v>57773868</v>
      </c>
      <c r="Q236" s="10">
        <v>5490411</v>
      </c>
      <c r="R236" s="10">
        <v>60687473</v>
      </c>
      <c r="S236" s="10">
        <v>1372349</v>
      </c>
      <c r="T236" s="10">
        <v>17566068</v>
      </c>
      <c r="U236" s="10">
        <v>128203584</v>
      </c>
      <c r="V236" s="10">
        <v>27319023</v>
      </c>
      <c r="W236" s="10">
        <v>1372349</v>
      </c>
      <c r="X236" s="10">
        <v>17566068</v>
      </c>
      <c r="Y236" s="10">
        <v>128203584</v>
      </c>
      <c r="Z236" s="10">
        <v>27319023</v>
      </c>
      <c r="AA236" s="10">
        <v>1077984</v>
      </c>
      <c r="AB236" s="10">
        <v>31.4951749568</v>
      </c>
      <c r="AC236">
        <v>142.72</v>
      </c>
      <c r="AD236" s="2">
        <v>15741666773</v>
      </c>
      <c r="AE236" s="2">
        <v>20238121344</v>
      </c>
      <c r="AF236" s="10">
        <f>INDEX(CONFAZ!$EN$2:$ES$408,MATCH(DATE(YEAR($A236),MONTH($A236),15),CONFAZ!$EN$2:$EN$408,0),2)</f>
        <v>124244864</v>
      </c>
      <c r="AG236" s="10">
        <f>INDEX(CONFAZ!$EN$2:$ES$408,MATCH(DATE(YEAR($A236),MONTH($A236),15),CONFAZ!$EN$2:$EN$408,0),3)</f>
        <v>622440259</v>
      </c>
      <c r="AH236">
        <v>724</v>
      </c>
      <c r="AI236">
        <v>859821739200</v>
      </c>
      <c r="AJ236">
        <v>10.17</v>
      </c>
      <c r="AK236">
        <v>0.63</v>
      </c>
      <c r="AL236">
        <v>887.21444444444398</v>
      </c>
      <c r="AM236">
        <v>720.17049999999995</v>
      </c>
      <c r="AN236">
        <v>663.80904761904696</v>
      </c>
      <c r="AO236">
        <v>812.46680000000003</v>
      </c>
      <c r="AP236">
        <v>6.4774566591674896</v>
      </c>
      <c r="AQ236">
        <v>1.55</v>
      </c>
      <c r="AR236">
        <v>258.98</v>
      </c>
      <c r="AS236">
        <v>9.4499999999999993</v>
      </c>
      <c r="AT236" s="10">
        <v>453279800000</v>
      </c>
      <c r="AU236">
        <v>0</v>
      </c>
      <c r="AV236">
        <v>0</v>
      </c>
      <c r="AW236">
        <v>71073929</v>
      </c>
      <c r="AX236">
        <v>64609275</v>
      </c>
      <c r="AY236">
        <v>0</v>
      </c>
      <c r="AZ236" s="10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825022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5639632</v>
      </c>
      <c r="BO236">
        <v>19952970000</v>
      </c>
      <c r="BP236" s="3">
        <v>0.4</v>
      </c>
      <c r="BQ236" s="3">
        <v>3704</v>
      </c>
      <c r="BR236">
        <v>19420.27</v>
      </c>
      <c r="BS236" s="3">
        <v>1978456000</v>
      </c>
      <c r="BT236" s="3">
        <v>17243000</v>
      </c>
      <c r="BU236">
        <v>4755647000</v>
      </c>
      <c r="BV236" s="3">
        <v>9151223000</v>
      </c>
      <c r="BW236">
        <v>4050400000</v>
      </c>
      <c r="BX236" s="3">
        <v>15902570000</v>
      </c>
      <c r="BY236">
        <v>0</v>
      </c>
      <c r="BZ236">
        <v>0</v>
      </c>
      <c r="CA236">
        <v>0</v>
      </c>
      <c r="CB236">
        <v>0</v>
      </c>
      <c r="CC236">
        <v>18211488000</v>
      </c>
      <c r="CD236">
        <v>0.4</v>
      </c>
      <c r="CE236">
        <v>431628.42</v>
      </c>
      <c r="CF236">
        <v>162552704.72999999</v>
      </c>
      <c r="CG236">
        <v>64985.89</v>
      </c>
      <c r="CH236">
        <v>35489.67</v>
      </c>
      <c r="CI236">
        <v>36.417150700000001</v>
      </c>
      <c r="CJ236">
        <v>2.96</v>
      </c>
      <c r="CK236">
        <v>-98936.67</v>
      </c>
      <c r="CL236">
        <v>-72023.33</v>
      </c>
      <c r="CM236">
        <v>26913.33</v>
      </c>
      <c r="CN236">
        <v>27313.33</v>
      </c>
      <c r="CO236">
        <v>5313706.67</v>
      </c>
      <c r="CP236">
        <v>-72436.67</v>
      </c>
      <c r="CQ236">
        <v>-180</v>
      </c>
      <c r="CR236">
        <v>298368.06</v>
      </c>
      <c r="CS236">
        <v>239848735.65000001</v>
      </c>
      <c r="CT236">
        <v>54392.11</v>
      </c>
      <c r="CU236">
        <v>240206895.81999999</v>
      </c>
      <c r="CV236" s="34">
        <v>0.53101100000000001</v>
      </c>
      <c r="CW236">
        <v>24241128.66</v>
      </c>
      <c r="CX236" s="7">
        <v>502410.3</v>
      </c>
      <c r="CY236" s="10">
        <f t="shared" si="7"/>
        <v>0</v>
      </c>
      <c r="CZ236" s="10">
        <f>IFERROR(INDEX(CONFAZ!$A$2:$ES$440,MATCH(DATE(YEAR($A236),MONTH($A236),15),CONFAZ!$A$2:$A$440,0),4),0)</f>
        <v>64985.89</v>
      </c>
      <c r="DA236" s="4"/>
      <c r="DB236" s="4"/>
      <c r="DC236" s="4"/>
      <c r="DD236"/>
      <c r="DJ236"/>
    </row>
    <row r="237" spans="1:114" x14ac:dyDescent="0.25">
      <c r="A237" s="1">
        <v>41688</v>
      </c>
      <c r="B237" s="1" t="str">
        <f t="shared" si="6"/>
        <v>18/02/2014</v>
      </c>
      <c r="C237" t="s">
        <v>61</v>
      </c>
      <c r="D237" t="s">
        <v>64</v>
      </c>
      <c r="E237" s="8">
        <v>2.3837000000000002</v>
      </c>
      <c r="F237">
        <v>180095103.95000002</v>
      </c>
      <c r="G237">
        <v>341233.74</v>
      </c>
      <c r="H237">
        <v>368326939</v>
      </c>
      <c r="I237">
        <v>49508847.280000009</v>
      </c>
      <c r="J237">
        <v>112045399.51000002</v>
      </c>
      <c r="K237">
        <v>7826411.3799999999</v>
      </c>
      <c r="L237">
        <v>36338235</v>
      </c>
      <c r="M237" s="10">
        <v>4588752</v>
      </c>
      <c r="N237" s="10">
        <v>37981875</v>
      </c>
      <c r="O237" s="10">
        <v>41559318</v>
      </c>
      <c r="P237" s="10">
        <v>51699312</v>
      </c>
      <c r="Q237" s="10">
        <v>5905476</v>
      </c>
      <c r="R237" s="10">
        <v>50725107</v>
      </c>
      <c r="S237" s="10">
        <v>1308159</v>
      </c>
      <c r="T237" s="10">
        <v>16351514</v>
      </c>
      <c r="U237" s="10">
        <v>129787464</v>
      </c>
      <c r="V237" s="10">
        <v>28078728</v>
      </c>
      <c r="W237" s="10">
        <v>1308159</v>
      </c>
      <c r="X237" s="10">
        <v>16351514</v>
      </c>
      <c r="Y237" s="10">
        <v>129787464</v>
      </c>
      <c r="Z237" s="10">
        <v>28078728</v>
      </c>
      <c r="AA237" s="10">
        <v>341234</v>
      </c>
      <c r="AB237" s="10">
        <v>31.251538226299999</v>
      </c>
      <c r="AC237">
        <v>143.53</v>
      </c>
      <c r="AD237" s="2">
        <v>15825850012</v>
      </c>
      <c r="AE237" s="2">
        <v>18190582391</v>
      </c>
      <c r="AF237" s="10">
        <f>INDEX(CONFAZ!$EN$2:$ES$408,MATCH(DATE(YEAR($A237),MONTH($A237),15),CONFAZ!$EN$2:$EN$408,0),2)</f>
        <v>124927193</v>
      </c>
      <c r="AG237" s="10">
        <f>INDEX(CONFAZ!$EN$2:$ES$408,MATCH(DATE(YEAR($A237),MONTH($A237),15),CONFAZ!$EN$2:$EN$408,0),3)</f>
        <v>632266880</v>
      </c>
      <c r="AH237">
        <v>724</v>
      </c>
      <c r="AI237">
        <v>864546536700</v>
      </c>
      <c r="AJ237">
        <v>10.43</v>
      </c>
      <c r="AK237">
        <v>0.64</v>
      </c>
      <c r="AL237">
        <v>891.49277777777695</v>
      </c>
      <c r="AM237">
        <v>721.95699999999999</v>
      </c>
      <c r="AN237">
        <v>665.92190476190399</v>
      </c>
      <c r="AO237">
        <v>815.89480000000003</v>
      </c>
      <c r="AP237">
        <v>6.8251097382539401</v>
      </c>
      <c r="AQ237">
        <v>1.69</v>
      </c>
      <c r="AR237">
        <v>257.24</v>
      </c>
      <c r="AS237">
        <v>41.82</v>
      </c>
      <c r="AT237" s="10">
        <v>455502300000</v>
      </c>
      <c r="AU237">
        <v>0</v>
      </c>
      <c r="AV237">
        <v>0</v>
      </c>
      <c r="AW237">
        <v>66181943</v>
      </c>
      <c r="AX237">
        <v>62219776</v>
      </c>
      <c r="AY237">
        <v>0</v>
      </c>
      <c r="AZ237" s="10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55080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3907087</v>
      </c>
      <c r="BO237">
        <v>19952970000</v>
      </c>
      <c r="BP237" s="3">
        <v>0.4</v>
      </c>
      <c r="BQ237" s="3">
        <v>3704</v>
      </c>
      <c r="BR237" s="3">
        <v>19420.27</v>
      </c>
      <c r="BS237" s="3">
        <v>1978456000</v>
      </c>
      <c r="BT237" s="3">
        <v>17243000</v>
      </c>
      <c r="BU237" s="3">
        <v>4755647000</v>
      </c>
      <c r="BV237" s="3">
        <v>9151223000</v>
      </c>
      <c r="BW237" s="3">
        <v>4050400000</v>
      </c>
      <c r="BX237" s="3">
        <v>15902570000</v>
      </c>
      <c r="BY237">
        <v>0</v>
      </c>
      <c r="BZ237">
        <v>0</v>
      </c>
      <c r="CA237">
        <v>0</v>
      </c>
      <c r="CB237">
        <v>0</v>
      </c>
      <c r="CC237">
        <v>18211488000</v>
      </c>
      <c r="CD237">
        <v>0.4</v>
      </c>
      <c r="CE237">
        <v>425729.18</v>
      </c>
      <c r="CF237">
        <v>160815502.22</v>
      </c>
      <c r="CG237">
        <v>35712.050000000003</v>
      </c>
      <c r="CH237">
        <v>34704.67</v>
      </c>
      <c r="CI237">
        <v>36.417150700000001</v>
      </c>
      <c r="CJ237">
        <v>2.96</v>
      </c>
      <c r="CK237">
        <v>-98936.67</v>
      </c>
      <c r="CL237">
        <v>-72023.33</v>
      </c>
      <c r="CM237">
        <v>26913.33</v>
      </c>
      <c r="CN237">
        <v>27313.33</v>
      </c>
      <c r="CO237">
        <v>5313706.67</v>
      </c>
      <c r="CP237">
        <v>-72436.67</v>
      </c>
      <c r="CQ237">
        <v>-180</v>
      </c>
      <c r="CR237">
        <v>107972.39</v>
      </c>
      <c r="CS237">
        <v>226970337.65000001</v>
      </c>
      <c r="CT237">
        <v>46179.22</v>
      </c>
      <c r="CU237">
        <v>227127489.25999999</v>
      </c>
      <c r="CV237" s="34">
        <v>0.53101100000000001</v>
      </c>
      <c r="CW237">
        <v>1348748537</v>
      </c>
      <c r="CX237" s="4">
        <v>551285.56999999995</v>
      </c>
      <c r="CY237" s="10">
        <f t="shared" si="7"/>
        <v>0</v>
      </c>
      <c r="CZ237" s="10">
        <f>IFERROR(INDEX(CONFAZ!$A$2:$ES$440,MATCH(DATE(YEAR($A237),MONTH($A237),15),CONFAZ!$A$2:$A$440,0),4),0)</f>
        <v>35712.050000000003</v>
      </c>
      <c r="DA237"/>
      <c r="DB237"/>
      <c r="DC237"/>
      <c r="DD237"/>
      <c r="DJ237"/>
    </row>
    <row r="238" spans="1:114" x14ac:dyDescent="0.25">
      <c r="A238" s="1">
        <v>41716</v>
      </c>
      <c r="B238" s="1" t="str">
        <f t="shared" si="6"/>
        <v>18/03/2014</v>
      </c>
      <c r="C238" t="s">
        <v>61</v>
      </c>
      <c r="D238" t="s">
        <v>64</v>
      </c>
      <c r="E238" s="8">
        <v>2.3260999999999998</v>
      </c>
      <c r="F238">
        <v>181725438.09</v>
      </c>
      <c r="G238">
        <v>539250.41999999993</v>
      </c>
      <c r="H238">
        <v>370486561</v>
      </c>
      <c r="I238">
        <v>48880619.609999999</v>
      </c>
      <c r="J238">
        <v>114442002.04000002</v>
      </c>
      <c r="K238">
        <v>7770627.9099999992</v>
      </c>
      <c r="L238">
        <v>67309111</v>
      </c>
      <c r="M238" s="10">
        <v>4782023</v>
      </c>
      <c r="N238" s="10">
        <v>40925888</v>
      </c>
      <c r="O238" s="10">
        <v>40558006</v>
      </c>
      <c r="P238" s="10">
        <v>51153625</v>
      </c>
      <c r="Q238" s="10">
        <v>4685342</v>
      </c>
      <c r="R238" s="10">
        <v>50249691</v>
      </c>
      <c r="S238" s="10">
        <v>1142904</v>
      </c>
      <c r="T238" s="10">
        <v>16597360</v>
      </c>
      <c r="U238" s="10">
        <v>134456589</v>
      </c>
      <c r="V238" s="10">
        <v>25395883</v>
      </c>
      <c r="W238" s="10">
        <v>1142904</v>
      </c>
      <c r="X238" s="10">
        <v>16597360</v>
      </c>
      <c r="Y238" s="10">
        <v>134456589</v>
      </c>
      <c r="Z238" s="10">
        <v>25395883</v>
      </c>
      <c r="AA238" s="10">
        <v>539250</v>
      </c>
      <c r="AB238" s="10">
        <v>31.785482936099999</v>
      </c>
      <c r="AC238">
        <v>149.03</v>
      </c>
      <c r="AD238" s="2">
        <v>17467727891</v>
      </c>
      <c r="AE238" s="2">
        <v>17640547408</v>
      </c>
      <c r="AF238" s="10">
        <f>INDEX(CONFAZ!$EN$2:$ES$408,MATCH(DATE(YEAR($A238),MONTH($A238),15),CONFAZ!$EN$2:$EN$408,0),2)</f>
        <v>124649529</v>
      </c>
      <c r="AG238" s="10">
        <f>INDEX(CONFAZ!$EN$2:$ES$408,MATCH(DATE(YEAR($A238),MONTH($A238),15),CONFAZ!$EN$2:$EN$408,0),3)</f>
        <v>565141622</v>
      </c>
      <c r="AH238">
        <v>724</v>
      </c>
      <c r="AI238">
        <v>846500355400</v>
      </c>
      <c r="AJ238">
        <v>10.65</v>
      </c>
      <c r="AK238">
        <v>0.82</v>
      </c>
      <c r="AL238">
        <v>905.89222222222202</v>
      </c>
      <c r="AM238">
        <v>724.84849999999994</v>
      </c>
      <c r="AN238">
        <v>668.05095238095203</v>
      </c>
      <c r="AO238">
        <v>823.71400000000006</v>
      </c>
      <c r="AP238">
        <v>7.24261387263304</v>
      </c>
      <c r="AQ238">
        <v>1.92</v>
      </c>
      <c r="AR238">
        <v>251.79</v>
      </c>
      <c r="AS238">
        <v>7.3998999999999997</v>
      </c>
      <c r="AT238" s="10">
        <v>477200000000</v>
      </c>
      <c r="AU238">
        <v>0</v>
      </c>
      <c r="AV238">
        <v>0</v>
      </c>
      <c r="AW238">
        <v>57313454</v>
      </c>
      <c r="AX238">
        <v>51134659</v>
      </c>
      <c r="AY238">
        <v>0</v>
      </c>
      <c r="AZ238" s="10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56561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6122234</v>
      </c>
      <c r="BO238">
        <v>19952970000</v>
      </c>
      <c r="BP238" s="3">
        <v>0.4</v>
      </c>
      <c r="BQ238" s="3">
        <v>3704</v>
      </c>
      <c r="BR238" s="3">
        <v>19420.27</v>
      </c>
      <c r="BS238" s="3">
        <v>1978456000</v>
      </c>
      <c r="BT238">
        <v>17243000</v>
      </c>
      <c r="BU238" s="3">
        <v>4755647000</v>
      </c>
      <c r="BV238">
        <v>9151223000</v>
      </c>
      <c r="BW238">
        <v>4050400000</v>
      </c>
      <c r="BX238" s="3">
        <v>15902570000</v>
      </c>
      <c r="BY238">
        <v>0</v>
      </c>
      <c r="BZ238">
        <v>0</v>
      </c>
      <c r="CA238">
        <v>0</v>
      </c>
      <c r="CB238">
        <v>0</v>
      </c>
      <c r="CC238">
        <v>18211488000</v>
      </c>
      <c r="CD238">
        <v>0.4</v>
      </c>
      <c r="CE238">
        <v>534518.97</v>
      </c>
      <c r="CF238">
        <v>172407518.66999999</v>
      </c>
      <c r="CG238">
        <v>38614.769999999997</v>
      </c>
      <c r="CH238">
        <v>34821.67</v>
      </c>
      <c r="CI238">
        <v>36.417150700000001</v>
      </c>
      <c r="CJ238">
        <v>2.98</v>
      </c>
      <c r="CK238">
        <v>-98936.67</v>
      </c>
      <c r="CL238">
        <v>-72023.33</v>
      </c>
      <c r="CM238">
        <v>26913.33</v>
      </c>
      <c r="CN238">
        <v>27313.33</v>
      </c>
      <c r="CO238">
        <v>5313706.67</v>
      </c>
      <c r="CP238">
        <v>-72436.67</v>
      </c>
      <c r="CQ238">
        <v>-180</v>
      </c>
      <c r="CR238">
        <v>205097.11</v>
      </c>
      <c r="CS238">
        <v>236390809.81</v>
      </c>
      <c r="CT238">
        <v>94067.83</v>
      </c>
      <c r="CU238">
        <v>236689974.75</v>
      </c>
      <c r="CV238" s="34">
        <v>0.53101100000000001</v>
      </c>
      <c r="CW238">
        <v>25459572.699999999</v>
      </c>
      <c r="CX238" s="4">
        <v>554357.66</v>
      </c>
      <c r="CY238" s="10">
        <f t="shared" si="7"/>
        <v>0</v>
      </c>
      <c r="CZ238" s="10">
        <f>IFERROR(INDEX(CONFAZ!$A$2:$ES$440,MATCH(DATE(YEAR($A238),MONTH($A238),15),CONFAZ!$A$2:$A$440,0),4),0)</f>
        <v>38614.769999999997</v>
      </c>
      <c r="DA238"/>
      <c r="DB238"/>
      <c r="DC238"/>
      <c r="DD238"/>
      <c r="DJ238"/>
    </row>
    <row r="239" spans="1:114" x14ac:dyDescent="0.25">
      <c r="A239" s="1">
        <v>41747</v>
      </c>
      <c r="B239" s="1" t="str">
        <f t="shared" si="6"/>
        <v>18/04/2014</v>
      </c>
      <c r="C239" t="s">
        <v>61</v>
      </c>
      <c r="D239" t="s">
        <v>64</v>
      </c>
      <c r="E239" s="8">
        <v>2.2328000000000001</v>
      </c>
      <c r="F239">
        <v>181083609.44</v>
      </c>
      <c r="G239">
        <v>411627.1</v>
      </c>
      <c r="H239">
        <v>332790209</v>
      </c>
      <c r="I239">
        <v>50248534.63000001</v>
      </c>
      <c r="J239">
        <v>77864497.640000001</v>
      </c>
      <c r="K239">
        <v>7793150.3399999989</v>
      </c>
      <c r="L239">
        <v>48268482</v>
      </c>
      <c r="M239" s="10">
        <v>4951240</v>
      </c>
      <c r="N239" s="10">
        <v>37252926</v>
      </c>
      <c r="O239" s="10">
        <v>41915173</v>
      </c>
      <c r="P239" s="10">
        <v>53145562</v>
      </c>
      <c r="Q239" s="10">
        <v>5216593</v>
      </c>
      <c r="R239" s="10">
        <v>47935426</v>
      </c>
      <c r="S239" s="10">
        <v>1103084</v>
      </c>
      <c r="T239" s="10">
        <v>15809374</v>
      </c>
      <c r="U239" s="10">
        <v>100131212</v>
      </c>
      <c r="V239" s="10">
        <v>24917992</v>
      </c>
      <c r="W239" s="10">
        <v>1103084</v>
      </c>
      <c r="X239" s="10">
        <v>15809374</v>
      </c>
      <c r="Y239" s="10">
        <v>100131212</v>
      </c>
      <c r="Z239" s="10">
        <v>24917992</v>
      </c>
      <c r="AA239" s="10">
        <v>411627</v>
      </c>
      <c r="AB239" s="10">
        <v>35.2818164571</v>
      </c>
      <c r="AC239">
        <v>147.69</v>
      </c>
      <c r="AD239" s="2">
        <v>19577249934</v>
      </c>
      <c r="AE239" s="2">
        <v>19352300589</v>
      </c>
      <c r="AF239" s="10">
        <f>INDEX(CONFAZ!$EN$2:$ES$408,MATCH(DATE(YEAR($A239),MONTH($A239),15),CONFAZ!$EN$2:$EN$408,0),2)</f>
        <v>268769815</v>
      </c>
      <c r="AG239" s="10">
        <f>INDEX(CONFAZ!$EN$2:$ES$408,MATCH(DATE(YEAR($A239),MONTH($A239),15),CONFAZ!$EN$2:$EN$408,0),3)</f>
        <v>534436147</v>
      </c>
      <c r="AH239">
        <v>724</v>
      </c>
      <c r="AI239">
        <v>818805717600</v>
      </c>
      <c r="AJ239">
        <v>10.87</v>
      </c>
      <c r="AK239">
        <v>0.78</v>
      </c>
      <c r="AL239">
        <v>902.56999999999903</v>
      </c>
      <c r="AM239">
        <v>724.34249999999997</v>
      </c>
      <c r="AN239">
        <v>667.76</v>
      </c>
      <c r="AO239">
        <v>821.39239999999995</v>
      </c>
      <c r="AP239">
        <v>7.21830985915493</v>
      </c>
      <c r="AQ239">
        <v>1.67</v>
      </c>
      <c r="AR239">
        <v>239.83</v>
      </c>
      <c r="AS239">
        <v>-8.1690000000000005</v>
      </c>
      <c r="AT239" s="10">
        <v>479719200000</v>
      </c>
      <c r="AU239">
        <v>0</v>
      </c>
      <c r="AV239">
        <v>0</v>
      </c>
      <c r="AW239">
        <v>99335185</v>
      </c>
      <c r="AX239">
        <v>95901750</v>
      </c>
      <c r="AY239">
        <v>0</v>
      </c>
      <c r="AZ239" s="10">
        <v>0</v>
      </c>
      <c r="BA239">
        <v>0</v>
      </c>
      <c r="BB239">
        <v>0</v>
      </c>
      <c r="BC239">
        <v>0</v>
      </c>
      <c r="BD239">
        <v>37000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3396435</v>
      </c>
      <c r="BO239">
        <v>19952970000</v>
      </c>
      <c r="BP239" s="3">
        <v>0.4</v>
      </c>
      <c r="BQ239" s="3">
        <v>3704</v>
      </c>
      <c r="BR239" s="3">
        <v>19420.27</v>
      </c>
      <c r="BS239" s="3">
        <v>1978456000</v>
      </c>
      <c r="BT239" s="3">
        <v>17243000</v>
      </c>
      <c r="BU239" s="3">
        <v>4755647000</v>
      </c>
      <c r="BV239" s="3">
        <v>9151223000</v>
      </c>
      <c r="BW239" s="3">
        <v>4050400000</v>
      </c>
      <c r="BX239">
        <v>15902570000</v>
      </c>
      <c r="BY239">
        <v>0</v>
      </c>
      <c r="BZ239">
        <v>0</v>
      </c>
      <c r="CA239">
        <v>0</v>
      </c>
      <c r="CB239">
        <v>0</v>
      </c>
      <c r="CC239">
        <v>18211488000</v>
      </c>
      <c r="CD239">
        <v>0.4</v>
      </c>
      <c r="CE239">
        <v>437529.67</v>
      </c>
      <c r="CF239">
        <v>153880411.28999999</v>
      </c>
      <c r="CG239">
        <v>28895.89</v>
      </c>
      <c r="CH239">
        <v>35732.67</v>
      </c>
      <c r="CI239">
        <v>36.417150700000001</v>
      </c>
      <c r="CJ239">
        <v>2.99</v>
      </c>
      <c r="CK239">
        <v>-165786.67000000001</v>
      </c>
      <c r="CL239">
        <v>-199903.33</v>
      </c>
      <c r="CM239">
        <v>-34116.67</v>
      </c>
      <c r="CN239">
        <v>-21836.67</v>
      </c>
      <c r="CO239">
        <v>5286606.67</v>
      </c>
      <c r="CP239">
        <v>-85496.67</v>
      </c>
      <c r="CQ239">
        <v>-8013.33</v>
      </c>
      <c r="CR239">
        <v>206402.21</v>
      </c>
      <c r="CS239">
        <v>199754573.97999999</v>
      </c>
      <c r="CT239">
        <v>70259.72</v>
      </c>
      <c r="CU239">
        <v>200048798.50999999</v>
      </c>
      <c r="CV239" s="34">
        <v>0.53101100000000001</v>
      </c>
      <c r="CW239">
        <v>22380274.02</v>
      </c>
      <c r="CX239" s="7">
        <v>543238.68000000005</v>
      </c>
      <c r="CY239" s="10">
        <f t="shared" si="7"/>
        <v>0</v>
      </c>
      <c r="CZ239" s="10">
        <f>IFERROR(INDEX(CONFAZ!$A$2:$ES$440,MATCH(DATE(YEAR($A239),MONTH($A239),15),CONFAZ!$A$2:$A$440,0),4),0)</f>
        <v>28895.89</v>
      </c>
      <c r="DA239"/>
      <c r="DB239"/>
      <c r="DC239"/>
      <c r="DD239"/>
      <c r="DJ239"/>
    </row>
    <row r="240" spans="1:114" x14ac:dyDescent="0.25">
      <c r="A240" s="1">
        <v>41777</v>
      </c>
      <c r="B240" s="1" t="str">
        <f t="shared" si="6"/>
        <v>18/05/2014</v>
      </c>
      <c r="C240" t="s">
        <v>61</v>
      </c>
      <c r="D240" t="s">
        <v>64</v>
      </c>
      <c r="E240" s="8">
        <v>2.2208999999999999</v>
      </c>
      <c r="F240">
        <v>184903368.41</v>
      </c>
      <c r="G240">
        <v>1324708.56</v>
      </c>
      <c r="H240">
        <v>379816299</v>
      </c>
      <c r="I240">
        <v>49155025.229999989</v>
      </c>
      <c r="J240">
        <v>119431583.81</v>
      </c>
      <c r="K240">
        <v>8260396.8599999994</v>
      </c>
      <c r="L240">
        <v>36208970</v>
      </c>
      <c r="M240" s="10">
        <v>5913382</v>
      </c>
      <c r="N240" s="10">
        <v>36139783</v>
      </c>
      <c r="O240" s="10">
        <v>48272401</v>
      </c>
      <c r="P240" s="10">
        <v>53059221</v>
      </c>
      <c r="Q240" s="10">
        <v>4998989</v>
      </c>
      <c r="R240" s="10">
        <v>45662235</v>
      </c>
      <c r="S240" s="10">
        <v>1043744</v>
      </c>
      <c r="T240" s="10">
        <v>16198398</v>
      </c>
      <c r="U240" s="10">
        <v>142293993</v>
      </c>
      <c r="V240" s="10">
        <v>24909444</v>
      </c>
      <c r="W240" s="10">
        <v>1043744</v>
      </c>
      <c r="X240" s="10">
        <v>16198398</v>
      </c>
      <c r="Y240" s="10">
        <v>142293993</v>
      </c>
      <c r="Z240" s="10">
        <v>24909444</v>
      </c>
      <c r="AA240" s="10">
        <v>1324709</v>
      </c>
      <c r="AB240" s="10">
        <v>35.037019802300001</v>
      </c>
      <c r="AC240">
        <v>147.13999999999999</v>
      </c>
      <c r="AD240" s="2">
        <v>20540376531</v>
      </c>
      <c r="AE240" s="2">
        <v>20229371571</v>
      </c>
      <c r="AF240" s="10">
        <f>INDEX(CONFAZ!$EN$2:$ES$408,MATCH(DATE(YEAR($A240),MONTH($A240),15),CONFAZ!$EN$2:$EN$408,0),2)</f>
        <v>194445167</v>
      </c>
      <c r="AG240" s="10">
        <f>INDEX(CONFAZ!$EN$2:$ES$408,MATCH(DATE(YEAR($A240),MONTH($A240),15),CONFAZ!$EN$2:$EN$408,0),3)</f>
        <v>429533398</v>
      </c>
      <c r="AH240">
        <v>724</v>
      </c>
      <c r="AI240">
        <v>818961316800</v>
      </c>
      <c r="AJ240">
        <v>10.9</v>
      </c>
      <c r="AK240">
        <v>0.6</v>
      </c>
      <c r="AL240">
        <v>902.69555555555496</v>
      </c>
      <c r="AM240">
        <v>721.90099999999995</v>
      </c>
      <c r="AN240">
        <v>666.70952380952303</v>
      </c>
      <c r="AO240">
        <v>820.41759999999999</v>
      </c>
      <c r="AP240">
        <v>7.0521119922317501</v>
      </c>
      <c r="AQ240">
        <v>1.46</v>
      </c>
      <c r="AR240">
        <v>242.34</v>
      </c>
      <c r="AS240">
        <v>-22.47</v>
      </c>
      <c r="AT240" s="10">
        <v>481273000000</v>
      </c>
      <c r="AU240">
        <v>0</v>
      </c>
      <c r="AV240">
        <v>0</v>
      </c>
      <c r="AW240">
        <v>76277076</v>
      </c>
      <c r="AX240">
        <v>68418261</v>
      </c>
      <c r="AY240">
        <v>0</v>
      </c>
      <c r="AZ240" s="1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7858815</v>
      </c>
      <c r="BO240">
        <v>19952970000</v>
      </c>
      <c r="BP240" s="3">
        <v>0.4</v>
      </c>
      <c r="BQ240" s="3">
        <v>3704</v>
      </c>
      <c r="BR240">
        <v>19420.27</v>
      </c>
      <c r="BS240">
        <v>1978456000</v>
      </c>
      <c r="BT240" s="3">
        <v>17243000</v>
      </c>
      <c r="BU240">
        <v>4755647000</v>
      </c>
      <c r="BV240" s="3">
        <v>9151223000</v>
      </c>
      <c r="BW240">
        <v>4050400000</v>
      </c>
      <c r="BX240" s="3">
        <v>15902570000</v>
      </c>
      <c r="BY240">
        <v>0</v>
      </c>
      <c r="BZ240">
        <v>0</v>
      </c>
      <c r="CA240">
        <v>0</v>
      </c>
      <c r="CB240">
        <v>0</v>
      </c>
      <c r="CC240">
        <v>18211488000</v>
      </c>
      <c r="CD240">
        <v>0.4</v>
      </c>
      <c r="CE240">
        <v>200078.98</v>
      </c>
      <c r="CF240">
        <v>138920788.28</v>
      </c>
      <c r="CG240">
        <v>30775.61</v>
      </c>
      <c r="CH240">
        <v>36283.67</v>
      </c>
      <c r="CI240">
        <v>36.417150700000001</v>
      </c>
      <c r="CJ240">
        <v>2.98</v>
      </c>
      <c r="CK240">
        <v>-165786.67000000001</v>
      </c>
      <c r="CL240">
        <v>-199903.33</v>
      </c>
      <c r="CM240">
        <v>-34116.67</v>
      </c>
      <c r="CN240">
        <v>-21836.67</v>
      </c>
      <c r="CO240">
        <v>5286606.67</v>
      </c>
      <c r="CP240">
        <v>-85496.67</v>
      </c>
      <c r="CQ240">
        <v>-8013.33</v>
      </c>
      <c r="CR240">
        <v>533428</v>
      </c>
      <c r="CS240">
        <v>240909930.34</v>
      </c>
      <c r="CT240">
        <v>54626.51</v>
      </c>
      <c r="CU240">
        <v>241497984.84999999</v>
      </c>
      <c r="CV240" s="34">
        <v>0.53101100000000001</v>
      </c>
      <c r="CW240">
        <v>22168736.5</v>
      </c>
      <c r="CX240" s="7">
        <v>502843.86</v>
      </c>
      <c r="CY240" s="10">
        <f t="shared" si="7"/>
        <v>0</v>
      </c>
      <c r="CZ240" s="10">
        <f>IFERROR(INDEX(CONFAZ!$A$2:$ES$440,MATCH(DATE(YEAR($A240),MONTH($A240),15),CONFAZ!$A$2:$A$440,0),4),0)</f>
        <v>30775.61</v>
      </c>
      <c r="DA240"/>
      <c r="DB240"/>
      <c r="DC240"/>
      <c r="DD240"/>
      <c r="DJ240"/>
    </row>
    <row r="241" spans="1:114" x14ac:dyDescent="0.25">
      <c r="A241" s="1">
        <v>41808</v>
      </c>
      <c r="B241" s="1" t="str">
        <f t="shared" si="6"/>
        <v>18/06/2014</v>
      </c>
      <c r="C241" t="s">
        <v>61</v>
      </c>
      <c r="D241" t="s">
        <v>64</v>
      </c>
      <c r="E241" s="8">
        <v>2.2355</v>
      </c>
      <c r="F241">
        <v>183547572.01999998</v>
      </c>
      <c r="G241">
        <v>913324.10000000009</v>
      </c>
      <c r="H241">
        <v>368954997</v>
      </c>
      <c r="I241">
        <v>55170304.649999991</v>
      </c>
      <c r="J241">
        <v>104588762.72999999</v>
      </c>
      <c r="K241">
        <v>8310100.2000000002</v>
      </c>
      <c r="L241">
        <v>22111417</v>
      </c>
      <c r="M241" s="10">
        <v>5907109</v>
      </c>
      <c r="N241" s="10">
        <v>39424136</v>
      </c>
      <c r="O241" s="10">
        <v>48939994</v>
      </c>
      <c r="P241" s="10">
        <v>54358989</v>
      </c>
      <c r="Q241" s="10">
        <v>4925841</v>
      </c>
      <c r="R241" s="10">
        <v>47445861</v>
      </c>
      <c r="S241" s="10">
        <v>986618</v>
      </c>
      <c r="T241" s="10">
        <v>15305536</v>
      </c>
      <c r="U241" s="10">
        <v>124874399</v>
      </c>
      <c r="V241" s="10">
        <v>25873190</v>
      </c>
      <c r="W241" s="10">
        <v>986618</v>
      </c>
      <c r="X241" s="10">
        <v>15305536</v>
      </c>
      <c r="Y241" s="10">
        <v>124874399</v>
      </c>
      <c r="Z241" s="10">
        <v>25873190</v>
      </c>
      <c r="AA241" s="10">
        <v>913324</v>
      </c>
      <c r="AB241" s="10">
        <v>36.153228851999998</v>
      </c>
      <c r="AC241">
        <v>140.88</v>
      </c>
      <c r="AD241" s="2">
        <v>20288075461</v>
      </c>
      <c r="AE241" s="2">
        <v>18260985106</v>
      </c>
      <c r="AF241" s="10">
        <f>INDEX(CONFAZ!$EN$2:$ES$408,MATCH(DATE(YEAR($A241),MONTH($A241),15),CONFAZ!$EN$2:$EN$408,0),2)</f>
        <v>279182455</v>
      </c>
      <c r="AG241" s="10">
        <f>INDEX(CONFAZ!$EN$2:$ES$408,MATCH(DATE(YEAR($A241),MONTH($A241),15),CONFAZ!$EN$2:$EN$408,0),3)</f>
        <v>651956473</v>
      </c>
      <c r="AH241">
        <v>724</v>
      </c>
      <c r="AI241">
        <v>834995018000</v>
      </c>
      <c r="AJ241">
        <v>10.9</v>
      </c>
      <c r="AK241">
        <v>0.26</v>
      </c>
      <c r="AL241">
        <v>902.19222222222197</v>
      </c>
      <c r="AM241">
        <v>720.45899999999995</v>
      </c>
      <c r="AN241">
        <v>665.14761904761895</v>
      </c>
      <c r="AO241">
        <v>818.71360000000004</v>
      </c>
      <c r="AP241">
        <v>6.9317734064801604</v>
      </c>
      <c r="AQ241">
        <v>1.4</v>
      </c>
      <c r="AR241">
        <v>250.22</v>
      </c>
      <c r="AS241">
        <v>2.56</v>
      </c>
      <c r="AT241" s="10">
        <v>461330600000</v>
      </c>
      <c r="AU241">
        <v>0</v>
      </c>
      <c r="AV241">
        <v>0</v>
      </c>
      <c r="AW241">
        <v>76655579</v>
      </c>
      <c r="AX241">
        <v>72382049</v>
      </c>
      <c r="AY241">
        <v>0</v>
      </c>
      <c r="AZ241" s="10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4273530</v>
      </c>
      <c r="BO241">
        <v>19952970000</v>
      </c>
      <c r="BP241" s="3">
        <v>0.4</v>
      </c>
      <c r="BQ241" s="3">
        <v>3704</v>
      </c>
      <c r="BR241">
        <v>19420.27</v>
      </c>
      <c r="BS241" s="3">
        <v>1978456000</v>
      </c>
      <c r="BT241" s="3">
        <v>17243000</v>
      </c>
      <c r="BU241" s="3">
        <v>4755647000</v>
      </c>
      <c r="BV241">
        <v>9151223000</v>
      </c>
      <c r="BW241" s="3">
        <v>4050400000</v>
      </c>
      <c r="BX241" s="3">
        <v>15902570000</v>
      </c>
      <c r="BY241">
        <v>0</v>
      </c>
      <c r="BZ241">
        <v>0</v>
      </c>
      <c r="CA241">
        <v>0</v>
      </c>
      <c r="CB241">
        <v>0</v>
      </c>
      <c r="CC241">
        <v>18211488000</v>
      </c>
      <c r="CD241">
        <v>0.4</v>
      </c>
      <c r="CE241">
        <v>680176.43</v>
      </c>
      <c r="CF241">
        <v>167164285.18000001</v>
      </c>
      <c r="CG241">
        <v>31778.85</v>
      </c>
      <c r="CH241">
        <v>34258.67</v>
      </c>
      <c r="CI241">
        <v>36.417150700000001</v>
      </c>
      <c r="CJ241">
        <v>2.97</v>
      </c>
      <c r="CK241">
        <v>-165786.67000000001</v>
      </c>
      <c r="CL241">
        <v>-199903.33</v>
      </c>
      <c r="CM241">
        <v>-34116.67</v>
      </c>
      <c r="CN241">
        <v>-21836.67</v>
      </c>
      <c r="CO241">
        <v>5286606.67</v>
      </c>
      <c r="CP241">
        <v>-85496.67</v>
      </c>
      <c r="CQ241">
        <v>-8013.33</v>
      </c>
      <c r="CR241">
        <v>378753.64</v>
      </c>
      <c r="CS241">
        <v>222512541.75999999</v>
      </c>
      <c r="CT241">
        <v>21714.639999999999</v>
      </c>
      <c r="CU241">
        <v>222913010.03999999</v>
      </c>
      <c r="CV241" s="34">
        <v>0.53101100000000001</v>
      </c>
      <c r="CW241">
        <v>20545844.899999999</v>
      </c>
      <c r="CX241" s="7">
        <v>539685.67000000004</v>
      </c>
      <c r="CY241" s="10">
        <f t="shared" si="7"/>
        <v>0</v>
      </c>
      <c r="CZ241" s="10">
        <f>IFERROR(INDEX(CONFAZ!$A$2:$ES$440,MATCH(DATE(YEAR($A241),MONTH($A241),15),CONFAZ!$A$2:$A$440,0),4),0)</f>
        <v>31778.85</v>
      </c>
      <c r="DA241" s="10"/>
      <c r="DB241" s="10"/>
      <c r="DC241"/>
      <c r="DD241"/>
      <c r="DJ241"/>
    </row>
    <row r="242" spans="1:114" x14ac:dyDescent="0.25">
      <c r="A242" s="1">
        <v>41838</v>
      </c>
      <c r="B242" s="1" t="str">
        <f t="shared" si="6"/>
        <v>18/07/2014</v>
      </c>
      <c r="C242" t="s">
        <v>61</v>
      </c>
      <c r="D242" t="s">
        <v>64</v>
      </c>
      <c r="E242" s="8">
        <v>2.2246000000000001</v>
      </c>
      <c r="F242">
        <v>187296588.71000004</v>
      </c>
      <c r="G242">
        <v>1572939.3600000003</v>
      </c>
      <c r="H242">
        <v>371819620</v>
      </c>
      <c r="I242">
        <v>51986018.729999989</v>
      </c>
      <c r="J242">
        <v>105785154.76000001</v>
      </c>
      <c r="K242">
        <v>8351777.0500000007</v>
      </c>
      <c r="L242">
        <v>21415264</v>
      </c>
      <c r="M242" s="10">
        <v>7092525</v>
      </c>
      <c r="N242" s="10">
        <v>36569844</v>
      </c>
      <c r="O242" s="10">
        <v>45187121</v>
      </c>
      <c r="P242" s="10">
        <v>54370055</v>
      </c>
      <c r="Q242" s="10">
        <v>5171804</v>
      </c>
      <c r="R242" s="10">
        <v>49572232</v>
      </c>
      <c r="S242" s="10">
        <v>1226806</v>
      </c>
      <c r="T242" s="10">
        <v>17006870</v>
      </c>
      <c r="U242" s="10">
        <v>127584752</v>
      </c>
      <c r="V242" s="10">
        <v>26465674</v>
      </c>
      <c r="W242" s="10">
        <v>1226806</v>
      </c>
      <c r="X242" s="10">
        <v>17006870</v>
      </c>
      <c r="Y242" s="10">
        <v>127584752</v>
      </c>
      <c r="Z242" s="10">
        <v>26465674</v>
      </c>
      <c r="AA242" s="10">
        <v>1571937</v>
      </c>
      <c r="AB242" s="10">
        <v>38.323561941100003</v>
      </c>
      <c r="AC242">
        <v>149.85</v>
      </c>
      <c r="AD242" s="2">
        <v>21921458082</v>
      </c>
      <c r="AE242" s="2">
        <v>21610393823</v>
      </c>
      <c r="AF242" s="10">
        <f>INDEX(CONFAZ!$EN$2:$ES$408,MATCH(DATE(YEAR($A242),MONTH($A242),15),CONFAZ!$EN$2:$EN$408,0),2)</f>
        <v>326379196</v>
      </c>
      <c r="AG242" s="10">
        <f>INDEX(CONFAZ!$EN$2:$ES$408,MATCH(DATE(YEAR($A242),MONTH($A242),15),CONFAZ!$EN$2:$EN$408,0),3)</f>
        <v>570414792</v>
      </c>
      <c r="AH242">
        <v>724</v>
      </c>
      <c r="AI242">
        <v>838211483200</v>
      </c>
      <c r="AJ242">
        <v>10.9</v>
      </c>
      <c r="AK242">
        <v>0.13</v>
      </c>
      <c r="AL242">
        <v>903.02111111111105</v>
      </c>
      <c r="AM242">
        <v>721.51049999999998</v>
      </c>
      <c r="AN242">
        <v>667.54047619047606</v>
      </c>
      <c r="AO242">
        <v>820.33879999999999</v>
      </c>
      <c r="AP242">
        <v>6.98595534000202</v>
      </c>
      <c r="AQ242">
        <v>1.01</v>
      </c>
      <c r="AR242">
        <v>242.95</v>
      </c>
      <c r="AS242">
        <v>-5.34</v>
      </c>
      <c r="AT242" s="10">
        <v>486915700000</v>
      </c>
      <c r="AU242">
        <v>0</v>
      </c>
      <c r="AV242">
        <v>0</v>
      </c>
      <c r="AW242">
        <v>113908512</v>
      </c>
      <c r="AX242">
        <v>108294016</v>
      </c>
      <c r="AY242">
        <v>0</v>
      </c>
      <c r="AZ242" s="10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5614496</v>
      </c>
      <c r="BO242">
        <v>19952970000</v>
      </c>
      <c r="BP242" s="3">
        <v>0.4</v>
      </c>
      <c r="BQ242" s="3">
        <v>3704</v>
      </c>
      <c r="BR242" s="3">
        <v>19420.27</v>
      </c>
      <c r="BS242" s="3">
        <v>1978456000</v>
      </c>
      <c r="BT242" s="3">
        <v>17243000</v>
      </c>
      <c r="BU242">
        <v>4755647000</v>
      </c>
      <c r="BV242" s="3">
        <v>9151223000</v>
      </c>
      <c r="BW242">
        <v>4050400000</v>
      </c>
      <c r="BX242">
        <v>15902570000</v>
      </c>
      <c r="BY242">
        <v>0</v>
      </c>
      <c r="BZ242">
        <v>0</v>
      </c>
      <c r="CA242">
        <v>0</v>
      </c>
      <c r="CB242">
        <v>0</v>
      </c>
      <c r="CC242">
        <v>18211488000</v>
      </c>
      <c r="CD242">
        <v>0.4</v>
      </c>
      <c r="CE242">
        <v>355247.15</v>
      </c>
      <c r="CF242">
        <v>119365728.94</v>
      </c>
      <c r="CG242">
        <v>22545.32</v>
      </c>
      <c r="CH242">
        <v>36691.67</v>
      </c>
      <c r="CI242">
        <v>36.417150700000001</v>
      </c>
      <c r="CJ242">
        <v>2.96</v>
      </c>
      <c r="CK242">
        <v>90346.67</v>
      </c>
      <c r="CL242">
        <v>170813.33</v>
      </c>
      <c r="CM242">
        <v>80466.67</v>
      </c>
      <c r="CN242">
        <v>-15230</v>
      </c>
      <c r="CO242">
        <v>5487293.3300000001</v>
      </c>
      <c r="CP242">
        <v>-104603.33</v>
      </c>
      <c r="CQ242">
        <v>-11020</v>
      </c>
      <c r="CR242">
        <v>334705.34000000003</v>
      </c>
      <c r="CS242">
        <v>226095193.88999999</v>
      </c>
      <c r="CT242">
        <v>31633.52</v>
      </c>
      <c r="CU242">
        <v>226462132.75</v>
      </c>
      <c r="CV242" s="34">
        <v>0.53101100000000001</v>
      </c>
      <c r="CW242">
        <v>22546752.75</v>
      </c>
      <c r="CX242" s="7">
        <v>501719.35</v>
      </c>
      <c r="CY242" s="10">
        <f t="shared" si="7"/>
        <v>0</v>
      </c>
      <c r="CZ242" s="10">
        <f>IFERROR(INDEX(CONFAZ!$A$2:$ES$440,MATCH(DATE(YEAR($A242),MONTH($A242),15),CONFAZ!$A$2:$A$440,0),4),0)</f>
        <v>22545.32</v>
      </c>
      <c r="DA242"/>
      <c r="DB242"/>
      <c r="DC242"/>
      <c r="DD242"/>
      <c r="DJ242"/>
    </row>
    <row r="243" spans="1:114" x14ac:dyDescent="0.25">
      <c r="A243" s="1">
        <v>41869</v>
      </c>
      <c r="B243" s="1" t="str">
        <f t="shared" si="6"/>
        <v>18/08/2014</v>
      </c>
      <c r="C243" t="s">
        <v>61</v>
      </c>
      <c r="D243" t="s">
        <v>64</v>
      </c>
      <c r="E243" s="8">
        <v>2.2679999999999998</v>
      </c>
      <c r="F243">
        <v>195283644.34999999</v>
      </c>
      <c r="G243">
        <v>1905145.96</v>
      </c>
      <c r="H243">
        <v>404306209</v>
      </c>
      <c r="I243">
        <v>54994039.370000005</v>
      </c>
      <c r="J243">
        <v>123360833.8</v>
      </c>
      <c r="K243">
        <v>8647628.0099999998</v>
      </c>
      <c r="L243">
        <v>16214552</v>
      </c>
      <c r="M243" s="10">
        <v>6201537</v>
      </c>
      <c r="N243" s="10">
        <v>36183990</v>
      </c>
      <c r="O243" s="10">
        <v>49216650</v>
      </c>
      <c r="P243" s="10">
        <v>58613807</v>
      </c>
      <c r="Q243" s="10">
        <v>6350384</v>
      </c>
      <c r="R243" s="10">
        <v>51116543</v>
      </c>
      <c r="S243" s="10">
        <v>1681085</v>
      </c>
      <c r="T243" s="10">
        <v>16182605</v>
      </c>
      <c r="U243" s="10">
        <v>148931144</v>
      </c>
      <c r="V243" s="10">
        <v>27943409</v>
      </c>
      <c r="W243" s="10">
        <v>1681085</v>
      </c>
      <c r="X243" s="10">
        <v>16182605</v>
      </c>
      <c r="Y243" s="10">
        <v>148931144</v>
      </c>
      <c r="Z243" s="10">
        <v>27943409</v>
      </c>
      <c r="AA243" s="10">
        <v>1885055</v>
      </c>
      <c r="AB243" s="10">
        <v>39.070714666199997</v>
      </c>
      <c r="AC243">
        <v>148.27000000000001</v>
      </c>
      <c r="AD243" s="2">
        <v>19224653901</v>
      </c>
      <c r="AE243" s="2">
        <v>19437036957</v>
      </c>
      <c r="AF243" s="10">
        <f>INDEX(CONFAZ!$EN$2:$ES$408,MATCH(DATE(YEAR($A243),MONTH($A243),15),CONFAZ!$EN$2:$EN$408,0),2)</f>
        <v>272558694</v>
      </c>
      <c r="AG243" s="10">
        <f>INDEX(CONFAZ!$EN$2:$ES$408,MATCH(DATE(YEAR($A243),MONTH($A243),15),CONFAZ!$EN$2:$EN$408,0),3)</f>
        <v>415612559</v>
      </c>
      <c r="AH243">
        <v>724</v>
      </c>
      <c r="AI243">
        <v>859928075999.99902</v>
      </c>
      <c r="AJ243">
        <v>10.9</v>
      </c>
      <c r="AK243">
        <v>0.18</v>
      </c>
      <c r="AL243">
        <v>901.97333333333302</v>
      </c>
      <c r="AM243">
        <v>720.16849999999999</v>
      </c>
      <c r="AN243">
        <v>666.19571428571396</v>
      </c>
      <c r="AO243">
        <v>817.89080000000001</v>
      </c>
      <c r="AP243">
        <v>6.9821959056645699</v>
      </c>
      <c r="AQ243">
        <v>1.25</v>
      </c>
      <c r="AR243">
        <v>236.02</v>
      </c>
      <c r="AS243">
        <v>-14.769</v>
      </c>
      <c r="AT243" s="10">
        <v>483783100000</v>
      </c>
      <c r="AU243">
        <v>0</v>
      </c>
      <c r="AV243">
        <v>0</v>
      </c>
      <c r="AW243">
        <v>62610707</v>
      </c>
      <c r="AX243">
        <v>61197556</v>
      </c>
      <c r="AY243">
        <v>0</v>
      </c>
      <c r="AZ243" s="10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1413151</v>
      </c>
      <c r="BO243">
        <v>19952970000</v>
      </c>
      <c r="BP243" s="3">
        <v>0.4</v>
      </c>
      <c r="BQ243" s="3">
        <v>3704</v>
      </c>
      <c r="BR243" s="3">
        <v>19420.27</v>
      </c>
      <c r="BS243" s="3">
        <v>1978456000</v>
      </c>
      <c r="BT243" s="3">
        <v>17243000</v>
      </c>
      <c r="BU243" s="3">
        <v>4755647000</v>
      </c>
      <c r="BV243">
        <v>9151223000</v>
      </c>
      <c r="BW243" s="3">
        <v>4050400000</v>
      </c>
      <c r="BX243" s="3">
        <v>15902570000</v>
      </c>
      <c r="BY243">
        <v>0</v>
      </c>
      <c r="BZ243">
        <v>0</v>
      </c>
      <c r="CA243">
        <v>0</v>
      </c>
      <c r="CB243">
        <v>0</v>
      </c>
      <c r="CC243">
        <v>19952970000</v>
      </c>
      <c r="CD243">
        <v>0.4</v>
      </c>
      <c r="CE243">
        <v>359741.02</v>
      </c>
      <c r="CF243">
        <v>149889699.80000001</v>
      </c>
      <c r="CG243">
        <v>35316.35</v>
      </c>
      <c r="CH243">
        <v>35577.67</v>
      </c>
      <c r="CI243">
        <v>36.417150700000001</v>
      </c>
      <c r="CJ243">
        <v>2.96</v>
      </c>
      <c r="CK243">
        <v>90346.67</v>
      </c>
      <c r="CL243">
        <v>170813.33</v>
      </c>
      <c r="CM243">
        <v>80466.67</v>
      </c>
      <c r="CN243">
        <v>-15230</v>
      </c>
      <c r="CO243">
        <v>5487293.3300000001</v>
      </c>
      <c r="CP243">
        <v>-104603.33</v>
      </c>
      <c r="CQ243">
        <v>-11020</v>
      </c>
      <c r="CR243">
        <v>310605.14</v>
      </c>
      <c r="CS243">
        <v>249013187.18000001</v>
      </c>
      <c r="CT243">
        <v>193509.02</v>
      </c>
      <c r="CU243">
        <v>249528101.34</v>
      </c>
      <c r="CV243" s="34">
        <v>0.53101100000000001</v>
      </c>
      <c r="CW243">
        <v>24417900.75</v>
      </c>
      <c r="CX243" s="7">
        <v>539823.04</v>
      </c>
      <c r="CY243" s="10">
        <f t="shared" si="7"/>
        <v>0</v>
      </c>
      <c r="CZ243" s="10">
        <f>IFERROR(INDEX(CONFAZ!$A$2:$ES$440,MATCH(DATE(YEAR($A243),MONTH($A243),15),CONFAZ!$A$2:$A$440,0),4),0)</f>
        <v>35316.35</v>
      </c>
      <c r="DA243" s="4"/>
      <c r="DB243" s="4"/>
      <c r="DC243" s="4"/>
      <c r="DD243"/>
      <c r="DJ243"/>
    </row>
    <row r="244" spans="1:114" x14ac:dyDescent="0.25">
      <c r="A244" s="1">
        <v>41900</v>
      </c>
      <c r="B244" s="1" t="str">
        <f t="shared" si="6"/>
        <v>18/09/2014</v>
      </c>
      <c r="C244" t="s">
        <v>61</v>
      </c>
      <c r="D244" t="s">
        <v>64</v>
      </c>
      <c r="E244" s="8">
        <v>2.3329</v>
      </c>
      <c r="F244">
        <v>208882834.09999999</v>
      </c>
      <c r="G244">
        <v>3414248.4899999993</v>
      </c>
      <c r="H244">
        <v>398901506</v>
      </c>
      <c r="I244">
        <v>58379521.089999989</v>
      </c>
      <c r="J244">
        <v>101034484.97999999</v>
      </c>
      <c r="K244">
        <v>9262166.4300000016</v>
      </c>
      <c r="L244">
        <v>12599932</v>
      </c>
      <c r="M244" s="10">
        <v>7177787</v>
      </c>
      <c r="N244" s="10">
        <v>36894524</v>
      </c>
      <c r="O244" s="10">
        <v>50760227</v>
      </c>
      <c r="P244" s="10">
        <v>60820194</v>
      </c>
      <c r="Q244" s="10">
        <v>5160085</v>
      </c>
      <c r="R244" s="10">
        <v>57598091</v>
      </c>
      <c r="S244" s="10">
        <v>1663067</v>
      </c>
      <c r="T244" s="10">
        <v>17858997</v>
      </c>
      <c r="U244" s="10">
        <v>130576152</v>
      </c>
      <c r="V244" s="10">
        <v>26978134</v>
      </c>
      <c r="W244" s="10">
        <v>1663067</v>
      </c>
      <c r="X244" s="10">
        <v>17858997</v>
      </c>
      <c r="Y244" s="10">
        <v>130576152</v>
      </c>
      <c r="Z244" s="10">
        <v>26978134</v>
      </c>
      <c r="AA244" s="10">
        <v>3414248</v>
      </c>
      <c r="AB244" s="10">
        <v>40.778422608299998</v>
      </c>
      <c r="AC244">
        <v>148.12</v>
      </c>
      <c r="AD244" s="2">
        <v>19370174258</v>
      </c>
      <c r="AE244" s="2">
        <v>20722266356</v>
      </c>
      <c r="AF244" s="10">
        <f>INDEX(CONFAZ!$EN$2:$ES$408,MATCH(DATE(YEAR($A244),MONTH($A244),15),CONFAZ!$EN$2:$EN$408,0),2)</f>
        <v>315724988</v>
      </c>
      <c r="AG244" s="10">
        <f>INDEX(CONFAZ!$EN$2:$ES$408,MATCH(DATE(YEAR($A244),MONTH($A244),15),CONFAZ!$EN$2:$EN$408,0),3)</f>
        <v>656651583</v>
      </c>
      <c r="AH244">
        <v>724</v>
      </c>
      <c r="AI244">
        <v>876034277700</v>
      </c>
      <c r="AJ244">
        <v>10.9</v>
      </c>
      <c r="AK244">
        <v>0.49</v>
      </c>
      <c r="AL244">
        <v>912.44722222222197</v>
      </c>
      <c r="AM244">
        <v>723.55449999999996</v>
      </c>
      <c r="AN244">
        <v>669.275714285714</v>
      </c>
      <c r="AO244">
        <v>824.67039999999997</v>
      </c>
      <c r="AP244">
        <v>6.8656204960743397</v>
      </c>
      <c r="AQ244">
        <v>1.56999</v>
      </c>
      <c r="AR244">
        <v>232.3</v>
      </c>
      <c r="AS244">
        <v>12.09</v>
      </c>
      <c r="AT244" s="10">
        <v>491426800000</v>
      </c>
      <c r="AU244">
        <v>0</v>
      </c>
      <c r="AV244">
        <v>0</v>
      </c>
      <c r="AW244">
        <v>103048443</v>
      </c>
      <c r="AX244">
        <v>95164683</v>
      </c>
      <c r="AY244">
        <v>0</v>
      </c>
      <c r="AZ244" s="10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7883760</v>
      </c>
      <c r="BO244">
        <v>19952970000</v>
      </c>
      <c r="BP244" s="3">
        <v>0.4</v>
      </c>
      <c r="BQ244" s="3">
        <v>3704</v>
      </c>
      <c r="BR244" s="3">
        <v>19420.27</v>
      </c>
      <c r="BS244" s="3">
        <v>1978456000</v>
      </c>
      <c r="BT244">
        <v>17243000</v>
      </c>
      <c r="BU244" s="3">
        <v>4755647000</v>
      </c>
      <c r="BV244">
        <v>9151223000</v>
      </c>
      <c r="BW244">
        <v>4050400000</v>
      </c>
      <c r="BX244" s="3">
        <v>15902570000</v>
      </c>
      <c r="BY244">
        <v>0</v>
      </c>
      <c r="BZ244">
        <v>0</v>
      </c>
      <c r="CA244">
        <v>0</v>
      </c>
      <c r="CB244">
        <v>0</v>
      </c>
      <c r="CC244">
        <v>19952970000</v>
      </c>
      <c r="CD244">
        <v>0.4</v>
      </c>
      <c r="CE244">
        <v>314441.59999999998</v>
      </c>
      <c r="CF244">
        <v>150346780.34999999</v>
      </c>
      <c r="CG244">
        <v>31848.16</v>
      </c>
      <c r="CH244">
        <v>35651.67</v>
      </c>
      <c r="CI244">
        <v>36.417150700000001</v>
      </c>
      <c r="CJ244">
        <v>2.96</v>
      </c>
      <c r="CK244">
        <v>90346.67</v>
      </c>
      <c r="CL244">
        <v>170813.33</v>
      </c>
      <c r="CM244">
        <v>80466.67</v>
      </c>
      <c r="CN244">
        <v>-15230</v>
      </c>
      <c r="CO244">
        <v>5487293.3300000001</v>
      </c>
      <c r="CP244">
        <v>-104603.33</v>
      </c>
      <c r="CQ244">
        <v>-11020</v>
      </c>
      <c r="CR244">
        <v>2429385.16</v>
      </c>
      <c r="CS244">
        <v>235521707.25999999</v>
      </c>
      <c r="CT244">
        <v>42885.31</v>
      </c>
      <c r="CU244">
        <v>237997977.72999999</v>
      </c>
      <c r="CV244" s="34">
        <v>0.53101100000000001</v>
      </c>
      <c r="CW244">
        <v>25757645.059999999</v>
      </c>
      <c r="CX244" s="7">
        <v>551391.06999999995</v>
      </c>
      <c r="CY244" s="10">
        <f t="shared" si="7"/>
        <v>0</v>
      </c>
      <c r="CZ244" s="10">
        <f>IFERROR(INDEX(CONFAZ!$A$2:$ES$440,MATCH(DATE(YEAR($A244),MONTH($A244),15),CONFAZ!$A$2:$A$440,0),4),0)</f>
        <v>31848.16</v>
      </c>
      <c r="DA244"/>
      <c r="DB244"/>
      <c r="DC244"/>
      <c r="DD244"/>
      <c r="DJ244"/>
    </row>
    <row r="245" spans="1:114" x14ac:dyDescent="0.25">
      <c r="A245" s="1">
        <v>41930</v>
      </c>
      <c r="B245" s="1" t="str">
        <f t="shared" si="6"/>
        <v>18/10/2014</v>
      </c>
      <c r="C245" t="s">
        <v>61</v>
      </c>
      <c r="D245" t="s">
        <v>64</v>
      </c>
      <c r="E245" s="8">
        <v>2.4483000000000001</v>
      </c>
      <c r="F245">
        <v>215607354.77000004</v>
      </c>
      <c r="G245">
        <v>1970591.4000000001</v>
      </c>
      <c r="H245">
        <v>450620284</v>
      </c>
      <c r="I245">
        <v>62725765.420000032</v>
      </c>
      <c r="J245">
        <v>139837554.49000001</v>
      </c>
      <c r="K245">
        <v>9249164.3300000001</v>
      </c>
      <c r="L245">
        <v>9888773</v>
      </c>
      <c r="M245" s="10">
        <v>7242264</v>
      </c>
      <c r="N245" s="10">
        <v>36895502</v>
      </c>
      <c r="O245" s="10">
        <v>49558076</v>
      </c>
      <c r="P245" s="10">
        <v>63139838</v>
      </c>
      <c r="Q245" s="10">
        <v>5437267</v>
      </c>
      <c r="R245" s="10">
        <v>61120398</v>
      </c>
      <c r="S245" s="10">
        <v>1910935</v>
      </c>
      <c r="T245" s="10">
        <v>18721629</v>
      </c>
      <c r="U245" s="10">
        <v>170890498</v>
      </c>
      <c r="V245" s="10">
        <v>33733286</v>
      </c>
      <c r="W245" s="10">
        <v>1910935</v>
      </c>
      <c r="X245" s="10">
        <v>18721629</v>
      </c>
      <c r="Y245" s="10">
        <v>170890498</v>
      </c>
      <c r="Z245" s="10">
        <v>33733286</v>
      </c>
      <c r="AA245" s="10">
        <v>1970591</v>
      </c>
      <c r="AB245" s="10">
        <v>45.710829028500001</v>
      </c>
      <c r="AC245">
        <v>149.69999999999999</v>
      </c>
      <c r="AD245" s="2">
        <v>18169787901</v>
      </c>
      <c r="AE245" s="2">
        <v>19635310320</v>
      </c>
      <c r="AF245" s="10">
        <f>INDEX(CONFAZ!$EN$2:$ES$408,MATCH(DATE(YEAR($A245),MONTH($A245),15),CONFAZ!$EN$2:$EN$408,0),2)</f>
        <v>332050826</v>
      </c>
      <c r="AG245" s="10">
        <f>INDEX(CONFAZ!$EN$2:$ES$408,MATCH(DATE(YEAR($A245),MONTH($A245),15),CONFAZ!$EN$2:$EN$408,0),3)</f>
        <v>615990886</v>
      </c>
      <c r="AH245">
        <v>724</v>
      </c>
      <c r="AI245">
        <v>920151933900</v>
      </c>
      <c r="AJ245">
        <v>10.92</v>
      </c>
      <c r="AK245">
        <v>0.38</v>
      </c>
      <c r="AL245">
        <v>914.46055555555495</v>
      </c>
      <c r="AM245">
        <v>723.55150000000003</v>
      </c>
      <c r="AN245">
        <v>669.38047619047597</v>
      </c>
      <c r="AO245">
        <v>825.35559999999998</v>
      </c>
      <c r="AP245">
        <v>6.7062553469880699</v>
      </c>
      <c r="AQ245">
        <v>1.42</v>
      </c>
      <c r="AR245">
        <v>219.8</v>
      </c>
      <c r="AS245">
        <v>24.6</v>
      </c>
      <c r="AT245" s="10">
        <v>508920800000</v>
      </c>
      <c r="AU245">
        <v>0</v>
      </c>
      <c r="AV245">
        <v>0</v>
      </c>
      <c r="AW245">
        <v>99813533</v>
      </c>
      <c r="AX245">
        <v>95463517</v>
      </c>
      <c r="AY245">
        <v>0</v>
      </c>
      <c r="AZ245" s="10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14720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4335296</v>
      </c>
      <c r="BO245">
        <v>19952970000</v>
      </c>
      <c r="BP245" s="3">
        <v>0.4</v>
      </c>
      <c r="BQ245" s="3">
        <v>3704</v>
      </c>
      <c r="BR245" s="3">
        <v>19420.27</v>
      </c>
      <c r="BS245" s="3">
        <v>1978456000</v>
      </c>
      <c r="BT245" s="3">
        <v>17243000</v>
      </c>
      <c r="BU245" s="3">
        <v>4755647000</v>
      </c>
      <c r="BV245" s="3">
        <v>9151223000</v>
      </c>
      <c r="BW245" s="3">
        <v>4050400000</v>
      </c>
      <c r="BX245" s="3">
        <v>15902570000</v>
      </c>
      <c r="BY245">
        <v>0</v>
      </c>
      <c r="BZ245">
        <v>0</v>
      </c>
      <c r="CA245">
        <v>0</v>
      </c>
      <c r="CB245">
        <v>0</v>
      </c>
      <c r="CC245">
        <v>19952970000</v>
      </c>
      <c r="CD245">
        <v>0.4</v>
      </c>
      <c r="CE245">
        <v>541844.73</v>
      </c>
      <c r="CF245">
        <v>117176604.98999999</v>
      </c>
      <c r="CG245">
        <v>33959.480000000003</v>
      </c>
      <c r="CH245">
        <v>35825.67</v>
      </c>
      <c r="CI245">
        <v>36.417150700000001</v>
      </c>
      <c r="CJ245">
        <v>2.96</v>
      </c>
      <c r="CK245">
        <v>186006.67</v>
      </c>
      <c r="CL245">
        <v>199016.67</v>
      </c>
      <c r="CM245">
        <v>13010</v>
      </c>
      <c r="CN245">
        <v>333.33</v>
      </c>
      <c r="CO245">
        <v>5543293.3300000001</v>
      </c>
      <c r="CP245">
        <v>-114503.33</v>
      </c>
      <c r="CQ245">
        <v>-29976.67</v>
      </c>
      <c r="CR245">
        <v>533188.84</v>
      </c>
      <c r="CS245">
        <v>277914367.31</v>
      </c>
      <c r="CT245">
        <v>18262.21</v>
      </c>
      <c r="CU245">
        <v>278469519.36000001</v>
      </c>
      <c r="CV245" s="34">
        <v>0.53101100000000001</v>
      </c>
      <c r="CW245">
        <v>27653401.649999999</v>
      </c>
      <c r="CX245" s="7">
        <v>551086.94999999995</v>
      </c>
      <c r="CY245" s="10">
        <f t="shared" si="7"/>
        <v>0</v>
      </c>
      <c r="CZ245" s="10">
        <f>IFERROR(INDEX(CONFAZ!$A$2:$ES$440,MATCH(DATE(YEAR($A245),MONTH($A245),15),CONFAZ!$A$2:$A$440,0),4),0)</f>
        <v>33959.480000000003</v>
      </c>
      <c r="DA245"/>
      <c r="DB245"/>
      <c r="DC245"/>
      <c r="DD245"/>
      <c r="DJ245"/>
    </row>
    <row r="246" spans="1:114" x14ac:dyDescent="0.25">
      <c r="A246" s="1">
        <v>41961</v>
      </c>
      <c r="B246" s="1" t="str">
        <f t="shared" si="6"/>
        <v>18/11/2014</v>
      </c>
      <c r="C246" t="s">
        <v>61</v>
      </c>
      <c r="D246" t="s">
        <v>64</v>
      </c>
      <c r="E246" s="8">
        <v>2.5484</v>
      </c>
      <c r="F246">
        <v>215619445.06</v>
      </c>
      <c r="G246">
        <v>1290485.95</v>
      </c>
      <c r="H246">
        <v>421482728</v>
      </c>
      <c r="I246">
        <v>60555963.460000001</v>
      </c>
      <c r="J246">
        <v>112546680.82999998</v>
      </c>
      <c r="K246">
        <v>9666442.0899999999</v>
      </c>
      <c r="L246">
        <v>7983555</v>
      </c>
      <c r="M246" s="10">
        <v>8418998</v>
      </c>
      <c r="N246" s="10">
        <v>37433047</v>
      </c>
      <c r="O246" s="10">
        <v>53657647</v>
      </c>
      <c r="P246" s="10">
        <v>61903491</v>
      </c>
      <c r="Q246" s="10">
        <v>5381193</v>
      </c>
      <c r="R246" s="10">
        <v>56819026</v>
      </c>
      <c r="S246" s="10">
        <v>1208286</v>
      </c>
      <c r="T246" s="10">
        <v>17466928</v>
      </c>
      <c r="U246" s="10">
        <v>140058199</v>
      </c>
      <c r="V246" s="10">
        <v>37845427</v>
      </c>
      <c r="W246" s="10">
        <v>1208286</v>
      </c>
      <c r="X246" s="10">
        <v>17466928</v>
      </c>
      <c r="Y246" s="10">
        <v>140058199</v>
      </c>
      <c r="Z246" s="10">
        <v>37845427</v>
      </c>
      <c r="AA246" s="10">
        <v>1290486</v>
      </c>
      <c r="AB246" s="10">
        <v>40.9092905969</v>
      </c>
      <c r="AC246">
        <v>144.91999999999999</v>
      </c>
      <c r="AD246" s="2">
        <v>15506384370</v>
      </c>
      <c r="AE246" s="2">
        <v>18191864947</v>
      </c>
      <c r="AF246" s="10">
        <f>INDEX(CONFAZ!$EN$2:$ES$408,MATCH(DATE(YEAR($A246),MONTH($A246),15),CONFAZ!$EN$2:$EN$408,0),2)</f>
        <v>226443009</v>
      </c>
      <c r="AG246" s="10">
        <f>INDEX(CONFAZ!$EN$2:$ES$408,MATCH(DATE(YEAR($A246),MONTH($A246),15),CONFAZ!$EN$2:$EN$408,0),3)</f>
        <v>689658702</v>
      </c>
      <c r="AH246">
        <v>724</v>
      </c>
      <c r="AI246">
        <v>956735618400</v>
      </c>
      <c r="AJ246">
        <v>11.15</v>
      </c>
      <c r="AK246">
        <v>0.53</v>
      </c>
      <c r="AL246">
        <v>908.11444444444396</v>
      </c>
      <c r="AM246">
        <v>719.74950000000001</v>
      </c>
      <c r="AN246">
        <v>665.36095238095197</v>
      </c>
      <c r="AO246">
        <v>819.48919999999998</v>
      </c>
      <c r="AP246">
        <v>6.5933181809039096</v>
      </c>
      <c r="AQ246">
        <v>1.51</v>
      </c>
      <c r="AR246">
        <v>198.47</v>
      </c>
      <c r="AS246">
        <v>14.65</v>
      </c>
      <c r="AT246" s="10">
        <v>498489100000</v>
      </c>
      <c r="AU246">
        <v>0</v>
      </c>
      <c r="AV246">
        <v>0</v>
      </c>
      <c r="AW246">
        <v>104955980</v>
      </c>
      <c r="AX246">
        <v>101528013</v>
      </c>
      <c r="AY246">
        <v>0</v>
      </c>
      <c r="AZ246" s="10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3427967</v>
      </c>
      <c r="BO246">
        <v>19952970000</v>
      </c>
      <c r="BP246" s="3">
        <v>0.4</v>
      </c>
      <c r="BQ246" s="3">
        <v>3704</v>
      </c>
      <c r="BR246">
        <v>19420.27</v>
      </c>
      <c r="BS246" s="3">
        <v>1978456000</v>
      </c>
      <c r="BT246">
        <v>17243000</v>
      </c>
      <c r="BU246" s="3">
        <v>4755647000</v>
      </c>
      <c r="BV246">
        <v>9151223000</v>
      </c>
      <c r="BW246" s="3">
        <v>4050400000</v>
      </c>
      <c r="BX246">
        <v>15902570000</v>
      </c>
      <c r="BY246">
        <v>0</v>
      </c>
      <c r="BZ246">
        <v>0</v>
      </c>
      <c r="CA246">
        <v>0</v>
      </c>
      <c r="CB246">
        <v>0</v>
      </c>
      <c r="CC246">
        <v>19952970000</v>
      </c>
      <c r="CD246">
        <v>0.4</v>
      </c>
      <c r="CE246">
        <v>369443.28</v>
      </c>
      <c r="CF246">
        <v>130335239.15000001</v>
      </c>
      <c r="CG246">
        <v>39540.339999999997</v>
      </c>
      <c r="CH246">
        <v>31797.67</v>
      </c>
      <c r="CI246">
        <v>36.417150700000001</v>
      </c>
      <c r="CJ246">
        <v>3.01</v>
      </c>
      <c r="CK246">
        <v>186006.67</v>
      </c>
      <c r="CL246">
        <v>199016.67</v>
      </c>
      <c r="CM246">
        <v>13010</v>
      </c>
      <c r="CN246">
        <v>333.33</v>
      </c>
      <c r="CO246">
        <v>5543293.3300000001</v>
      </c>
      <c r="CP246">
        <v>-114503.33</v>
      </c>
      <c r="CQ246">
        <v>-29976.67</v>
      </c>
      <c r="CR246">
        <v>355862.47</v>
      </c>
      <c r="CS246">
        <v>256231379.27000001</v>
      </c>
      <c r="CT246">
        <v>11058.9</v>
      </c>
      <c r="CU246">
        <v>256599600.63999999</v>
      </c>
      <c r="CV246" s="34">
        <v>0.53101100000000001</v>
      </c>
      <c r="CW246">
        <v>27399561.050000001</v>
      </c>
      <c r="CX246" s="7">
        <v>533921.96</v>
      </c>
      <c r="CY246" s="10">
        <f t="shared" si="7"/>
        <v>0</v>
      </c>
      <c r="CZ246" s="10">
        <f>IFERROR(INDEX(CONFAZ!$A$2:$ES$440,MATCH(DATE(YEAR($A246),MONTH($A246),15),CONFAZ!$A$2:$A$440,0),4),0)</f>
        <v>39540.339999999997</v>
      </c>
      <c r="DA246"/>
      <c r="DB246"/>
      <c r="DC246"/>
      <c r="DD246"/>
      <c r="DJ246"/>
    </row>
    <row r="247" spans="1:114" x14ac:dyDescent="0.25">
      <c r="A247" s="1">
        <v>41991</v>
      </c>
      <c r="B247" s="1" t="str">
        <f t="shared" si="6"/>
        <v>18/12/2014</v>
      </c>
      <c r="C247" t="s">
        <v>61</v>
      </c>
      <c r="D247" t="s">
        <v>64</v>
      </c>
      <c r="E247" s="8">
        <v>2.6394000000000002</v>
      </c>
      <c r="F247">
        <v>220479532.93000001</v>
      </c>
      <c r="G247">
        <v>2545523.7400000002</v>
      </c>
      <c r="H247">
        <v>439152449</v>
      </c>
      <c r="I247">
        <v>61824875.460000001</v>
      </c>
      <c r="J247">
        <v>122533614.06999999</v>
      </c>
      <c r="K247">
        <v>10173551.409999998</v>
      </c>
      <c r="L247">
        <v>9459285</v>
      </c>
      <c r="M247" s="10">
        <v>11439375</v>
      </c>
      <c r="N247" s="10">
        <v>35180163</v>
      </c>
      <c r="O247" s="10">
        <v>56429168</v>
      </c>
      <c r="P247" s="10">
        <v>59261255</v>
      </c>
      <c r="Q247" s="10">
        <v>6242466</v>
      </c>
      <c r="R247" s="10">
        <v>56009451</v>
      </c>
      <c r="S247" s="10">
        <v>1657646</v>
      </c>
      <c r="T247" s="10">
        <v>17393321</v>
      </c>
      <c r="U247" s="10">
        <v>149491094</v>
      </c>
      <c r="V247" s="10">
        <v>43503302</v>
      </c>
      <c r="W247" s="10">
        <v>1657646</v>
      </c>
      <c r="X247" s="10">
        <v>17393321</v>
      </c>
      <c r="Y247" s="10">
        <v>149491094</v>
      </c>
      <c r="Z247" s="10">
        <v>43503302</v>
      </c>
      <c r="AA247" s="10">
        <v>2545208</v>
      </c>
      <c r="AB247" s="10">
        <v>42.577529470100004</v>
      </c>
      <c r="AC247">
        <v>145.47999999999999</v>
      </c>
      <c r="AD247" s="2">
        <v>17289831724</v>
      </c>
      <c r="AE247" s="2">
        <v>17314237984</v>
      </c>
      <c r="AF247" s="10">
        <f>INDEX(CONFAZ!$EN$2:$ES$408,MATCH(DATE(YEAR($A247),MONTH($A247),15),CONFAZ!$EN$2:$EN$408,0),2)</f>
        <v>206112902</v>
      </c>
      <c r="AG247" s="10">
        <f>INDEX(CONFAZ!$EN$2:$ES$408,MATCH(DATE(YEAR($A247),MONTH($A247),15),CONFAZ!$EN$2:$EN$408,0),3)</f>
        <v>685883312</v>
      </c>
      <c r="AH247">
        <v>724</v>
      </c>
      <c r="AI247">
        <v>959556509400</v>
      </c>
      <c r="AJ247">
        <v>11.58</v>
      </c>
      <c r="AK247">
        <v>0.62</v>
      </c>
      <c r="AL247">
        <v>909.81999999999903</v>
      </c>
      <c r="AM247">
        <v>722.59050000000002</v>
      </c>
      <c r="AN247">
        <v>668.44714285714201</v>
      </c>
      <c r="AO247">
        <v>823.28639999999996</v>
      </c>
      <c r="AP247">
        <v>6.5868143131324297</v>
      </c>
      <c r="AQ247">
        <v>1.78</v>
      </c>
      <c r="AR247">
        <v>170.85</v>
      </c>
      <c r="AS247">
        <v>22.09</v>
      </c>
      <c r="AT247" s="10">
        <v>501112600000</v>
      </c>
      <c r="AU247">
        <v>0</v>
      </c>
      <c r="AV247">
        <v>0</v>
      </c>
      <c r="AW247">
        <v>75328096</v>
      </c>
      <c r="AX247">
        <v>73963134</v>
      </c>
      <c r="AY247">
        <v>0</v>
      </c>
      <c r="AZ247" s="10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1364962</v>
      </c>
      <c r="BO247">
        <v>19952970000</v>
      </c>
      <c r="BP247" s="3">
        <v>0.4</v>
      </c>
      <c r="BQ247" s="3">
        <v>3704</v>
      </c>
      <c r="BR247" s="3">
        <v>19420.27</v>
      </c>
      <c r="BS247" s="3">
        <v>1978456000</v>
      </c>
      <c r="BT247">
        <v>17243000</v>
      </c>
      <c r="BU247">
        <v>4755647000</v>
      </c>
      <c r="BV247" s="3">
        <v>9151223000</v>
      </c>
      <c r="BW247">
        <v>4050400000</v>
      </c>
      <c r="BX247">
        <v>15902570000</v>
      </c>
      <c r="BY247">
        <v>0</v>
      </c>
      <c r="BZ247">
        <v>0</v>
      </c>
      <c r="CA247">
        <v>0</v>
      </c>
      <c r="CB247">
        <v>0</v>
      </c>
      <c r="CC247">
        <v>19952970000</v>
      </c>
      <c r="CD247">
        <v>0.4</v>
      </c>
      <c r="CE247">
        <v>449888.14</v>
      </c>
      <c r="CF247">
        <v>120722490.63</v>
      </c>
      <c r="CG247">
        <v>38422.31</v>
      </c>
      <c r="CH247">
        <v>30079.67</v>
      </c>
      <c r="CI247">
        <v>36.417150700000001</v>
      </c>
      <c r="CJ247">
        <v>3.03</v>
      </c>
      <c r="CK247">
        <v>186006.67</v>
      </c>
      <c r="CL247">
        <v>199016.67</v>
      </c>
      <c r="CM247">
        <v>13010</v>
      </c>
      <c r="CN247">
        <v>333.33</v>
      </c>
      <c r="CO247">
        <v>5543293.3300000001</v>
      </c>
      <c r="CP247">
        <v>-114503.33</v>
      </c>
      <c r="CQ247">
        <v>-29976.67</v>
      </c>
      <c r="CR247">
        <v>1128602.78</v>
      </c>
      <c r="CS247">
        <v>260787076.75</v>
      </c>
      <c r="CT247">
        <v>12455.65</v>
      </c>
      <c r="CU247">
        <v>261928135.18000001</v>
      </c>
      <c r="CV247" s="34">
        <v>0.53101100000000001</v>
      </c>
      <c r="CW247">
        <v>26324619.609999999</v>
      </c>
      <c r="CX247" s="7">
        <v>528240.43000000005</v>
      </c>
      <c r="CY247" s="10">
        <f t="shared" si="7"/>
        <v>0</v>
      </c>
      <c r="CZ247" s="10">
        <f>IFERROR(INDEX(CONFAZ!$A$2:$ES$440,MATCH(DATE(YEAR($A247),MONTH($A247),15),CONFAZ!$A$2:$A$440,0),4),0)</f>
        <v>38422.31</v>
      </c>
      <c r="DA247"/>
      <c r="DB247"/>
      <c r="DC247"/>
      <c r="DD247"/>
      <c r="DJ247"/>
    </row>
    <row r="248" spans="1:114" x14ac:dyDescent="0.25">
      <c r="A248" s="1">
        <v>42022</v>
      </c>
      <c r="B248" s="1" t="str">
        <f t="shared" si="6"/>
        <v>18/01/2015</v>
      </c>
      <c r="C248" t="s">
        <v>61</v>
      </c>
      <c r="D248" t="s">
        <v>64</v>
      </c>
      <c r="E248" s="8">
        <v>2.6341999999999999</v>
      </c>
      <c r="F248">
        <v>226614407.24999997</v>
      </c>
      <c r="G248">
        <v>1429841.9200000002</v>
      </c>
      <c r="H248">
        <v>394196775</v>
      </c>
      <c r="I248">
        <v>61400448.63000001</v>
      </c>
      <c r="J248">
        <v>73426144.51000002</v>
      </c>
      <c r="K248">
        <v>11621989.75</v>
      </c>
      <c r="L248">
        <v>50434917</v>
      </c>
      <c r="M248" s="10">
        <v>9271269</v>
      </c>
      <c r="N248" s="10">
        <v>39622925</v>
      </c>
      <c r="O248" s="10">
        <v>71410687</v>
      </c>
      <c r="P248" s="10">
        <v>61820943</v>
      </c>
      <c r="Q248" s="10">
        <v>6771622</v>
      </c>
      <c r="R248" s="10">
        <v>62912188</v>
      </c>
      <c r="S248" s="10">
        <v>1426988</v>
      </c>
      <c r="T248" s="10">
        <v>15545701</v>
      </c>
      <c r="U248" s="10">
        <v>87566298</v>
      </c>
      <c r="V248" s="10">
        <v>36418312</v>
      </c>
      <c r="W248" s="10">
        <v>1426988</v>
      </c>
      <c r="X248" s="10">
        <v>15545701</v>
      </c>
      <c r="Y248" s="10">
        <v>87566298</v>
      </c>
      <c r="Z248" s="10">
        <v>36418312</v>
      </c>
      <c r="AA248" s="10">
        <v>1429842</v>
      </c>
      <c r="AB248" s="10">
        <v>45.212938099699997</v>
      </c>
      <c r="AC248">
        <v>138.72999999999999</v>
      </c>
      <c r="AD248" s="2">
        <v>13481501333</v>
      </c>
      <c r="AE248" s="2">
        <v>17000888866</v>
      </c>
      <c r="AF248" s="10">
        <f>INDEX(CONFAZ!$EN$2:$ES$408,MATCH(DATE(YEAR($A248),MONTH($A248),15),CONFAZ!$EN$2:$EN$408,0),2)</f>
        <v>242306269</v>
      </c>
      <c r="AG248" s="10">
        <f>INDEX(CONFAZ!$EN$2:$ES$408,MATCH(DATE(YEAR($A248),MONTH($A248),15),CONFAZ!$EN$2:$EN$408,0),3)</f>
        <v>752928998</v>
      </c>
      <c r="AH248">
        <v>788</v>
      </c>
      <c r="AI248">
        <v>952966631400</v>
      </c>
      <c r="AJ248">
        <v>11.82</v>
      </c>
      <c r="AK248">
        <v>1.48</v>
      </c>
      <c r="AL248">
        <v>908.09833333333302</v>
      </c>
      <c r="AM248">
        <v>724.54750000000001</v>
      </c>
      <c r="AN248">
        <v>668.79857142857099</v>
      </c>
      <c r="AO248">
        <v>823.202</v>
      </c>
      <c r="AP248">
        <v>6.8994940571795702</v>
      </c>
      <c r="AQ248">
        <v>2.2400000000000002</v>
      </c>
      <c r="AR248">
        <v>136.93</v>
      </c>
      <c r="AS248">
        <v>8.82</v>
      </c>
      <c r="AT248" s="10">
        <v>474246000000</v>
      </c>
      <c r="AU248">
        <v>0</v>
      </c>
      <c r="AV248">
        <v>0</v>
      </c>
      <c r="AW248">
        <v>122441905</v>
      </c>
      <c r="AX248">
        <v>119789752</v>
      </c>
      <c r="AY248">
        <v>0</v>
      </c>
      <c r="AZ248" s="10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3234</v>
      </c>
      <c r="BL248">
        <v>0</v>
      </c>
      <c r="BM248">
        <v>3081</v>
      </c>
      <c r="BN248">
        <v>2645838</v>
      </c>
      <c r="BO248">
        <v>22677841000</v>
      </c>
      <c r="BP248" s="3">
        <v>0.4</v>
      </c>
      <c r="BQ248" s="3">
        <v>3704</v>
      </c>
      <c r="BR248">
        <v>21813.8</v>
      </c>
      <c r="BS248" s="3">
        <v>2192496000</v>
      </c>
      <c r="BT248">
        <v>18229000</v>
      </c>
      <c r="BU248" s="3">
        <v>5389738000</v>
      </c>
      <c r="BV248" s="3">
        <v>10405398000</v>
      </c>
      <c r="BW248" s="3">
        <v>4671980000</v>
      </c>
      <c r="BX248">
        <v>18005861000</v>
      </c>
      <c r="BY248">
        <v>0</v>
      </c>
      <c r="BZ248">
        <v>0</v>
      </c>
      <c r="CA248">
        <v>0</v>
      </c>
      <c r="CB248">
        <v>0</v>
      </c>
      <c r="CC248">
        <v>19952970000</v>
      </c>
      <c r="CD248">
        <v>0.4</v>
      </c>
      <c r="CE248">
        <v>800749.09</v>
      </c>
      <c r="CF248">
        <v>130249497.68000001</v>
      </c>
      <c r="CG248">
        <v>58014.8</v>
      </c>
      <c r="CH248">
        <v>26902.75</v>
      </c>
      <c r="CI248">
        <v>33.148744999999998</v>
      </c>
      <c r="CJ248">
        <v>3.03</v>
      </c>
      <c r="CK248">
        <v>-18890</v>
      </c>
      <c r="CL248">
        <v>10526.67</v>
      </c>
      <c r="CM248">
        <v>29416.67</v>
      </c>
      <c r="CN248">
        <v>51800</v>
      </c>
      <c r="CO248">
        <v>5491053.3300000001</v>
      </c>
      <c r="CP248">
        <v>-84816.67</v>
      </c>
      <c r="CQ248">
        <v>-35513.33</v>
      </c>
      <c r="CR248">
        <v>434238.29</v>
      </c>
      <c r="CS248">
        <v>221871740.38999999</v>
      </c>
      <c r="CT248">
        <v>109948.47</v>
      </c>
      <c r="CU248">
        <v>222415927.15000001</v>
      </c>
      <c r="CV248" s="34">
        <v>0.5278716</v>
      </c>
      <c r="CW248">
        <v>18723585.620000001</v>
      </c>
      <c r="CX248" s="7">
        <v>455367.31</v>
      </c>
      <c r="CY248" s="10">
        <f t="shared" si="7"/>
        <v>0</v>
      </c>
      <c r="CZ248" s="10">
        <f>IFERROR(INDEX(CONFAZ!$A$2:$ES$440,MATCH(DATE(YEAR($A248),MONTH($A248),15),CONFAZ!$A$2:$A$440,0),4),0)</f>
        <v>58014.8</v>
      </c>
      <c r="DA248" s="10"/>
      <c r="DB248" s="10"/>
      <c r="DC248"/>
      <c r="DD248"/>
      <c r="DJ248"/>
    </row>
    <row r="249" spans="1:114" x14ac:dyDescent="0.25">
      <c r="A249" s="1">
        <v>42053</v>
      </c>
      <c r="B249" s="1" t="str">
        <f t="shared" si="6"/>
        <v>18/02/2015</v>
      </c>
      <c r="C249" t="s">
        <v>61</v>
      </c>
      <c r="D249" t="s">
        <v>64</v>
      </c>
      <c r="E249" s="8">
        <v>2.8163999999999998</v>
      </c>
      <c r="F249">
        <v>186462795.20999998</v>
      </c>
      <c r="G249">
        <v>1777840.27</v>
      </c>
      <c r="H249">
        <v>418874217</v>
      </c>
      <c r="I249">
        <v>49860966.510000013</v>
      </c>
      <c r="J249">
        <v>150233722.02000001</v>
      </c>
      <c r="K249">
        <v>8466216.7999999989</v>
      </c>
      <c r="L249">
        <v>58505803</v>
      </c>
      <c r="M249" s="10">
        <v>9124248</v>
      </c>
      <c r="N249" s="10">
        <v>38878159</v>
      </c>
      <c r="O249" s="10">
        <v>46684958</v>
      </c>
      <c r="P249" s="10">
        <v>53093135</v>
      </c>
      <c r="Q249" s="10">
        <v>3874991</v>
      </c>
      <c r="R249" s="10">
        <v>50801196</v>
      </c>
      <c r="S249" s="10">
        <v>1635248</v>
      </c>
      <c r="T249" s="10">
        <v>13824579</v>
      </c>
      <c r="U249" s="10">
        <v>164953101</v>
      </c>
      <c r="V249" s="10">
        <v>34226762</v>
      </c>
      <c r="W249" s="10">
        <v>1635248</v>
      </c>
      <c r="X249" s="10">
        <v>13824579</v>
      </c>
      <c r="Y249" s="10">
        <v>164953101</v>
      </c>
      <c r="Z249" s="10">
        <v>34226762</v>
      </c>
      <c r="AA249" s="10">
        <v>1777840</v>
      </c>
      <c r="AB249" s="10">
        <v>4.33</v>
      </c>
      <c r="AC249">
        <v>136.56</v>
      </c>
      <c r="AD249" s="2">
        <v>12010576962</v>
      </c>
      <c r="AE249" s="2">
        <v>15063076630</v>
      </c>
      <c r="AF249" s="10">
        <f>INDEX(CONFAZ!$EN$2:$ES$408,MATCH(DATE(YEAR($A249),MONTH($A249),15),CONFAZ!$EN$2:$EN$408,0),2)</f>
        <v>153366084</v>
      </c>
      <c r="AG249" s="10">
        <f>INDEX(CONFAZ!$EN$2:$ES$408,MATCH(DATE(YEAR($A249),MONTH($A249),15),CONFAZ!$EN$2:$EN$408,0),3)</f>
        <v>474831301</v>
      </c>
      <c r="AH249">
        <v>788</v>
      </c>
      <c r="AI249">
        <v>1021077370799.99</v>
      </c>
      <c r="AJ249">
        <v>12.15</v>
      </c>
      <c r="AK249">
        <v>1.1599999999999999</v>
      </c>
      <c r="AL249">
        <v>909.32222222222197</v>
      </c>
      <c r="AM249">
        <v>724.53199999999902</v>
      </c>
      <c r="AN249">
        <v>668.25904761904701</v>
      </c>
      <c r="AO249">
        <v>822.9212</v>
      </c>
      <c r="AP249">
        <v>7.5236931214810898</v>
      </c>
      <c r="AQ249">
        <v>2.2200000000000002</v>
      </c>
      <c r="AR249">
        <v>159.79</v>
      </c>
      <c r="AS249">
        <v>-3.53</v>
      </c>
      <c r="AT249" s="10">
        <v>466790500000</v>
      </c>
      <c r="AU249">
        <v>0</v>
      </c>
      <c r="AV249">
        <v>0</v>
      </c>
      <c r="AW249">
        <v>63454998</v>
      </c>
      <c r="AX249">
        <v>59900359</v>
      </c>
      <c r="AY249">
        <v>0</v>
      </c>
      <c r="AZ249" s="10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3624</v>
      </c>
      <c r="BL249">
        <v>0</v>
      </c>
      <c r="BM249">
        <v>2404</v>
      </c>
      <c r="BN249">
        <v>3548611</v>
      </c>
      <c r="BO249">
        <v>22677841000</v>
      </c>
      <c r="BP249" s="3">
        <v>0.4</v>
      </c>
      <c r="BQ249" s="3">
        <v>3704</v>
      </c>
      <c r="BR249" s="3">
        <v>21813.8</v>
      </c>
      <c r="BS249" s="3">
        <v>2192496000</v>
      </c>
      <c r="BT249" s="3">
        <v>18229000</v>
      </c>
      <c r="BU249" s="3">
        <v>5389738000</v>
      </c>
      <c r="BV249" s="3">
        <v>10405398000</v>
      </c>
      <c r="BW249" s="3">
        <v>4671980000</v>
      </c>
      <c r="BX249">
        <v>18005861000</v>
      </c>
      <c r="BY249">
        <v>0</v>
      </c>
      <c r="BZ249">
        <v>0</v>
      </c>
      <c r="CA249">
        <v>0</v>
      </c>
      <c r="CB249">
        <v>0</v>
      </c>
      <c r="CC249">
        <v>19952970000</v>
      </c>
      <c r="CD249">
        <v>0.4</v>
      </c>
      <c r="CE249">
        <v>1020945.96</v>
      </c>
      <c r="CF249">
        <v>121531260.25</v>
      </c>
      <c r="CG249">
        <v>634944.46</v>
      </c>
      <c r="CH249">
        <v>25256.75</v>
      </c>
      <c r="CI249">
        <v>33.148744999999998</v>
      </c>
      <c r="CJ249">
        <v>3.3</v>
      </c>
      <c r="CK249">
        <v>-18890</v>
      </c>
      <c r="CL249">
        <v>10526.67</v>
      </c>
      <c r="CM249">
        <v>29416.67</v>
      </c>
      <c r="CN249">
        <v>51800</v>
      </c>
      <c r="CO249">
        <v>5491053.3300000001</v>
      </c>
      <c r="CP249">
        <v>-84816.67</v>
      </c>
      <c r="CQ249">
        <v>-35513.33</v>
      </c>
      <c r="CR249">
        <v>421127.8</v>
      </c>
      <c r="CS249">
        <v>274019820.73000002</v>
      </c>
      <c r="CT249">
        <v>100064.96000000001</v>
      </c>
      <c r="CU249">
        <v>274541287.35000002</v>
      </c>
      <c r="CV249" s="34">
        <v>0.5278716</v>
      </c>
      <c r="CW249">
        <v>16950967.199999999</v>
      </c>
      <c r="CX249" s="7">
        <v>412256.31</v>
      </c>
      <c r="CY249" s="10">
        <f t="shared" si="7"/>
        <v>0</v>
      </c>
      <c r="CZ249" s="10">
        <f>IFERROR(INDEX(CONFAZ!$A$2:$ES$440,MATCH(DATE(YEAR($A249),MONTH($A249),15),CONFAZ!$A$2:$A$440,0),4),0)</f>
        <v>634944.46</v>
      </c>
      <c r="DA249"/>
      <c r="DB249"/>
      <c r="DC249"/>
      <c r="DD249"/>
      <c r="DJ249"/>
    </row>
    <row r="250" spans="1:114" x14ac:dyDescent="0.25">
      <c r="A250" s="1">
        <v>42081</v>
      </c>
      <c r="B250" s="1" t="str">
        <f t="shared" si="6"/>
        <v>18/03/2015</v>
      </c>
      <c r="C250" t="s">
        <v>61</v>
      </c>
      <c r="D250" t="s">
        <v>64</v>
      </c>
      <c r="E250" s="8">
        <v>3.1395</v>
      </c>
      <c r="F250">
        <v>189877914.28</v>
      </c>
      <c r="G250">
        <v>3386533.6900000004</v>
      </c>
      <c r="H250">
        <v>381999281</v>
      </c>
      <c r="I250">
        <v>46350895.099999994</v>
      </c>
      <c r="J250">
        <v>113451190.37</v>
      </c>
      <c r="K250">
        <v>8365090.2799999993</v>
      </c>
      <c r="L250">
        <v>65500076</v>
      </c>
      <c r="M250" s="10">
        <v>8094178</v>
      </c>
      <c r="N250" s="10">
        <v>34619621</v>
      </c>
      <c r="O250" s="10">
        <v>46229174</v>
      </c>
      <c r="P250" s="10">
        <v>53779588</v>
      </c>
      <c r="Q250" s="10">
        <v>3605164</v>
      </c>
      <c r="R250" s="10">
        <v>44424788</v>
      </c>
      <c r="S250" s="10">
        <v>1575335</v>
      </c>
      <c r="T250" s="10">
        <v>19412914</v>
      </c>
      <c r="U250" s="10">
        <v>127877257</v>
      </c>
      <c r="V250" s="10">
        <v>38994803</v>
      </c>
      <c r="W250" s="10">
        <v>1575335</v>
      </c>
      <c r="X250" s="10">
        <v>19412914</v>
      </c>
      <c r="Y250" s="10">
        <v>127877257</v>
      </c>
      <c r="Z250" s="10">
        <v>38994803</v>
      </c>
      <c r="AA250" s="10">
        <v>3386459</v>
      </c>
      <c r="AB250" s="10">
        <v>3.94</v>
      </c>
      <c r="AC250">
        <v>149.5</v>
      </c>
      <c r="AD250" s="2">
        <v>16748831110</v>
      </c>
      <c r="AE250" s="2">
        <v>16660194460</v>
      </c>
      <c r="AF250" s="10">
        <f>INDEX(CONFAZ!$EN$2:$ES$408,MATCH(DATE(YEAR($A250),MONTH($A250),15),CONFAZ!$EN$2:$EN$408,0),2)</f>
        <v>221346930</v>
      </c>
      <c r="AG250" s="10">
        <f>INDEX(CONFAZ!$EN$2:$ES$408,MATCH(DATE(YEAR($A250),MONTH($A250),15),CONFAZ!$EN$2:$EN$408,0),3)</f>
        <v>370016706</v>
      </c>
      <c r="AH250">
        <v>788</v>
      </c>
      <c r="AI250">
        <v>1138834788000</v>
      </c>
      <c r="AJ250">
        <v>12.58</v>
      </c>
      <c r="AK250">
        <v>1.51</v>
      </c>
      <c r="AL250">
        <v>928.04</v>
      </c>
      <c r="AM250">
        <v>744.34849999999994</v>
      </c>
      <c r="AN250">
        <v>687.00666666666598</v>
      </c>
      <c r="AO250">
        <v>842.55840000000001</v>
      </c>
      <c r="AP250">
        <v>8.0444368894177405</v>
      </c>
      <c r="AQ250">
        <v>2.3199999999999998</v>
      </c>
      <c r="AR250">
        <v>176.96</v>
      </c>
      <c r="AS250">
        <v>42.33</v>
      </c>
      <c r="AT250" s="10">
        <v>515617200000</v>
      </c>
      <c r="AU250">
        <v>0</v>
      </c>
      <c r="AV250">
        <v>0</v>
      </c>
      <c r="AW250">
        <v>103213470</v>
      </c>
      <c r="AX250">
        <v>101365165</v>
      </c>
      <c r="AY250">
        <v>0</v>
      </c>
      <c r="AZ250" s="1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1848305</v>
      </c>
      <c r="BO250">
        <v>22677841000</v>
      </c>
      <c r="BP250" s="3">
        <v>0.4</v>
      </c>
      <c r="BQ250" s="3">
        <v>3704</v>
      </c>
      <c r="BR250" s="3">
        <v>21813.8</v>
      </c>
      <c r="BS250">
        <v>2192496000</v>
      </c>
      <c r="BT250" s="3">
        <v>18229000</v>
      </c>
      <c r="BU250" s="3">
        <v>5389738000</v>
      </c>
      <c r="BV250" s="3">
        <v>10405398000</v>
      </c>
      <c r="BW250" s="3">
        <v>4671980000</v>
      </c>
      <c r="BX250" s="3">
        <v>18005861000</v>
      </c>
      <c r="BY250">
        <v>0</v>
      </c>
      <c r="BZ250">
        <v>0</v>
      </c>
      <c r="CA250">
        <v>0</v>
      </c>
      <c r="CB250">
        <v>0</v>
      </c>
      <c r="CC250">
        <v>19952970000</v>
      </c>
      <c r="CD250">
        <v>0.4</v>
      </c>
      <c r="CE250">
        <v>680583.1</v>
      </c>
      <c r="CF250">
        <v>127623705.09999999</v>
      </c>
      <c r="CG250">
        <v>30317.29</v>
      </c>
      <c r="CH250">
        <v>26771.75</v>
      </c>
      <c r="CI250">
        <v>33.148744999999998</v>
      </c>
      <c r="CJ250">
        <v>3.32</v>
      </c>
      <c r="CK250">
        <v>-18890</v>
      </c>
      <c r="CL250">
        <v>10526.67</v>
      </c>
      <c r="CM250">
        <v>29416.67</v>
      </c>
      <c r="CN250">
        <v>51800</v>
      </c>
      <c r="CO250">
        <v>5491053.3300000001</v>
      </c>
      <c r="CP250">
        <v>-84816.67</v>
      </c>
      <c r="CQ250">
        <v>-35513.33</v>
      </c>
      <c r="CR250">
        <v>724313.46</v>
      </c>
      <c r="CS250">
        <v>234650243.22</v>
      </c>
      <c r="CT250">
        <v>128229.23</v>
      </c>
      <c r="CU250">
        <v>235507985.91</v>
      </c>
      <c r="CV250" s="34">
        <v>0.5278716</v>
      </c>
      <c r="CW250">
        <v>12487605.300000001</v>
      </c>
      <c r="CX250" s="7">
        <v>303705.03000000003</v>
      </c>
      <c r="CY250" s="10">
        <f t="shared" si="7"/>
        <v>0</v>
      </c>
      <c r="CZ250" s="10">
        <f>IFERROR(INDEX(CONFAZ!$A$2:$ES$440,MATCH(DATE(YEAR($A250),MONTH($A250),15),CONFAZ!$A$2:$A$440,0),4),0)</f>
        <v>30317.29</v>
      </c>
      <c r="DA250" s="4"/>
      <c r="DB250" s="4"/>
      <c r="DC250" s="4"/>
      <c r="DD250"/>
      <c r="DJ250"/>
    </row>
    <row r="251" spans="1:114" x14ac:dyDescent="0.25">
      <c r="A251" s="1">
        <v>42112</v>
      </c>
      <c r="B251" s="1" t="str">
        <f t="shared" si="6"/>
        <v>18/04/2015</v>
      </c>
      <c r="C251" t="s">
        <v>61</v>
      </c>
      <c r="D251" t="s">
        <v>64</v>
      </c>
      <c r="E251" s="8">
        <v>3.0432000000000001</v>
      </c>
      <c r="F251">
        <v>199249654.64000005</v>
      </c>
      <c r="G251">
        <v>1858267.7000000002</v>
      </c>
      <c r="H251">
        <v>385289171</v>
      </c>
      <c r="I251">
        <v>59674178.689999983</v>
      </c>
      <c r="J251">
        <v>98714114.349999994</v>
      </c>
      <c r="K251">
        <v>8844352.8399999999</v>
      </c>
      <c r="L251">
        <v>48411965</v>
      </c>
      <c r="M251" s="10">
        <v>7745469</v>
      </c>
      <c r="N251" s="10">
        <v>42279606</v>
      </c>
      <c r="O251" s="10">
        <v>50094442</v>
      </c>
      <c r="P251" s="10">
        <v>64764003</v>
      </c>
      <c r="Q251" s="10">
        <v>3989438</v>
      </c>
      <c r="R251" s="10">
        <v>48490605</v>
      </c>
      <c r="S251" s="10">
        <v>1461398</v>
      </c>
      <c r="T251" s="10">
        <v>16071413</v>
      </c>
      <c r="U251" s="10">
        <v>108325082</v>
      </c>
      <c r="V251" s="10">
        <v>40212068</v>
      </c>
      <c r="W251" s="10">
        <v>1461398</v>
      </c>
      <c r="X251" s="10">
        <v>16071413</v>
      </c>
      <c r="Y251" s="10">
        <v>108325082</v>
      </c>
      <c r="Z251" s="10">
        <v>40212068</v>
      </c>
      <c r="AA251" s="10">
        <v>1855647</v>
      </c>
      <c r="AB251" s="10">
        <v>1.7509999999999999</v>
      </c>
      <c r="AC251">
        <v>142.41999999999999</v>
      </c>
      <c r="AD251" s="2">
        <v>14986768884</v>
      </c>
      <c r="AE251" s="2">
        <v>14799978318</v>
      </c>
      <c r="AF251" s="10">
        <f>INDEX(CONFAZ!$EN$2:$ES$408,MATCH(DATE(YEAR($A251),MONTH($A251),15),CONFAZ!$EN$2:$EN$408,0),2)</f>
        <v>279562647</v>
      </c>
      <c r="AG251" s="10">
        <f>INDEX(CONFAZ!$EN$2:$ES$408,MATCH(DATE(YEAR($A251),MONTH($A251),15),CONFAZ!$EN$2:$EN$408,0),3)</f>
        <v>389964319</v>
      </c>
      <c r="AH251">
        <v>788</v>
      </c>
      <c r="AI251">
        <v>1109164233600</v>
      </c>
      <c r="AJ251">
        <v>12.68</v>
      </c>
      <c r="AK251">
        <v>0.71</v>
      </c>
      <c r="AL251">
        <v>934.66055555555499</v>
      </c>
      <c r="AM251">
        <v>747.46600000000001</v>
      </c>
      <c r="AN251">
        <v>688.58666666666602</v>
      </c>
      <c r="AO251">
        <v>847.03240000000005</v>
      </c>
      <c r="AP251">
        <v>8.1264265850668291</v>
      </c>
      <c r="AQ251">
        <v>1.71</v>
      </c>
      <c r="AR251">
        <v>183.71</v>
      </c>
      <c r="AS251">
        <v>56.04</v>
      </c>
      <c r="AT251" s="10">
        <v>497123300000</v>
      </c>
      <c r="AU251">
        <v>0</v>
      </c>
      <c r="AV251">
        <v>0</v>
      </c>
      <c r="AW251">
        <v>89219450</v>
      </c>
      <c r="AX251">
        <v>88142328</v>
      </c>
      <c r="AY251">
        <v>0</v>
      </c>
      <c r="AZ251" s="10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1077122</v>
      </c>
      <c r="BO251">
        <v>22677841000</v>
      </c>
      <c r="BP251" s="3">
        <v>0.4</v>
      </c>
      <c r="BQ251" s="3">
        <v>3704</v>
      </c>
      <c r="BR251" s="3">
        <v>21813.8</v>
      </c>
      <c r="BS251" s="3">
        <v>2192496000</v>
      </c>
      <c r="BT251" s="3">
        <v>18229000</v>
      </c>
      <c r="BU251" s="3">
        <v>5389738000</v>
      </c>
      <c r="BV251" s="3">
        <v>10405398000</v>
      </c>
      <c r="BW251" s="3">
        <v>4671980000</v>
      </c>
      <c r="BX251" s="3">
        <v>18005861000</v>
      </c>
      <c r="BY251">
        <v>0</v>
      </c>
      <c r="BZ251">
        <v>0</v>
      </c>
      <c r="CA251">
        <v>0</v>
      </c>
      <c r="CB251">
        <v>0</v>
      </c>
      <c r="CC251">
        <v>19952970000</v>
      </c>
      <c r="CD251">
        <v>0.4</v>
      </c>
      <c r="CE251">
        <v>551301.27</v>
      </c>
      <c r="CF251">
        <v>104092481.70999999</v>
      </c>
      <c r="CG251">
        <v>53343.21</v>
      </c>
      <c r="CH251">
        <v>23144.75</v>
      </c>
      <c r="CI251">
        <v>33.148744999999998</v>
      </c>
      <c r="CJ251">
        <v>3.31</v>
      </c>
      <c r="CK251">
        <v>-318116.67</v>
      </c>
      <c r="CL251">
        <v>-287250</v>
      </c>
      <c r="CM251">
        <v>30866.67</v>
      </c>
      <c r="CN251">
        <v>135963.32999999999</v>
      </c>
      <c r="CO251">
        <v>5559233.3300000001</v>
      </c>
      <c r="CP251">
        <v>-70326.67</v>
      </c>
      <c r="CQ251">
        <v>-160553.32999999999</v>
      </c>
      <c r="CR251">
        <v>900453.72</v>
      </c>
      <c r="CS251">
        <v>227681841.96000001</v>
      </c>
      <c r="CT251">
        <v>88757.57</v>
      </c>
      <c r="CU251">
        <v>228671053.25</v>
      </c>
      <c r="CV251" s="34">
        <v>0.5278716</v>
      </c>
      <c r="CW251">
        <v>14155235.460000001</v>
      </c>
      <c r="CX251" s="7">
        <v>344262.66</v>
      </c>
      <c r="CY251" s="10">
        <f t="shared" si="7"/>
        <v>0</v>
      </c>
      <c r="CZ251" s="10">
        <f>IFERROR(INDEX(CONFAZ!$A$2:$ES$440,MATCH(DATE(YEAR($A251),MONTH($A251),15),CONFAZ!$A$2:$A$440,0),4),0)</f>
        <v>53343.21</v>
      </c>
      <c r="DA251"/>
      <c r="DB251"/>
      <c r="DC251"/>
      <c r="DD251"/>
      <c r="DJ251"/>
    </row>
    <row r="252" spans="1:114" x14ac:dyDescent="0.25">
      <c r="A252" s="1">
        <v>42142</v>
      </c>
      <c r="B252" s="1" t="str">
        <f t="shared" si="6"/>
        <v>18/05/2015</v>
      </c>
      <c r="C252" t="s">
        <v>61</v>
      </c>
      <c r="D252" t="s">
        <v>64</v>
      </c>
      <c r="E252" s="8">
        <v>3.0617000000000001</v>
      </c>
      <c r="F252">
        <v>204178327.54000002</v>
      </c>
      <c r="G252">
        <v>2935744.71</v>
      </c>
      <c r="H252">
        <v>387236434</v>
      </c>
      <c r="I252">
        <v>49349850.579999998</v>
      </c>
      <c r="J252">
        <v>101515404.3</v>
      </c>
      <c r="K252">
        <v>9039053.7599999998</v>
      </c>
      <c r="L252">
        <v>40753304</v>
      </c>
      <c r="M252" s="10">
        <v>8234119</v>
      </c>
      <c r="N252" s="10">
        <v>39522622</v>
      </c>
      <c r="O252" s="10">
        <v>54990051</v>
      </c>
      <c r="P252" s="10">
        <v>55386372</v>
      </c>
      <c r="Q252" s="10">
        <v>3891187</v>
      </c>
      <c r="R252" s="10">
        <v>49614446</v>
      </c>
      <c r="S252" s="10">
        <v>1176912</v>
      </c>
      <c r="T252" s="10">
        <v>15985497</v>
      </c>
      <c r="U252" s="10">
        <v>117014989</v>
      </c>
      <c r="V252" s="10">
        <v>38563136</v>
      </c>
      <c r="W252" s="10">
        <v>1176912</v>
      </c>
      <c r="X252" s="10">
        <v>15985497</v>
      </c>
      <c r="Y252" s="10">
        <v>117014989</v>
      </c>
      <c r="Z252" s="10">
        <v>38563136</v>
      </c>
      <c r="AA252" s="10">
        <v>2857103</v>
      </c>
      <c r="AB252" s="10">
        <v>1.8191467405999999</v>
      </c>
      <c r="AC252">
        <v>139.81</v>
      </c>
      <c r="AD252" s="2">
        <v>16625676410</v>
      </c>
      <c r="AE252" s="2">
        <v>14153162462</v>
      </c>
      <c r="AF252" s="10">
        <f>INDEX(CONFAZ!$EN$2:$ES$408,MATCH(DATE(YEAR($A252),MONTH($A252),15),CONFAZ!$EN$2:$EN$408,0),2)</f>
        <v>284874691</v>
      </c>
      <c r="AG252" s="10">
        <f>INDEX(CONFAZ!$EN$2:$ES$408,MATCH(DATE(YEAR($A252),MONTH($A252),15),CONFAZ!$EN$2:$EN$408,0),3)</f>
        <v>315653151</v>
      </c>
      <c r="AH252">
        <v>788</v>
      </c>
      <c r="AI252">
        <v>1122563119900</v>
      </c>
      <c r="AJ252">
        <v>13.15</v>
      </c>
      <c r="AK252">
        <v>0.99</v>
      </c>
      <c r="AL252">
        <v>942.20166666666603</v>
      </c>
      <c r="AM252">
        <v>749.47749999999996</v>
      </c>
      <c r="AN252">
        <v>689.86857142857104</v>
      </c>
      <c r="AO252">
        <v>850.99360000000001</v>
      </c>
      <c r="AP252">
        <v>8.2539303244820097</v>
      </c>
      <c r="AQ252">
        <v>1.74</v>
      </c>
      <c r="AR252">
        <v>201.76</v>
      </c>
      <c r="AS252">
        <v>3.0299</v>
      </c>
      <c r="AT252" s="10">
        <v>492283400000</v>
      </c>
      <c r="AU252">
        <v>0</v>
      </c>
      <c r="AV252">
        <v>0</v>
      </c>
      <c r="AW252">
        <v>77468492</v>
      </c>
      <c r="AX252">
        <v>75263113</v>
      </c>
      <c r="AY252">
        <v>0</v>
      </c>
      <c r="AZ252" s="10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2205379</v>
      </c>
      <c r="BO252">
        <v>22677841000</v>
      </c>
      <c r="BP252" s="3">
        <v>0.4</v>
      </c>
      <c r="BQ252" s="3">
        <v>3704</v>
      </c>
      <c r="BR252" s="3">
        <v>21813.8</v>
      </c>
      <c r="BS252">
        <v>2192496000</v>
      </c>
      <c r="BT252">
        <v>18229000</v>
      </c>
      <c r="BU252" s="3">
        <v>5389738000</v>
      </c>
      <c r="BV252">
        <v>10405398000</v>
      </c>
      <c r="BW252" s="3">
        <v>4671980000</v>
      </c>
      <c r="BX252" s="3">
        <v>18005861000</v>
      </c>
      <c r="BY252">
        <v>0</v>
      </c>
      <c r="BZ252">
        <v>0</v>
      </c>
      <c r="CA252">
        <v>0</v>
      </c>
      <c r="CB252">
        <v>0</v>
      </c>
      <c r="CC252">
        <v>19952970000</v>
      </c>
      <c r="CD252">
        <v>0.4</v>
      </c>
      <c r="CE252">
        <v>445371.2</v>
      </c>
      <c r="CF252">
        <v>110212123.59999999</v>
      </c>
      <c r="CG252">
        <v>31898.18</v>
      </c>
      <c r="CH252">
        <v>24121.75</v>
      </c>
      <c r="CI252">
        <v>33.148744999999998</v>
      </c>
      <c r="CJ252">
        <v>3.3</v>
      </c>
      <c r="CK252">
        <v>-318116.67</v>
      </c>
      <c r="CL252">
        <v>-287250</v>
      </c>
      <c r="CM252">
        <v>30866.67</v>
      </c>
      <c r="CN252">
        <v>135963.32999999999</v>
      </c>
      <c r="CO252">
        <v>5559233.3300000001</v>
      </c>
      <c r="CP252">
        <v>-70326.67</v>
      </c>
      <c r="CQ252">
        <v>-160553.32999999999</v>
      </c>
      <c r="CR252">
        <v>1086516.78</v>
      </c>
      <c r="CS252">
        <v>233132633.94999999</v>
      </c>
      <c r="CT252">
        <v>75040.37</v>
      </c>
      <c r="CU252">
        <v>234297791.09999999</v>
      </c>
      <c r="CV252" s="34">
        <v>0.5278716</v>
      </c>
      <c r="CW252">
        <v>16410145.32</v>
      </c>
      <c r="CX252" s="7">
        <v>399103.24</v>
      </c>
      <c r="CY252" s="10">
        <f t="shared" si="7"/>
        <v>0</v>
      </c>
      <c r="CZ252" s="10">
        <f>IFERROR(INDEX(CONFAZ!$A$2:$ES$440,MATCH(DATE(YEAR($A252),MONTH($A252),15),CONFAZ!$A$2:$A$440,0),4),0)</f>
        <v>31898.18</v>
      </c>
      <c r="DA252"/>
      <c r="DB252"/>
      <c r="DC252"/>
      <c r="DD252"/>
      <c r="DJ252"/>
    </row>
    <row r="253" spans="1:114" x14ac:dyDescent="0.25">
      <c r="A253" s="1">
        <v>42173</v>
      </c>
      <c r="B253" s="1" t="str">
        <f t="shared" si="6"/>
        <v>18/06/2015</v>
      </c>
      <c r="C253" t="s">
        <v>61</v>
      </c>
      <c r="D253" t="s">
        <v>64</v>
      </c>
      <c r="E253" s="8">
        <v>3.1116999999999999</v>
      </c>
      <c r="F253">
        <v>202961383.36999997</v>
      </c>
      <c r="G253">
        <v>2501135.94</v>
      </c>
      <c r="H253">
        <v>442114020</v>
      </c>
      <c r="I253">
        <v>56066094.149999999</v>
      </c>
      <c r="J253">
        <v>146094187.69</v>
      </c>
      <c r="K253">
        <v>9425402.4699999988</v>
      </c>
      <c r="L253">
        <v>27371280</v>
      </c>
      <c r="M253" s="10">
        <v>8744092</v>
      </c>
      <c r="N253" s="10">
        <v>36240566</v>
      </c>
      <c r="O253" s="10">
        <v>55962659</v>
      </c>
      <c r="P253" s="10">
        <v>64008213</v>
      </c>
      <c r="Q253" s="10">
        <v>3444727</v>
      </c>
      <c r="R253" s="10">
        <v>55249531</v>
      </c>
      <c r="S253" s="10">
        <v>1170005</v>
      </c>
      <c r="T253" s="10">
        <v>14415448</v>
      </c>
      <c r="U253" s="10">
        <v>161407664</v>
      </c>
      <c r="V253" s="10">
        <v>38969979</v>
      </c>
      <c r="W253" s="10">
        <v>1170005</v>
      </c>
      <c r="X253" s="10">
        <v>14415448</v>
      </c>
      <c r="Y253" s="10">
        <v>161407664</v>
      </c>
      <c r="Z253" s="10">
        <v>38969979</v>
      </c>
      <c r="AA253" s="10">
        <v>2501136</v>
      </c>
      <c r="AB253" s="10">
        <v>2.8484006100000001</v>
      </c>
      <c r="AC253">
        <v>138.53</v>
      </c>
      <c r="AD253" s="2">
        <v>18746127441</v>
      </c>
      <c r="AE253" s="2">
        <v>15239765263</v>
      </c>
      <c r="AF253" s="10">
        <f>INDEX(CONFAZ!$EN$2:$ES$408,MATCH(DATE(YEAR($A253),MONTH($A253),15),CONFAZ!$EN$2:$EN$408,0),2)</f>
        <v>338112742</v>
      </c>
      <c r="AG253" s="10">
        <f>INDEX(CONFAZ!$EN$2:$ES$408,MATCH(DATE(YEAR($A253),MONTH($A253),15),CONFAZ!$EN$2:$EN$408,0),3)</f>
        <v>323681148</v>
      </c>
      <c r="AH253">
        <v>788</v>
      </c>
      <c r="AI253">
        <v>1147184215600</v>
      </c>
      <c r="AJ253">
        <v>13.58</v>
      </c>
      <c r="AK253">
        <v>0.77</v>
      </c>
      <c r="AL253">
        <v>945.21500000000003</v>
      </c>
      <c r="AM253">
        <v>753.34649999999999</v>
      </c>
      <c r="AN253">
        <v>693.66047619047595</v>
      </c>
      <c r="AO253">
        <v>854.57640000000004</v>
      </c>
      <c r="AP253">
        <v>8.4349906200680902</v>
      </c>
      <c r="AQ253">
        <v>1.79</v>
      </c>
      <c r="AR253">
        <v>198.71</v>
      </c>
      <c r="AS253">
        <v>6.43</v>
      </c>
      <c r="AT253" s="10">
        <v>490558400000</v>
      </c>
      <c r="AU253">
        <v>0</v>
      </c>
      <c r="AV253">
        <v>0</v>
      </c>
      <c r="AW253">
        <v>99060288</v>
      </c>
      <c r="AX253">
        <v>97469035</v>
      </c>
      <c r="AY253">
        <v>0</v>
      </c>
      <c r="AZ253" s="10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1591253</v>
      </c>
      <c r="BO253">
        <v>22677841000</v>
      </c>
      <c r="BP253" s="3">
        <v>0.4</v>
      </c>
      <c r="BQ253" s="3">
        <v>3704</v>
      </c>
      <c r="BR253" s="3">
        <v>21813.8</v>
      </c>
      <c r="BS253" s="3">
        <v>2192496000</v>
      </c>
      <c r="BT253" s="3">
        <v>18229000</v>
      </c>
      <c r="BU253">
        <v>5389738000</v>
      </c>
      <c r="BV253" s="3">
        <v>10405398000</v>
      </c>
      <c r="BW253" s="3">
        <v>4671980000</v>
      </c>
      <c r="BX253" s="3">
        <v>18005861000</v>
      </c>
      <c r="BY253">
        <v>0</v>
      </c>
      <c r="BZ253">
        <v>0</v>
      </c>
      <c r="CA253">
        <v>0</v>
      </c>
      <c r="CB253">
        <v>0</v>
      </c>
      <c r="CC253">
        <v>19952970000</v>
      </c>
      <c r="CD253">
        <v>0.4</v>
      </c>
      <c r="CE253">
        <v>388574.17</v>
      </c>
      <c r="CF253">
        <v>120440594.06</v>
      </c>
      <c r="CG253">
        <v>27308.9</v>
      </c>
      <c r="CH253">
        <v>26602.75</v>
      </c>
      <c r="CI253">
        <v>33.148744999999998</v>
      </c>
      <c r="CJ253">
        <v>3.3</v>
      </c>
      <c r="CK253">
        <v>-318116.67</v>
      </c>
      <c r="CL253">
        <v>-287250</v>
      </c>
      <c r="CM253">
        <v>30866.67</v>
      </c>
      <c r="CN253">
        <v>135963.32999999999</v>
      </c>
      <c r="CO253">
        <v>5559233.3300000001</v>
      </c>
      <c r="CP253">
        <v>-70326.67</v>
      </c>
      <c r="CQ253">
        <v>-160553.32999999999</v>
      </c>
      <c r="CR253">
        <v>554191.16</v>
      </c>
      <c r="CS253">
        <v>277505335.18000001</v>
      </c>
      <c r="CT253">
        <v>42526.61</v>
      </c>
      <c r="CU253">
        <v>278104852.94999999</v>
      </c>
      <c r="CV253" s="34">
        <v>0.5278716</v>
      </c>
      <c r="CW253">
        <v>16448636.789999999</v>
      </c>
      <c r="CX253" s="7">
        <v>400039.37</v>
      </c>
      <c r="CY253" s="10">
        <f t="shared" si="7"/>
        <v>0</v>
      </c>
      <c r="CZ253" s="10">
        <f>IFERROR(INDEX(CONFAZ!$A$2:$ES$440,MATCH(DATE(YEAR($A253),MONTH($A253),15),CONFAZ!$A$2:$A$440,0),4),0)</f>
        <v>27308.9</v>
      </c>
      <c r="DA253"/>
      <c r="DB253"/>
      <c r="DC253"/>
      <c r="DD253"/>
      <c r="DJ253"/>
    </row>
    <row r="254" spans="1:114" x14ac:dyDescent="0.25">
      <c r="A254" s="1">
        <v>42203</v>
      </c>
      <c r="B254" s="1" t="str">
        <f t="shared" si="6"/>
        <v>18/07/2015</v>
      </c>
      <c r="C254" t="s">
        <v>61</v>
      </c>
      <c r="D254" t="s">
        <v>64</v>
      </c>
      <c r="E254" s="8">
        <v>3.2231000000000001</v>
      </c>
      <c r="F254">
        <v>212889277.59999999</v>
      </c>
      <c r="G254">
        <v>1907261.55</v>
      </c>
      <c r="H254">
        <v>390345304</v>
      </c>
      <c r="I254">
        <v>54266511.859999999</v>
      </c>
      <c r="J254">
        <v>92353330.00999999</v>
      </c>
      <c r="K254">
        <v>9865569.2399999984</v>
      </c>
      <c r="L254">
        <v>21941951</v>
      </c>
      <c r="M254" s="10">
        <v>10387717</v>
      </c>
      <c r="N254" s="10">
        <v>37225155</v>
      </c>
      <c r="O254" s="10">
        <v>58531341</v>
      </c>
      <c r="P254" s="10">
        <v>61855950</v>
      </c>
      <c r="Q254" s="10">
        <v>4210315</v>
      </c>
      <c r="R254" s="10">
        <v>54078868</v>
      </c>
      <c r="S254" s="10">
        <v>1546766</v>
      </c>
      <c r="T254" s="10">
        <v>14742160</v>
      </c>
      <c r="U254" s="10">
        <v>104142933</v>
      </c>
      <c r="V254" s="10">
        <v>41716837</v>
      </c>
      <c r="W254" s="10">
        <v>1546766</v>
      </c>
      <c r="X254" s="10">
        <v>14742160</v>
      </c>
      <c r="Y254" s="10">
        <v>104142933</v>
      </c>
      <c r="Z254" s="10">
        <v>41716837</v>
      </c>
      <c r="AA254" s="10">
        <v>1907262</v>
      </c>
      <c r="AB254" s="10">
        <v>0.84183458</v>
      </c>
      <c r="AC254">
        <v>143.13</v>
      </c>
      <c r="AD254" s="2">
        <v>18334876601</v>
      </c>
      <c r="AE254" s="2">
        <v>16286388117</v>
      </c>
      <c r="AF254" s="10">
        <f>INDEX(CONFAZ!$EN$2:$ES$408,MATCH(DATE(YEAR($A254),MONTH($A254),15),CONFAZ!$EN$2:$EN$408,0),2)</f>
        <v>362947045</v>
      </c>
      <c r="AG254" s="10">
        <f>INDEX(CONFAZ!$EN$2:$ES$408,MATCH(DATE(YEAR($A254),MONTH($A254),15),CONFAZ!$EN$2:$EN$408,0),3)</f>
        <v>193308886</v>
      </c>
      <c r="AH254">
        <v>788</v>
      </c>
      <c r="AI254">
        <v>1186913021200</v>
      </c>
      <c r="AJ254">
        <v>13.69</v>
      </c>
      <c r="AK254">
        <v>0.57999999999999996</v>
      </c>
      <c r="AL254">
        <v>949.41111111111104</v>
      </c>
      <c r="AM254">
        <v>753.85149999999999</v>
      </c>
      <c r="AN254">
        <v>691.82190476190397</v>
      </c>
      <c r="AO254">
        <v>856.12959999999998</v>
      </c>
      <c r="AP254">
        <v>8.6758488212054292</v>
      </c>
      <c r="AQ254">
        <v>1.62</v>
      </c>
      <c r="AR254">
        <v>187.64</v>
      </c>
      <c r="AS254">
        <v>9.34</v>
      </c>
      <c r="AT254" s="10">
        <v>507080900000</v>
      </c>
      <c r="AU254">
        <v>0</v>
      </c>
      <c r="AV254">
        <v>0</v>
      </c>
      <c r="AW254">
        <v>137964144</v>
      </c>
      <c r="AX254">
        <v>134350507</v>
      </c>
      <c r="AY254">
        <v>0</v>
      </c>
      <c r="AZ254" s="10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3613637</v>
      </c>
      <c r="BO254">
        <v>22677841000</v>
      </c>
      <c r="BP254" s="3">
        <v>0.4</v>
      </c>
      <c r="BQ254" s="3">
        <v>3704</v>
      </c>
      <c r="BR254">
        <v>21813.8</v>
      </c>
      <c r="BS254">
        <v>2192496000</v>
      </c>
      <c r="BT254">
        <v>18229000</v>
      </c>
      <c r="BU254" s="3">
        <v>5389738000</v>
      </c>
      <c r="BV254" s="3">
        <v>10405398000</v>
      </c>
      <c r="BW254" s="3">
        <v>4671980000</v>
      </c>
      <c r="BX254" s="3">
        <v>18005861000</v>
      </c>
      <c r="BY254">
        <v>0</v>
      </c>
      <c r="BZ254">
        <v>0</v>
      </c>
      <c r="CA254">
        <v>0</v>
      </c>
      <c r="CB254">
        <v>0</v>
      </c>
      <c r="CC254">
        <v>19952970000</v>
      </c>
      <c r="CD254">
        <v>0.4</v>
      </c>
      <c r="CE254">
        <v>683929.52</v>
      </c>
      <c r="CF254">
        <v>108967963.98</v>
      </c>
      <c r="CG254">
        <v>129531.35</v>
      </c>
      <c r="CH254">
        <v>25184.75</v>
      </c>
      <c r="CI254">
        <v>33.148744999999998</v>
      </c>
      <c r="CJ254">
        <v>3.3</v>
      </c>
      <c r="CK254">
        <v>231793.33</v>
      </c>
      <c r="CL254">
        <v>265970</v>
      </c>
      <c r="CM254">
        <v>34180</v>
      </c>
      <c r="CN254">
        <v>61476.67</v>
      </c>
      <c r="CO254">
        <v>5400883.3300000001</v>
      </c>
      <c r="CP254">
        <v>-92853.33</v>
      </c>
      <c r="CQ254">
        <v>-227073.33</v>
      </c>
      <c r="CR254">
        <v>1168813.6499999999</v>
      </c>
      <c r="CS254">
        <v>231786906.28</v>
      </c>
      <c r="CT254">
        <v>39143</v>
      </c>
      <c r="CU254">
        <v>232994862.93000001</v>
      </c>
      <c r="CV254" s="34">
        <v>0.5278716</v>
      </c>
      <c r="CW254">
        <v>18701380.710000001</v>
      </c>
      <c r="CX254" s="7">
        <v>454827.27</v>
      </c>
      <c r="CY254" s="10">
        <f t="shared" si="7"/>
        <v>0</v>
      </c>
      <c r="CZ254" s="10">
        <f>IFERROR(INDEX(CONFAZ!$A$2:$ES$440,MATCH(DATE(YEAR($A254),MONTH($A254),15),CONFAZ!$A$2:$A$440,0),4),0)</f>
        <v>129531.35</v>
      </c>
      <c r="DA254"/>
      <c r="DB254"/>
      <c r="DC254"/>
      <c r="DD254"/>
      <c r="DJ254"/>
    </row>
    <row r="255" spans="1:114" x14ac:dyDescent="0.25">
      <c r="A255" s="1">
        <v>42234</v>
      </c>
      <c r="B255" s="1" t="str">
        <f t="shared" si="6"/>
        <v>18/08/2015</v>
      </c>
      <c r="C255" t="s">
        <v>61</v>
      </c>
      <c r="D255" t="s">
        <v>64</v>
      </c>
      <c r="E255" s="8">
        <v>3.5143</v>
      </c>
      <c r="F255">
        <v>228295100.79000002</v>
      </c>
      <c r="G255">
        <v>5182341.4399999995</v>
      </c>
      <c r="H255">
        <v>439220383</v>
      </c>
      <c r="I255">
        <v>53541504.380000003</v>
      </c>
      <c r="J255">
        <v>115529352.78999999</v>
      </c>
      <c r="K255">
        <v>10004663.109999999</v>
      </c>
      <c r="L255">
        <v>15495007</v>
      </c>
      <c r="M255" s="10">
        <v>13649265</v>
      </c>
      <c r="N255" s="10">
        <v>37214752</v>
      </c>
      <c r="O255" s="10">
        <v>60025301</v>
      </c>
      <c r="P255" s="10">
        <v>62613976</v>
      </c>
      <c r="Q255" s="10">
        <v>4725334</v>
      </c>
      <c r="R255" s="10">
        <v>61137043</v>
      </c>
      <c r="S255" s="10">
        <v>1344902</v>
      </c>
      <c r="T255" s="10">
        <v>15520488</v>
      </c>
      <c r="U255" s="10">
        <v>134984313</v>
      </c>
      <c r="V255" s="10">
        <v>42822747</v>
      </c>
      <c r="W255" s="10">
        <v>1344902</v>
      </c>
      <c r="X255" s="10">
        <v>15520488</v>
      </c>
      <c r="Y255" s="10">
        <v>134984313</v>
      </c>
      <c r="Z255" s="10">
        <v>42822747</v>
      </c>
      <c r="AA255" s="10">
        <v>5182262</v>
      </c>
      <c r="AB255" s="10">
        <v>0.92322010239999996</v>
      </c>
      <c r="AC255">
        <v>140.83000000000001</v>
      </c>
      <c r="AD255" s="2">
        <v>15320171814</v>
      </c>
      <c r="AE255" s="2">
        <v>12937800630</v>
      </c>
      <c r="AF255" s="10">
        <f>INDEX(CONFAZ!$EN$2:$ES$408,MATCH(DATE(YEAR($A255),MONTH($A255),15),CONFAZ!$EN$2:$EN$408,0),2)</f>
        <v>255012041</v>
      </c>
      <c r="AG255" s="10">
        <f>INDEX(CONFAZ!$EN$2:$ES$408,MATCH(DATE(YEAR($A255),MONTH($A255),15),CONFAZ!$EN$2:$EN$408,0),3)</f>
        <v>68838762</v>
      </c>
      <c r="AH255">
        <v>788</v>
      </c>
      <c r="AI255">
        <v>1293821173700</v>
      </c>
      <c r="AJ255">
        <v>14.15</v>
      </c>
      <c r="AK255">
        <v>0.25</v>
      </c>
      <c r="AL255">
        <v>948.02722222222201</v>
      </c>
      <c r="AM255">
        <v>751.24199999999996</v>
      </c>
      <c r="AN255">
        <v>689.83523809523797</v>
      </c>
      <c r="AO255">
        <v>856.05880000000002</v>
      </c>
      <c r="AP255">
        <v>8.8533117101437799</v>
      </c>
      <c r="AQ255">
        <v>1.22</v>
      </c>
      <c r="AR255">
        <v>171.48</v>
      </c>
      <c r="AS255">
        <v>16.52</v>
      </c>
      <c r="AT255" s="10">
        <v>501421200000</v>
      </c>
      <c r="AU255">
        <v>0</v>
      </c>
      <c r="AV255">
        <v>0</v>
      </c>
      <c r="AW255">
        <v>62453705</v>
      </c>
      <c r="AX255">
        <v>60623047</v>
      </c>
      <c r="AY255">
        <v>0</v>
      </c>
      <c r="AZ255" s="10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1830658</v>
      </c>
      <c r="BO255">
        <v>22677841000</v>
      </c>
      <c r="BP255" s="3">
        <v>0.4</v>
      </c>
      <c r="BQ255" s="3">
        <v>3704</v>
      </c>
      <c r="BR255" s="3">
        <v>21813.8</v>
      </c>
      <c r="BS255" s="3">
        <v>2192496000</v>
      </c>
      <c r="BT255" s="3">
        <v>18229000</v>
      </c>
      <c r="BU255" s="3">
        <v>5389738000</v>
      </c>
      <c r="BV255" s="3">
        <v>10405398000</v>
      </c>
      <c r="BW255">
        <v>4671980000</v>
      </c>
      <c r="BX255">
        <v>18005861000</v>
      </c>
      <c r="BY255">
        <v>0</v>
      </c>
      <c r="BZ255">
        <v>0</v>
      </c>
      <c r="CA255">
        <v>0</v>
      </c>
      <c r="CB255">
        <v>0</v>
      </c>
      <c r="CC255">
        <v>22677841000</v>
      </c>
      <c r="CD255">
        <v>0.4</v>
      </c>
      <c r="CE255">
        <v>328156.83</v>
      </c>
      <c r="CF255">
        <v>100299768.23999999</v>
      </c>
      <c r="CG255">
        <v>24402.22</v>
      </c>
      <c r="CH255">
        <v>24097.75</v>
      </c>
      <c r="CI255">
        <v>33.148744999999998</v>
      </c>
      <c r="CJ255">
        <v>3.3</v>
      </c>
      <c r="CK255">
        <v>231793.33</v>
      </c>
      <c r="CL255">
        <v>265970</v>
      </c>
      <c r="CM255">
        <v>34180</v>
      </c>
      <c r="CN255">
        <v>61476.67</v>
      </c>
      <c r="CO255">
        <v>5400883.3300000001</v>
      </c>
      <c r="CP255">
        <v>-92853.33</v>
      </c>
      <c r="CQ255">
        <v>-227073.33</v>
      </c>
      <c r="CR255">
        <v>4612494.67</v>
      </c>
      <c r="CS255">
        <v>267171738.41</v>
      </c>
      <c r="CT255">
        <v>25157.84</v>
      </c>
      <c r="CU255">
        <v>271811390.92000002</v>
      </c>
      <c r="CV255" s="34">
        <v>0.5278716</v>
      </c>
      <c r="CW255">
        <v>17361243</v>
      </c>
      <c r="CX255" s="7">
        <v>422234.43</v>
      </c>
      <c r="CY255" s="10">
        <f t="shared" si="7"/>
        <v>0</v>
      </c>
      <c r="CZ255" s="10">
        <f>IFERROR(INDEX(CONFAZ!$A$2:$ES$440,MATCH(DATE(YEAR($A255),MONTH($A255),15),CONFAZ!$A$2:$A$440,0),4),0)</f>
        <v>24402.22</v>
      </c>
      <c r="DA255" s="10"/>
      <c r="DB255" s="10"/>
      <c r="DC255"/>
      <c r="DD255"/>
      <c r="DJ255"/>
    </row>
    <row r="256" spans="1:114" x14ac:dyDescent="0.25">
      <c r="A256" s="1">
        <v>42265</v>
      </c>
      <c r="B256" s="1" t="str">
        <f t="shared" si="6"/>
        <v>18/09/2015</v>
      </c>
      <c r="C256" t="s">
        <v>61</v>
      </c>
      <c r="D256" t="s">
        <v>64</v>
      </c>
      <c r="E256" s="8">
        <v>3.9064999999999999</v>
      </c>
      <c r="F256">
        <v>232623259.96000001</v>
      </c>
      <c r="G256">
        <v>1351316.63</v>
      </c>
      <c r="H256">
        <v>449472669</v>
      </c>
      <c r="I256">
        <v>60716163.940000013</v>
      </c>
      <c r="J256">
        <v>123344644.91</v>
      </c>
      <c r="K256">
        <v>10086557.310000002</v>
      </c>
      <c r="L256">
        <v>13664449</v>
      </c>
      <c r="M256" s="10">
        <v>12599330</v>
      </c>
      <c r="N256" s="10">
        <v>37987617</v>
      </c>
      <c r="O256" s="10">
        <v>57236081</v>
      </c>
      <c r="P256" s="10">
        <v>67354585</v>
      </c>
      <c r="Q256" s="10">
        <v>4605982</v>
      </c>
      <c r="R256" s="10">
        <v>61003431</v>
      </c>
      <c r="S256" s="10">
        <v>1593029</v>
      </c>
      <c r="T256" s="10">
        <v>13791637</v>
      </c>
      <c r="U256" s="10">
        <v>143175451</v>
      </c>
      <c r="V256" s="10">
        <v>48774856</v>
      </c>
      <c r="W256" s="10">
        <v>1593029</v>
      </c>
      <c r="X256" s="10">
        <v>13791637</v>
      </c>
      <c r="Y256" s="10">
        <v>143175451</v>
      </c>
      <c r="Z256" s="10">
        <v>48774856</v>
      </c>
      <c r="AA256" s="10">
        <v>1350670</v>
      </c>
      <c r="AB256" s="10">
        <v>1.3859943563999999</v>
      </c>
      <c r="AC256">
        <v>138.06</v>
      </c>
      <c r="AD256" s="2">
        <v>15467635572</v>
      </c>
      <c r="AE256" s="2">
        <v>13336913433</v>
      </c>
      <c r="AF256" s="10">
        <f>INDEX(CONFAZ!$EN$2:$ES$408,MATCH(DATE(YEAR($A256),MONTH($A256),15),CONFAZ!$EN$2:$EN$408,0),2)</f>
        <v>285787481</v>
      </c>
      <c r="AG256" s="10">
        <f>INDEX(CONFAZ!$EN$2:$ES$408,MATCH(DATE(YEAR($A256),MONTH($A256),15),CONFAZ!$EN$2:$EN$408,0),3)</f>
        <v>178655964</v>
      </c>
      <c r="AH256">
        <v>788</v>
      </c>
      <c r="AI256">
        <v>1411691905000</v>
      </c>
      <c r="AJ256">
        <v>14.15</v>
      </c>
      <c r="AK256">
        <v>0.51</v>
      </c>
      <c r="AL256">
        <v>964.59222222222195</v>
      </c>
      <c r="AM256">
        <v>753.48400000000004</v>
      </c>
      <c r="AN256">
        <v>690.34238095238004</v>
      </c>
      <c r="AO256">
        <v>863.51840000000004</v>
      </c>
      <c r="AP256">
        <v>9.0307239970795408</v>
      </c>
      <c r="AQ256">
        <v>1.54</v>
      </c>
      <c r="AR256">
        <v>195.6</v>
      </c>
      <c r="AS256">
        <v>31.22</v>
      </c>
      <c r="AT256" s="10">
        <v>499726000000</v>
      </c>
      <c r="AU256">
        <v>0</v>
      </c>
      <c r="AV256">
        <v>0</v>
      </c>
      <c r="AW256">
        <v>103897999</v>
      </c>
      <c r="AX256">
        <v>102793336</v>
      </c>
      <c r="AY256">
        <v>0</v>
      </c>
      <c r="AZ256" s="10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1104663</v>
      </c>
      <c r="BO256">
        <v>22677841000</v>
      </c>
      <c r="BP256" s="3">
        <v>0.4</v>
      </c>
      <c r="BQ256" s="3">
        <v>3704</v>
      </c>
      <c r="BR256" s="3">
        <v>21813.8</v>
      </c>
      <c r="BS256" s="3">
        <v>2192496000</v>
      </c>
      <c r="BT256" s="3">
        <v>18229000</v>
      </c>
      <c r="BU256">
        <v>5389738000</v>
      </c>
      <c r="BV256" s="3">
        <v>10405398000</v>
      </c>
      <c r="BW256">
        <v>4671980000</v>
      </c>
      <c r="BX256">
        <v>18005861000</v>
      </c>
      <c r="BY256">
        <v>0</v>
      </c>
      <c r="BZ256">
        <v>0</v>
      </c>
      <c r="CA256">
        <v>0</v>
      </c>
      <c r="CB256">
        <v>0</v>
      </c>
      <c r="CC256">
        <v>22677841000</v>
      </c>
      <c r="CD256">
        <v>0.4</v>
      </c>
      <c r="CE256">
        <v>478701.23</v>
      </c>
      <c r="CF256">
        <v>138197533.72999999</v>
      </c>
      <c r="CG256">
        <v>24446.880000000001</v>
      </c>
      <c r="CH256">
        <v>18352.75</v>
      </c>
      <c r="CI256">
        <v>33.148744999999998</v>
      </c>
      <c r="CJ256">
        <v>3.28</v>
      </c>
      <c r="CK256">
        <v>231793.33</v>
      </c>
      <c r="CL256">
        <v>265970</v>
      </c>
      <c r="CM256">
        <v>34180</v>
      </c>
      <c r="CN256">
        <v>61476.67</v>
      </c>
      <c r="CO256">
        <v>5400883.3300000001</v>
      </c>
      <c r="CP256">
        <v>-92853.33</v>
      </c>
      <c r="CQ256">
        <v>-227073.33</v>
      </c>
      <c r="CR256">
        <v>612470.25</v>
      </c>
      <c r="CS256">
        <v>277737133.31999999</v>
      </c>
      <c r="CT256">
        <v>15731.04</v>
      </c>
      <c r="CU256">
        <v>278365334.61000001</v>
      </c>
      <c r="CV256" s="34">
        <v>0.5278716</v>
      </c>
      <c r="CW256">
        <v>17549240.219999999</v>
      </c>
      <c r="CX256" s="7">
        <v>426806.62</v>
      </c>
      <c r="CY256" s="10">
        <f t="shared" si="7"/>
        <v>0</v>
      </c>
      <c r="CZ256" s="10">
        <f>IFERROR(INDEX(CONFAZ!$A$2:$ES$440,MATCH(DATE(YEAR($A256),MONTH($A256),15),CONFAZ!$A$2:$A$440,0),4),0)</f>
        <v>24446.880000000001</v>
      </c>
      <c r="DA256"/>
      <c r="DB256"/>
      <c r="DC256"/>
      <c r="DD256"/>
      <c r="DJ256"/>
    </row>
    <row r="257" spans="1:114" x14ac:dyDescent="0.25">
      <c r="A257" s="1">
        <v>42295</v>
      </c>
      <c r="B257" s="1" t="str">
        <f t="shared" si="6"/>
        <v>18/10/2015</v>
      </c>
      <c r="C257" t="s">
        <v>61</v>
      </c>
      <c r="D257" t="s">
        <v>64</v>
      </c>
      <c r="E257" s="8">
        <v>3.8801000000000001</v>
      </c>
      <c r="F257">
        <v>231825591.59999996</v>
      </c>
      <c r="G257">
        <v>1858356.8599999999</v>
      </c>
      <c r="H257">
        <v>468904662</v>
      </c>
      <c r="I257">
        <v>59023643.170000002</v>
      </c>
      <c r="J257">
        <v>143117296.10000002</v>
      </c>
      <c r="K257">
        <v>9648851.879999999</v>
      </c>
      <c r="L257">
        <v>10130769</v>
      </c>
      <c r="M257" s="10">
        <v>13614228</v>
      </c>
      <c r="N257" s="10">
        <v>37241168</v>
      </c>
      <c r="O257" s="10">
        <v>53285476</v>
      </c>
      <c r="P257" s="10">
        <v>65138342</v>
      </c>
      <c r="Q257" s="10">
        <v>5042790</v>
      </c>
      <c r="R257" s="10">
        <v>59700963</v>
      </c>
      <c r="S257" s="10">
        <v>1165221</v>
      </c>
      <c r="T257" s="10">
        <v>16205641</v>
      </c>
      <c r="U257" s="10">
        <v>160734752</v>
      </c>
      <c r="V257" s="10">
        <v>54919431</v>
      </c>
      <c r="W257" s="10">
        <v>1165221</v>
      </c>
      <c r="X257" s="10">
        <v>16205641</v>
      </c>
      <c r="Y257" s="10">
        <v>160734752</v>
      </c>
      <c r="Z257" s="10">
        <v>54919431</v>
      </c>
      <c r="AA257" s="10">
        <v>1856650</v>
      </c>
      <c r="AB257" s="10">
        <v>1.1214698258</v>
      </c>
      <c r="AC257">
        <v>140.18</v>
      </c>
      <c r="AD257" s="2">
        <v>15762365201</v>
      </c>
      <c r="AE257" s="2">
        <v>14194772010</v>
      </c>
      <c r="AF257" s="10">
        <f>INDEX(CONFAZ!$EN$2:$ES$408,MATCH(DATE(YEAR($A257),MONTH($A257),15),CONFAZ!$EN$2:$EN$408,0),2)</f>
        <v>245244510</v>
      </c>
      <c r="AG257" s="10">
        <f>INDEX(CONFAZ!$EN$2:$ES$408,MATCH(DATE(YEAR($A257),MONTH($A257),15),CONFAZ!$EN$2:$EN$408,0),3)</f>
        <v>197065028</v>
      </c>
      <c r="AH257">
        <v>788</v>
      </c>
      <c r="AI257">
        <v>1401608523000</v>
      </c>
      <c r="AJ257">
        <v>14.15</v>
      </c>
      <c r="AK257">
        <v>0.77</v>
      </c>
      <c r="AL257">
        <v>968.29333333333295</v>
      </c>
      <c r="AM257">
        <v>754.78700000000003</v>
      </c>
      <c r="AN257">
        <v>694.55714285714203</v>
      </c>
      <c r="AO257">
        <v>867.88519999999903</v>
      </c>
      <c r="AP257">
        <v>9.1046831955922798</v>
      </c>
      <c r="AQ257">
        <v>1.82</v>
      </c>
      <c r="AR257">
        <v>195.12</v>
      </c>
      <c r="AS257">
        <v>70.260000000000005</v>
      </c>
      <c r="AT257" s="10">
        <v>521387200000</v>
      </c>
      <c r="AU257">
        <v>0</v>
      </c>
      <c r="AV257">
        <v>0</v>
      </c>
      <c r="AW257">
        <v>69120499</v>
      </c>
      <c r="AX257">
        <v>67712205</v>
      </c>
      <c r="AY257">
        <v>0</v>
      </c>
      <c r="AZ257" s="10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1408294</v>
      </c>
      <c r="BO257">
        <v>22677841000</v>
      </c>
      <c r="BP257" s="3">
        <v>0.4</v>
      </c>
      <c r="BQ257" s="3">
        <v>3704</v>
      </c>
      <c r="BR257" s="3">
        <v>21813.8</v>
      </c>
      <c r="BS257" s="3">
        <v>2192496000</v>
      </c>
      <c r="BT257" s="3">
        <v>18229000</v>
      </c>
      <c r="BU257" s="3">
        <v>5389738000</v>
      </c>
      <c r="BV257">
        <v>10405398000</v>
      </c>
      <c r="BW257" s="3">
        <v>4671980000</v>
      </c>
      <c r="BX257" s="3">
        <v>18005861000</v>
      </c>
      <c r="BY257">
        <v>0</v>
      </c>
      <c r="BZ257">
        <v>0</v>
      </c>
      <c r="CA257">
        <v>0</v>
      </c>
      <c r="CB257">
        <v>0</v>
      </c>
      <c r="CC257">
        <v>22677841000</v>
      </c>
      <c r="CD257">
        <v>0.4</v>
      </c>
      <c r="CE257">
        <v>545940.56000000006</v>
      </c>
      <c r="CF257">
        <v>143777331.55000001</v>
      </c>
      <c r="CG257">
        <v>53047.28</v>
      </c>
      <c r="CH257">
        <v>20484.75</v>
      </c>
      <c r="CI257">
        <v>33.148744999999998</v>
      </c>
      <c r="CJ257">
        <v>3.48</v>
      </c>
      <c r="CK257">
        <v>5573.33</v>
      </c>
      <c r="CL257">
        <v>38970</v>
      </c>
      <c r="CM257">
        <v>33396.67</v>
      </c>
      <c r="CN257">
        <v>217776.67</v>
      </c>
      <c r="CO257">
        <v>5408160</v>
      </c>
      <c r="CP257">
        <v>-57770</v>
      </c>
      <c r="CQ257">
        <v>-117726.67</v>
      </c>
      <c r="CR257">
        <v>525729.62</v>
      </c>
      <c r="CS257">
        <v>295999591.60000002</v>
      </c>
      <c r="CT257">
        <v>8507.73</v>
      </c>
      <c r="CU257">
        <v>296533828.94999999</v>
      </c>
      <c r="CV257" s="34">
        <v>0.5278716</v>
      </c>
      <c r="CW257">
        <v>15856083.449999999</v>
      </c>
      <c r="CX257" s="7">
        <v>385628.17</v>
      </c>
      <c r="CY257" s="10">
        <f t="shared" si="7"/>
        <v>0</v>
      </c>
      <c r="CZ257" s="10">
        <f>IFERROR(INDEX(CONFAZ!$A$2:$ES$440,MATCH(DATE(YEAR($A257),MONTH($A257),15),CONFAZ!$A$2:$A$440,0),4),0)</f>
        <v>53047.28</v>
      </c>
      <c r="DA257" s="4"/>
      <c r="DB257"/>
      <c r="DC257"/>
      <c r="DD257"/>
      <c r="DJ257"/>
    </row>
    <row r="258" spans="1:114" x14ac:dyDescent="0.25">
      <c r="A258" s="1">
        <v>42326</v>
      </c>
      <c r="B258" s="1" t="str">
        <f t="shared" ref="B258:B321" si="8">TEXT(A258,"dd/MM/aaaa")</f>
        <v>18/11/2015</v>
      </c>
      <c r="C258" t="s">
        <v>61</v>
      </c>
      <c r="D258" t="s">
        <v>64</v>
      </c>
      <c r="E258" s="8">
        <v>3.7765</v>
      </c>
      <c r="F258">
        <v>241509395.89999998</v>
      </c>
      <c r="G258">
        <v>1117435.74</v>
      </c>
      <c r="H258">
        <v>446485005</v>
      </c>
      <c r="I258">
        <v>62945501.080000013</v>
      </c>
      <c r="J258">
        <v>109368479.09</v>
      </c>
      <c r="K258">
        <v>10036714.370000001</v>
      </c>
      <c r="L258">
        <v>11290697</v>
      </c>
      <c r="M258" s="10">
        <v>13812094</v>
      </c>
      <c r="N258" s="10">
        <v>37363420</v>
      </c>
      <c r="O258" s="10">
        <v>56890569</v>
      </c>
      <c r="P258" s="10">
        <v>69340467</v>
      </c>
      <c r="Q258" s="10">
        <v>4383969</v>
      </c>
      <c r="R258" s="10">
        <v>66217814</v>
      </c>
      <c r="S258" s="10">
        <v>1391555</v>
      </c>
      <c r="T258" s="10">
        <v>14773351</v>
      </c>
      <c r="U258" s="10">
        <v>131517322</v>
      </c>
      <c r="V258" s="10">
        <v>49677008</v>
      </c>
      <c r="W258" s="10">
        <v>1391555</v>
      </c>
      <c r="X258" s="10">
        <v>14773351</v>
      </c>
      <c r="Y258" s="10">
        <v>131517322</v>
      </c>
      <c r="Z258" s="10">
        <v>49677008</v>
      </c>
      <c r="AA258" s="10">
        <v>1117436</v>
      </c>
      <c r="AB258" s="10">
        <v>2.1047329507999999</v>
      </c>
      <c r="AC258">
        <v>135.94</v>
      </c>
      <c r="AD258" s="2">
        <v>13603593709</v>
      </c>
      <c r="AE258" s="2">
        <v>12744978873</v>
      </c>
      <c r="AF258" s="10">
        <f>INDEX(CONFAZ!$EN$2:$ES$408,MATCH(DATE(YEAR($A258),MONTH($A258),15),CONFAZ!$EN$2:$EN$408,0),2)</f>
        <v>172791553</v>
      </c>
      <c r="AG258" s="10">
        <f>INDEX(CONFAZ!$EN$2:$ES$408,MATCH(DATE(YEAR($A258),MONTH($A258),15),CONFAZ!$EN$2:$EN$408,0),3)</f>
        <v>281740261</v>
      </c>
      <c r="AH258">
        <v>788</v>
      </c>
      <c r="AI258">
        <v>1348270924000</v>
      </c>
      <c r="AJ258">
        <v>14.15</v>
      </c>
      <c r="AK258">
        <v>1.1100000000000001</v>
      </c>
      <c r="AL258">
        <v>967.43611111111102</v>
      </c>
      <c r="AM258">
        <v>755.04049999999995</v>
      </c>
      <c r="AN258">
        <v>695.75904761904701</v>
      </c>
      <c r="AO258">
        <v>869.05200000000002</v>
      </c>
      <c r="AP258">
        <v>9.1430877980585503</v>
      </c>
      <c r="AQ258">
        <v>2.0099999999999998</v>
      </c>
      <c r="AR258">
        <v>179.09</v>
      </c>
      <c r="AS258">
        <v>33.169499999999999</v>
      </c>
      <c r="AT258" s="10">
        <v>513641500000</v>
      </c>
      <c r="AU258">
        <v>0</v>
      </c>
      <c r="AV258">
        <v>0</v>
      </c>
      <c r="AW258">
        <v>76560987</v>
      </c>
      <c r="AX258">
        <v>74752344</v>
      </c>
      <c r="AY258">
        <v>0</v>
      </c>
      <c r="AZ258" s="10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1808643</v>
      </c>
      <c r="BO258">
        <v>22677841000</v>
      </c>
      <c r="BP258" s="3">
        <v>0.4</v>
      </c>
      <c r="BQ258" s="3">
        <v>3704</v>
      </c>
      <c r="BR258" s="3">
        <v>21813.8</v>
      </c>
      <c r="BS258">
        <v>2192496000</v>
      </c>
      <c r="BT258" s="3">
        <v>18229000</v>
      </c>
      <c r="BU258" s="3">
        <v>5389738000</v>
      </c>
      <c r="BV258">
        <v>10405398000</v>
      </c>
      <c r="BW258" s="3">
        <v>4671980000</v>
      </c>
      <c r="BX258">
        <v>18005861000</v>
      </c>
      <c r="BY258">
        <v>0</v>
      </c>
      <c r="BZ258">
        <v>0</v>
      </c>
      <c r="CA258">
        <v>0</v>
      </c>
      <c r="CB258">
        <v>0</v>
      </c>
      <c r="CC258">
        <v>22677841000</v>
      </c>
      <c r="CD258">
        <v>0.4</v>
      </c>
      <c r="CE258">
        <v>396858.47</v>
      </c>
      <c r="CF258">
        <v>128303605.86</v>
      </c>
      <c r="CG258">
        <v>26799.35</v>
      </c>
      <c r="CH258">
        <v>18352.75</v>
      </c>
      <c r="CI258">
        <v>33.148744999999998</v>
      </c>
      <c r="CJ258">
        <v>3.58</v>
      </c>
      <c r="CK258">
        <v>5573.33</v>
      </c>
      <c r="CL258">
        <v>38970</v>
      </c>
      <c r="CM258">
        <v>33396.67</v>
      </c>
      <c r="CN258">
        <v>217776.67</v>
      </c>
      <c r="CO258">
        <v>5408160</v>
      </c>
      <c r="CP258">
        <v>-57770</v>
      </c>
      <c r="CQ258">
        <v>-117726.67</v>
      </c>
      <c r="CR258">
        <v>526114.47</v>
      </c>
      <c r="CS258">
        <v>267999452.72</v>
      </c>
      <c r="CT258">
        <v>11978.11</v>
      </c>
      <c r="CU258">
        <v>268556457.27999997</v>
      </c>
      <c r="CV258" s="34">
        <v>0.5278716</v>
      </c>
      <c r="CW258">
        <v>16078000.77</v>
      </c>
      <c r="CX258" s="7">
        <v>391025.31</v>
      </c>
      <c r="CY258" s="10">
        <f t="shared" si="7"/>
        <v>0</v>
      </c>
      <c r="CZ258" s="10">
        <f>IFERROR(INDEX(CONFAZ!$A$2:$ES$440,MATCH(DATE(YEAR($A258),MONTH($A258),15),CONFAZ!$A$2:$A$440,0),4),0)</f>
        <v>26799.35</v>
      </c>
      <c r="DA258"/>
      <c r="DB258"/>
      <c r="DC258"/>
      <c r="DD258"/>
      <c r="DJ258"/>
    </row>
    <row r="259" spans="1:114" x14ac:dyDescent="0.25">
      <c r="A259" s="1">
        <v>42356</v>
      </c>
      <c r="B259" s="1" t="str">
        <f t="shared" si="8"/>
        <v>18/12/2015</v>
      </c>
      <c r="C259" t="s">
        <v>61</v>
      </c>
      <c r="D259" t="s">
        <v>64</v>
      </c>
      <c r="E259" s="8">
        <v>3.8711000000000002</v>
      </c>
      <c r="F259">
        <v>228325744.11000001</v>
      </c>
      <c r="G259">
        <v>1598380.27</v>
      </c>
      <c r="H259">
        <v>414817466</v>
      </c>
      <c r="I259">
        <v>66988144.75999999</v>
      </c>
      <c r="J259">
        <v>84245853.61999999</v>
      </c>
      <c r="K259">
        <v>10653755.42</v>
      </c>
      <c r="L259">
        <v>12538686</v>
      </c>
      <c r="M259" s="10">
        <v>14723311</v>
      </c>
      <c r="N259" s="10">
        <v>33841425</v>
      </c>
      <c r="O259" s="10">
        <v>59184628</v>
      </c>
      <c r="P259" s="10">
        <v>65263928</v>
      </c>
      <c r="Q259" s="10">
        <v>4699165</v>
      </c>
      <c r="R259" s="10">
        <v>65631138</v>
      </c>
      <c r="S259" s="10">
        <v>1123896</v>
      </c>
      <c r="T259" s="10">
        <v>14780538</v>
      </c>
      <c r="U259" s="10">
        <v>106923345</v>
      </c>
      <c r="V259" s="10">
        <v>47047712</v>
      </c>
      <c r="W259" s="10">
        <v>1123896</v>
      </c>
      <c r="X259" s="10">
        <v>14780538</v>
      </c>
      <c r="Y259" s="10">
        <v>106923345</v>
      </c>
      <c r="Z259" s="10">
        <v>47047712</v>
      </c>
      <c r="AA259" s="10">
        <v>1598380</v>
      </c>
      <c r="AB259" s="10">
        <v>0.57523916909999995</v>
      </c>
      <c r="AC259">
        <v>136.22</v>
      </c>
      <c r="AD259" s="2">
        <v>15694230026</v>
      </c>
      <c r="AE259" s="2">
        <v>10686340015</v>
      </c>
      <c r="AF259" s="10">
        <f>INDEX(CONFAZ!$EN$2:$ES$408,MATCH(DATE(YEAR($A259),MONTH($A259),15),CONFAZ!$EN$2:$EN$408,0),2)</f>
        <v>208734995</v>
      </c>
      <c r="AG259" s="10">
        <f>INDEX(CONFAZ!$EN$2:$ES$408,MATCH(DATE(YEAR($A259),MONTH($A259),15),CONFAZ!$EN$2:$EN$408,0),3)</f>
        <v>75313611</v>
      </c>
      <c r="AH259">
        <v>788</v>
      </c>
      <c r="AI259">
        <v>1379907790400</v>
      </c>
      <c r="AJ259">
        <v>14.15</v>
      </c>
      <c r="AK259">
        <v>0.9</v>
      </c>
      <c r="AL259">
        <v>967.74444444444396</v>
      </c>
      <c r="AM259">
        <v>756.26900000000001</v>
      </c>
      <c r="AN259">
        <v>696.58571428571395</v>
      </c>
      <c r="AO259">
        <v>869.42399999999998</v>
      </c>
      <c r="AP259">
        <v>9.0778438398236005</v>
      </c>
      <c r="AQ259">
        <v>1.96</v>
      </c>
      <c r="AR259">
        <v>157.4</v>
      </c>
      <c r="AS259">
        <v>-14.2</v>
      </c>
      <c r="AT259" s="10">
        <v>515911400000</v>
      </c>
      <c r="AU259">
        <v>12300000</v>
      </c>
      <c r="AV259">
        <v>0</v>
      </c>
      <c r="AW259">
        <v>93547415</v>
      </c>
      <c r="AX259">
        <v>80167005</v>
      </c>
      <c r="AY259">
        <v>0</v>
      </c>
      <c r="AZ259" s="10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1080410</v>
      </c>
      <c r="BO259">
        <v>22677841000</v>
      </c>
      <c r="BP259" s="3">
        <v>0.4</v>
      </c>
      <c r="BQ259" s="3">
        <v>3704</v>
      </c>
      <c r="BR259" s="3">
        <v>21813.8</v>
      </c>
      <c r="BS259">
        <v>2192496000</v>
      </c>
      <c r="BT259" s="3">
        <v>18229000</v>
      </c>
      <c r="BU259">
        <v>5389738000</v>
      </c>
      <c r="BV259" s="3">
        <v>10405398000</v>
      </c>
      <c r="BW259">
        <v>4671980000</v>
      </c>
      <c r="BX259">
        <v>18005861000</v>
      </c>
      <c r="BY259">
        <v>0</v>
      </c>
      <c r="BZ259">
        <v>0</v>
      </c>
      <c r="CA259">
        <v>0</v>
      </c>
      <c r="CB259">
        <v>0</v>
      </c>
      <c r="CC259">
        <v>22677841000</v>
      </c>
      <c r="CD259">
        <v>0.4</v>
      </c>
      <c r="CE259">
        <v>421329.98</v>
      </c>
      <c r="CF259">
        <v>156076586.65000001</v>
      </c>
      <c r="CG259">
        <v>32091.55</v>
      </c>
      <c r="CH259">
        <v>21838.75</v>
      </c>
      <c r="CI259">
        <v>33.148744999999998</v>
      </c>
      <c r="CJ259">
        <v>3.63</v>
      </c>
      <c r="CK259">
        <v>5573.33</v>
      </c>
      <c r="CL259">
        <v>38970</v>
      </c>
      <c r="CM259">
        <v>33396.67</v>
      </c>
      <c r="CN259">
        <v>217776.67</v>
      </c>
      <c r="CO259">
        <v>5408160</v>
      </c>
      <c r="CP259">
        <v>-57770</v>
      </c>
      <c r="CQ259">
        <v>-117726.67</v>
      </c>
      <c r="CR259">
        <v>777972.7</v>
      </c>
      <c r="CS259">
        <v>236404789.05000001</v>
      </c>
      <c r="CT259">
        <v>4134.1099999999997</v>
      </c>
      <c r="CU259">
        <v>237187395.86000001</v>
      </c>
      <c r="CV259" s="34">
        <v>0.5278716</v>
      </c>
      <c r="CW259">
        <v>17155939.859999999</v>
      </c>
      <c r="CX259" s="7">
        <v>417241.35</v>
      </c>
      <c r="CY259" s="10">
        <f t="shared" ref="CY259:CY322" si="9">CG259-CZ259</f>
        <v>0</v>
      </c>
      <c r="CZ259" s="10">
        <f>IFERROR(INDEX(CONFAZ!$A$2:$ES$440,MATCH(DATE(YEAR($A259),MONTH($A259),15),CONFAZ!$A$2:$A$440,0),4),0)</f>
        <v>32091.55</v>
      </c>
      <c r="DA259"/>
      <c r="DB259"/>
      <c r="DC259"/>
      <c r="DD259"/>
      <c r="DJ259"/>
    </row>
    <row r="260" spans="1:114" x14ac:dyDescent="0.25">
      <c r="A260" s="1">
        <v>42387</v>
      </c>
      <c r="B260" s="1" t="str">
        <f t="shared" si="8"/>
        <v>18/01/2016</v>
      </c>
      <c r="C260" t="s">
        <v>61</v>
      </c>
      <c r="D260" t="s">
        <v>64</v>
      </c>
      <c r="E260" s="8">
        <v>4.0523999999999996</v>
      </c>
      <c r="F260">
        <v>250609227.00999996</v>
      </c>
      <c r="G260">
        <v>2001696.2200000002</v>
      </c>
      <c r="H260">
        <v>539014540</v>
      </c>
      <c r="I260">
        <v>65421601.500000015</v>
      </c>
      <c r="J260">
        <v>182185541.00999999</v>
      </c>
      <c r="K260">
        <v>12330961.33</v>
      </c>
      <c r="L260">
        <v>32099957</v>
      </c>
      <c r="M260" s="10">
        <v>13879473</v>
      </c>
      <c r="N260" s="10">
        <v>38283336</v>
      </c>
      <c r="O260" s="10">
        <v>75966928</v>
      </c>
      <c r="P260" s="10">
        <v>74301108</v>
      </c>
      <c r="Q260" s="10">
        <v>4040376</v>
      </c>
      <c r="R260" s="10">
        <v>72896086</v>
      </c>
      <c r="S260" s="10">
        <v>1404508</v>
      </c>
      <c r="T260" s="10">
        <v>20341081</v>
      </c>
      <c r="U260" s="10">
        <v>186610644</v>
      </c>
      <c r="V260" s="10">
        <v>49289304</v>
      </c>
      <c r="W260" s="10">
        <v>1404508</v>
      </c>
      <c r="X260" s="10">
        <v>20341081</v>
      </c>
      <c r="Y260" s="10">
        <v>186610644</v>
      </c>
      <c r="Z260" s="10">
        <v>49289304</v>
      </c>
      <c r="AA260" s="10">
        <v>2001696</v>
      </c>
      <c r="AB260" s="10">
        <v>2.4638480875000002</v>
      </c>
      <c r="AC260">
        <v>128.25</v>
      </c>
      <c r="AD260" s="2">
        <v>11024617489</v>
      </c>
      <c r="AE260" s="2">
        <v>10455954695</v>
      </c>
      <c r="AF260" s="10">
        <f>INDEX(CONFAZ!$EN$2:$ES$408,MATCH(DATE(YEAR($A260),MONTH($A260),15),CONFAZ!$EN$2:$EN$408,0),2)</f>
        <v>147537499</v>
      </c>
      <c r="AG260" s="10">
        <f>INDEX(CONFAZ!$EN$2:$ES$408,MATCH(DATE(YEAR($A260),MONTH($A260),15),CONFAZ!$EN$2:$EN$408,0),3)</f>
        <v>62383725</v>
      </c>
      <c r="AH260">
        <v>880</v>
      </c>
      <c r="AI260">
        <v>1448761366799.99</v>
      </c>
      <c r="AJ260">
        <v>14.15</v>
      </c>
      <c r="AK260">
        <v>1.51</v>
      </c>
      <c r="AL260">
        <v>966.74944444444395</v>
      </c>
      <c r="AM260">
        <v>760.27700000000004</v>
      </c>
      <c r="AN260">
        <v>700.73095238095198</v>
      </c>
      <c r="AO260">
        <v>869.73119999999994</v>
      </c>
      <c r="AP260">
        <v>9.6204774796948005</v>
      </c>
      <c r="AQ260">
        <v>2.27</v>
      </c>
      <c r="AR260">
        <v>134.36000000000001</v>
      </c>
      <c r="AS260">
        <v>-6.9196</v>
      </c>
      <c r="AT260" s="10">
        <v>481818500000</v>
      </c>
      <c r="AU260">
        <v>0</v>
      </c>
      <c r="AV260">
        <v>0</v>
      </c>
      <c r="AW260">
        <v>68272113</v>
      </c>
      <c r="AX260">
        <v>66621927</v>
      </c>
      <c r="AY260">
        <v>0</v>
      </c>
      <c r="AZ260" s="1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1650186</v>
      </c>
      <c r="BO260">
        <v>23134440000</v>
      </c>
      <c r="BP260" s="3">
        <v>0.4</v>
      </c>
      <c r="BQ260" s="3">
        <v>3704</v>
      </c>
      <c r="BR260" s="3">
        <v>21950.81</v>
      </c>
      <c r="BS260" s="3">
        <v>2353922000</v>
      </c>
      <c r="BT260" s="3">
        <v>23590000</v>
      </c>
      <c r="BU260" s="3">
        <v>4905638000</v>
      </c>
      <c r="BV260" s="3">
        <v>11308785000</v>
      </c>
      <c r="BW260">
        <v>4542506000</v>
      </c>
      <c r="BX260" s="3">
        <v>18591934000</v>
      </c>
      <c r="BY260">
        <v>0</v>
      </c>
      <c r="BZ260">
        <v>0</v>
      </c>
      <c r="CA260">
        <v>0</v>
      </c>
      <c r="CB260">
        <v>0</v>
      </c>
      <c r="CC260">
        <v>22677841000</v>
      </c>
      <c r="CD260">
        <v>0.4</v>
      </c>
      <c r="CE260">
        <v>379747.71</v>
      </c>
      <c r="CF260">
        <v>159850541.36000001</v>
      </c>
      <c r="CG260">
        <v>8071.91</v>
      </c>
      <c r="CH260">
        <v>30959.58</v>
      </c>
      <c r="CI260">
        <v>31.7388555</v>
      </c>
      <c r="CJ260">
        <v>3.68</v>
      </c>
      <c r="CK260">
        <v>275516.67</v>
      </c>
      <c r="CL260">
        <v>324236.67</v>
      </c>
      <c r="CM260">
        <v>48720</v>
      </c>
      <c r="CN260">
        <v>-23906.67</v>
      </c>
      <c r="CO260">
        <v>5524086.6699999999</v>
      </c>
      <c r="CP260">
        <v>-25583.33</v>
      </c>
      <c r="CQ260">
        <v>-97413.33</v>
      </c>
      <c r="CR260">
        <v>702290.18</v>
      </c>
      <c r="CS260">
        <v>338139893.12</v>
      </c>
      <c r="CT260">
        <v>44342.78</v>
      </c>
      <c r="CU260">
        <v>338889126.07999998</v>
      </c>
      <c r="CV260" s="34">
        <v>0.52966100000000005</v>
      </c>
      <c r="CW260">
        <v>20015514.300000001</v>
      </c>
      <c r="CX260" s="7">
        <v>343159.13</v>
      </c>
      <c r="CY260" s="10">
        <f t="shared" si="9"/>
        <v>0</v>
      </c>
      <c r="CZ260" s="10">
        <f>IFERROR(INDEX(CONFAZ!$A$2:$ES$440,MATCH(DATE(YEAR($A260),MONTH($A260),15),CONFAZ!$A$2:$A$440,0),4),0)</f>
        <v>8071.91</v>
      </c>
      <c r="DA260"/>
      <c r="DB260"/>
      <c r="DC260"/>
      <c r="DD260"/>
      <c r="DJ260"/>
    </row>
    <row r="261" spans="1:114" x14ac:dyDescent="0.25">
      <c r="A261" s="1">
        <v>42418</v>
      </c>
      <c r="B261" s="1" t="str">
        <f t="shared" si="8"/>
        <v>18/02/2016</v>
      </c>
      <c r="C261" t="s">
        <v>61</v>
      </c>
      <c r="D261" t="s">
        <v>64</v>
      </c>
      <c r="E261" s="8">
        <v>3.9737</v>
      </c>
      <c r="F261">
        <v>223415929.58000004</v>
      </c>
      <c r="G261">
        <v>1342192.2599999998</v>
      </c>
      <c r="H261">
        <v>458879584</v>
      </c>
      <c r="I261">
        <v>58395999.789999999</v>
      </c>
      <c r="J261">
        <v>139169640.11999997</v>
      </c>
      <c r="K261">
        <v>9653058.0999999996</v>
      </c>
      <c r="L261">
        <v>92302269</v>
      </c>
      <c r="M261" s="10">
        <v>13526582</v>
      </c>
      <c r="N261" s="10">
        <v>35670812</v>
      </c>
      <c r="O261" s="10">
        <v>59044356</v>
      </c>
      <c r="P261" s="10">
        <v>56282822</v>
      </c>
      <c r="Q261" s="10">
        <v>3784398</v>
      </c>
      <c r="R261" s="10">
        <v>61599303</v>
      </c>
      <c r="S261" s="10">
        <v>1988631</v>
      </c>
      <c r="T261" s="10">
        <v>23378829</v>
      </c>
      <c r="U261" s="10">
        <v>151965046</v>
      </c>
      <c r="V261" s="10">
        <v>50297891</v>
      </c>
      <c r="W261" s="10">
        <v>1988631</v>
      </c>
      <c r="X261" s="10">
        <v>23378829</v>
      </c>
      <c r="Y261" s="10">
        <v>151965046</v>
      </c>
      <c r="Z261" s="10">
        <v>50297891</v>
      </c>
      <c r="AA261" s="10">
        <v>1340914</v>
      </c>
      <c r="AB261" s="10">
        <v>1.8207618135999999</v>
      </c>
      <c r="AC261">
        <v>130.81</v>
      </c>
      <c r="AD261" s="2">
        <v>13103865483</v>
      </c>
      <c r="AE261" s="2">
        <v>10448566313</v>
      </c>
      <c r="AF261" s="10">
        <f>INDEX(CONFAZ!$EN$2:$ES$408,MATCH(DATE(YEAR($A261),MONTH($A261),15),CONFAZ!$EN$2:$EN$408,0),2)</f>
        <v>139541291</v>
      </c>
      <c r="AG261" s="10">
        <f>INDEX(CONFAZ!$EN$2:$ES$408,MATCH(DATE(YEAR($A261),MONTH($A261),15),CONFAZ!$EN$2:$EN$408,0),3)</f>
        <v>142581099</v>
      </c>
      <c r="AH261">
        <v>880</v>
      </c>
      <c r="AI261">
        <v>1428020621600</v>
      </c>
      <c r="AJ261">
        <v>14.15</v>
      </c>
      <c r="AK261">
        <v>0.95</v>
      </c>
      <c r="AL261">
        <v>978.94555555555496</v>
      </c>
      <c r="AM261">
        <v>775.34349999999995</v>
      </c>
      <c r="AN261">
        <v>715.69761904761901</v>
      </c>
      <c r="AO261">
        <v>879.76919999999996</v>
      </c>
      <c r="AP261">
        <v>10.350041730079999</v>
      </c>
      <c r="AQ261">
        <v>1.9</v>
      </c>
      <c r="AR261">
        <v>132.55000000000001</v>
      </c>
      <c r="AS261">
        <v>13.199</v>
      </c>
      <c r="AT261" s="10">
        <v>490477900000</v>
      </c>
      <c r="AU261">
        <v>0</v>
      </c>
      <c r="AV261">
        <v>0</v>
      </c>
      <c r="AW261">
        <v>52082269</v>
      </c>
      <c r="AX261">
        <v>50282929</v>
      </c>
      <c r="AY261">
        <v>0</v>
      </c>
      <c r="AZ261" s="10">
        <v>0</v>
      </c>
      <c r="BA261">
        <v>0</v>
      </c>
      <c r="BB261">
        <v>0</v>
      </c>
      <c r="BC261">
        <v>29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1799311</v>
      </c>
      <c r="BO261">
        <v>23134440000</v>
      </c>
      <c r="BP261" s="3">
        <v>0.4</v>
      </c>
      <c r="BQ261" s="3">
        <v>3704</v>
      </c>
      <c r="BR261" s="3">
        <v>21950.81</v>
      </c>
      <c r="BS261" s="3">
        <v>2353922000</v>
      </c>
      <c r="BT261" s="3">
        <v>23590000</v>
      </c>
      <c r="BU261">
        <v>4905638000</v>
      </c>
      <c r="BV261" s="3">
        <v>11308785000</v>
      </c>
      <c r="BW261">
        <v>4542506000</v>
      </c>
      <c r="BX261" s="3">
        <v>18591934000</v>
      </c>
      <c r="BY261">
        <v>0</v>
      </c>
      <c r="BZ261">
        <v>0</v>
      </c>
      <c r="CA261">
        <v>0</v>
      </c>
      <c r="CB261">
        <v>0</v>
      </c>
      <c r="CC261">
        <v>22677841000</v>
      </c>
      <c r="CD261">
        <v>0.4</v>
      </c>
      <c r="CE261">
        <v>245093.89</v>
      </c>
      <c r="CF261">
        <v>223891314.99000001</v>
      </c>
      <c r="CG261">
        <v>35148.76</v>
      </c>
      <c r="CH261">
        <v>26732.58</v>
      </c>
      <c r="CI261">
        <v>31.7388555</v>
      </c>
      <c r="CJ261">
        <v>3.71</v>
      </c>
      <c r="CK261">
        <v>275516.67</v>
      </c>
      <c r="CL261">
        <v>324236.67</v>
      </c>
      <c r="CM261">
        <v>48720</v>
      </c>
      <c r="CN261">
        <v>-23906.67</v>
      </c>
      <c r="CO261">
        <v>5524086.6699999999</v>
      </c>
      <c r="CP261">
        <v>-25583.33</v>
      </c>
      <c r="CQ261">
        <v>-97413.33</v>
      </c>
      <c r="CR261">
        <v>695863.67</v>
      </c>
      <c r="CS261">
        <v>272616679.47000003</v>
      </c>
      <c r="CT261">
        <v>159955.66</v>
      </c>
      <c r="CU261">
        <v>273473198.80000001</v>
      </c>
      <c r="CV261" s="34">
        <v>0.52966100000000005</v>
      </c>
      <c r="CW261">
        <v>18120585.039999999</v>
      </c>
      <c r="CX261" s="7">
        <v>335664.69</v>
      </c>
      <c r="CY261" s="10">
        <f t="shared" si="9"/>
        <v>0</v>
      </c>
      <c r="CZ261" s="10">
        <f>IFERROR(INDEX(CONFAZ!$A$2:$ES$440,MATCH(DATE(YEAR($A261),MONTH($A261),15),CONFAZ!$A$2:$A$440,0),4),0)</f>
        <v>35148.76</v>
      </c>
      <c r="DA261"/>
      <c r="DB261"/>
      <c r="DC261"/>
      <c r="DD261"/>
      <c r="DJ261"/>
    </row>
    <row r="262" spans="1:114" x14ac:dyDescent="0.25">
      <c r="A262" s="1">
        <v>42447</v>
      </c>
      <c r="B262" s="1" t="str">
        <f t="shared" si="8"/>
        <v>18/03/2016</v>
      </c>
      <c r="C262" t="s">
        <v>61</v>
      </c>
      <c r="D262" t="s">
        <v>64</v>
      </c>
      <c r="E262" s="8">
        <v>3.7039</v>
      </c>
      <c r="F262">
        <v>234040632.91000003</v>
      </c>
      <c r="G262">
        <v>1271021.99</v>
      </c>
      <c r="H262">
        <v>430172334</v>
      </c>
      <c r="I262">
        <v>52415069.380000018</v>
      </c>
      <c r="J262">
        <v>110240401.08999999</v>
      </c>
      <c r="K262">
        <v>9469409.5199999996</v>
      </c>
      <c r="L262">
        <v>53595376</v>
      </c>
      <c r="M262" s="10">
        <v>22479833</v>
      </c>
      <c r="N262" s="10">
        <v>34986446</v>
      </c>
      <c r="O262" s="10">
        <v>57526125</v>
      </c>
      <c r="P262" s="10">
        <v>67191902</v>
      </c>
      <c r="Q262" s="10">
        <v>5260089</v>
      </c>
      <c r="R262" s="10">
        <v>49444878</v>
      </c>
      <c r="S262" s="10">
        <v>3499698</v>
      </c>
      <c r="T262" s="10">
        <v>22975445</v>
      </c>
      <c r="U262" s="10">
        <v>111611912</v>
      </c>
      <c r="V262" s="10">
        <v>53926585</v>
      </c>
      <c r="W262" s="10">
        <v>3499698</v>
      </c>
      <c r="X262" s="10">
        <v>22975445</v>
      </c>
      <c r="Y262" s="10">
        <v>111611912</v>
      </c>
      <c r="Z262" s="10">
        <v>53926585</v>
      </c>
      <c r="AA262" s="10">
        <v>1269421</v>
      </c>
      <c r="AB262" s="10">
        <v>2.1953758583999998</v>
      </c>
      <c r="AC262">
        <v>140.27000000000001</v>
      </c>
      <c r="AD262" s="2">
        <v>15845539947</v>
      </c>
      <c r="AE262" s="2">
        <v>11706198715</v>
      </c>
      <c r="AF262" s="10">
        <f>INDEX(CONFAZ!$EN$2:$ES$408,MATCH(DATE(YEAR($A262),MONTH($A262),15),CONFAZ!$EN$2:$EN$408,0),2)</f>
        <v>201463034</v>
      </c>
      <c r="AG262" s="10">
        <f>INDEX(CONFAZ!$EN$2:$ES$408,MATCH(DATE(YEAR($A262),MONTH($A262),15),CONFAZ!$EN$2:$EN$408,0),3)</f>
        <v>411147314</v>
      </c>
      <c r="AH262">
        <v>880</v>
      </c>
      <c r="AI262">
        <v>1324877622200</v>
      </c>
      <c r="AJ262">
        <v>14.15</v>
      </c>
      <c r="AK262">
        <v>0.44</v>
      </c>
      <c r="AL262">
        <v>997.68722222222198</v>
      </c>
      <c r="AM262">
        <v>791.53549999999996</v>
      </c>
      <c r="AN262">
        <v>730.52333333333297</v>
      </c>
      <c r="AO262">
        <v>897.70439999999996</v>
      </c>
      <c r="AP262">
        <v>11.0609967741619</v>
      </c>
      <c r="AQ262">
        <v>1.43</v>
      </c>
      <c r="AR262">
        <v>148.22999999999999</v>
      </c>
      <c r="AS262">
        <v>-8.9</v>
      </c>
      <c r="AT262" s="10">
        <v>528022800000.00006</v>
      </c>
      <c r="AU262">
        <v>0</v>
      </c>
      <c r="AV262">
        <v>0</v>
      </c>
      <c r="AW262">
        <v>87531218</v>
      </c>
      <c r="AX262">
        <v>85378631</v>
      </c>
      <c r="AY262">
        <v>0</v>
      </c>
      <c r="AZ262" s="10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2152587</v>
      </c>
      <c r="BO262">
        <v>23134440000</v>
      </c>
      <c r="BP262" s="3">
        <v>0.4</v>
      </c>
      <c r="BQ262" s="3">
        <v>3704</v>
      </c>
      <c r="BR262" s="3">
        <v>21950.81</v>
      </c>
      <c r="BS262">
        <v>2353922000</v>
      </c>
      <c r="BT262" s="3">
        <v>23590000</v>
      </c>
      <c r="BU262" s="3">
        <v>4905638000</v>
      </c>
      <c r="BV262" s="3">
        <v>11308785000</v>
      </c>
      <c r="BW262" s="3">
        <v>4542506000</v>
      </c>
      <c r="BX262" s="3">
        <v>18591934000</v>
      </c>
      <c r="BY262">
        <v>0</v>
      </c>
      <c r="BZ262">
        <v>0</v>
      </c>
      <c r="CA262">
        <v>0</v>
      </c>
      <c r="CB262">
        <v>0</v>
      </c>
      <c r="CC262">
        <v>22677841000</v>
      </c>
      <c r="CD262">
        <v>0.4</v>
      </c>
      <c r="CE262">
        <v>255363.84</v>
      </c>
      <c r="CF262">
        <v>190589106.41</v>
      </c>
      <c r="CG262">
        <v>26301.74</v>
      </c>
      <c r="CH262">
        <v>31064.58</v>
      </c>
      <c r="CI262">
        <v>31.7388555</v>
      </c>
      <c r="CJ262">
        <v>3.73</v>
      </c>
      <c r="CK262">
        <v>275516.67</v>
      </c>
      <c r="CL262">
        <v>324236.67</v>
      </c>
      <c r="CM262">
        <v>48720</v>
      </c>
      <c r="CN262">
        <v>-23906.67</v>
      </c>
      <c r="CO262">
        <v>5524086.6699999999</v>
      </c>
      <c r="CP262">
        <v>-25583.33</v>
      </c>
      <c r="CQ262">
        <v>-97413.33</v>
      </c>
      <c r="CR262">
        <v>649439.48</v>
      </c>
      <c r="CS262">
        <v>235610645.09</v>
      </c>
      <c r="CT262">
        <v>79442.5</v>
      </c>
      <c r="CU262">
        <v>236341627.06999999</v>
      </c>
      <c r="CV262" s="34">
        <v>0.52966100000000005</v>
      </c>
      <c r="CW262">
        <v>13349250.67</v>
      </c>
      <c r="CX262" s="7">
        <v>261179.12</v>
      </c>
      <c r="CY262" s="10">
        <f t="shared" si="9"/>
        <v>0</v>
      </c>
      <c r="CZ262" s="10">
        <f>IFERROR(INDEX(CONFAZ!$A$2:$ES$440,MATCH(DATE(YEAR($A262),MONTH($A262),15),CONFAZ!$A$2:$A$440,0),4),0)</f>
        <v>26301.74</v>
      </c>
      <c r="DA262" s="10"/>
      <c r="DB262" s="10"/>
      <c r="DC262"/>
      <c r="DD262"/>
      <c r="DJ262"/>
    </row>
    <row r="263" spans="1:114" x14ac:dyDescent="0.25">
      <c r="A263" s="1">
        <v>42478</v>
      </c>
      <c r="B263" s="1" t="str">
        <f t="shared" si="8"/>
        <v>18/04/2016</v>
      </c>
      <c r="C263" t="s">
        <v>61</v>
      </c>
      <c r="D263" t="s">
        <v>64</v>
      </c>
      <c r="E263" s="8">
        <v>3.5657999999999999</v>
      </c>
      <c r="F263">
        <v>239414160.86000001</v>
      </c>
      <c r="G263">
        <v>1953140.8000000003</v>
      </c>
      <c r="H263">
        <v>470860226</v>
      </c>
      <c r="I263">
        <v>65628424.639999986</v>
      </c>
      <c r="J263">
        <v>128565691.96000001</v>
      </c>
      <c r="K263">
        <v>10102107.359999999</v>
      </c>
      <c r="L263">
        <v>46623762</v>
      </c>
      <c r="M263" s="10">
        <v>13052834</v>
      </c>
      <c r="N263" s="10">
        <v>37932664</v>
      </c>
      <c r="O263" s="10">
        <v>56335122</v>
      </c>
      <c r="P263" s="10">
        <v>74461280</v>
      </c>
      <c r="Q263" s="10">
        <v>4589015</v>
      </c>
      <c r="R263" s="10">
        <v>56613525</v>
      </c>
      <c r="S263" s="10">
        <v>2535725</v>
      </c>
      <c r="T263" s="10">
        <v>38338310</v>
      </c>
      <c r="U263" s="10">
        <v>138774998</v>
      </c>
      <c r="V263" s="10">
        <v>46273612</v>
      </c>
      <c r="W263" s="10">
        <v>2535725</v>
      </c>
      <c r="X263" s="10">
        <v>38338310</v>
      </c>
      <c r="Y263" s="10">
        <v>138774998</v>
      </c>
      <c r="Z263" s="10">
        <v>46273612</v>
      </c>
      <c r="AA263" s="10">
        <v>1953141</v>
      </c>
      <c r="AB263" s="10">
        <v>-0.70648736130000001</v>
      </c>
      <c r="AC263">
        <v>136.01</v>
      </c>
      <c r="AD263" s="2">
        <v>15082231392</v>
      </c>
      <c r="AE263" s="2">
        <v>10658991407</v>
      </c>
      <c r="AF263" s="10">
        <f>INDEX(CONFAZ!$EN$2:$ES$408,MATCH(DATE(YEAR($A263),MONTH($A263),15),CONFAZ!$EN$2:$EN$408,0),2)</f>
        <v>220655795</v>
      </c>
      <c r="AG263" s="10">
        <f>INDEX(CONFAZ!$EN$2:$ES$408,MATCH(DATE(YEAR($A263),MONTH($A263),15),CONFAZ!$EN$2:$EN$408,0),3)</f>
        <v>134503507</v>
      </c>
      <c r="AH263">
        <v>880</v>
      </c>
      <c r="AI263">
        <v>1291536325800</v>
      </c>
      <c r="AJ263">
        <v>14.15</v>
      </c>
      <c r="AK263">
        <v>0.64</v>
      </c>
      <c r="AL263">
        <v>994.05</v>
      </c>
      <c r="AM263">
        <v>793.23699999999997</v>
      </c>
      <c r="AN263">
        <v>729.91809523809502</v>
      </c>
      <c r="AO263">
        <v>894.71640000000002</v>
      </c>
      <c r="AP263">
        <v>11.336864883919</v>
      </c>
      <c r="AQ263">
        <v>1.61</v>
      </c>
      <c r="AR263">
        <v>153.27000000000001</v>
      </c>
      <c r="AS263">
        <v>-21.71</v>
      </c>
      <c r="AT263" s="10">
        <v>520821400000</v>
      </c>
      <c r="AU263">
        <v>0</v>
      </c>
      <c r="AV263">
        <v>0</v>
      </c>
      <c r="AW263">
        <v>69557294</v>
      </c>
      <c r="AX263">
        <v>68746496</v>
      </c>
      <c r="AY263">
        <v>0</v>
      </c>
      <c r="AZ263" s="10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751441</v>
      </c>
      <c r="BO263">
        <v>23134440000</v>
      </c>
      <c r="BP263" s="3">
        <v>0.4</v>
      </c>
      <c r="BQ263" s="3">
        <v>3704</v>
      </c>
      <c r="BR263">
        <v>21950.81</v>
      </c>
      <c r="BS263" s="3">
        <v>2353922000</v>
      </c>
      <c r="BT263" s="3">
        <v>23590000</v>
      </c>
      <c r="BU263">
        <v>4905638000</v>
      </c>
      <c r="BV263" s="3">
        <v>11308785000</v>
      </c>
      <c r="BW263" s="3">
        <v>4542506000</v>
      </c>
      <c r="BX263" s="3">
        <v>18591934000</v>
      </c>
      <c r="BY263">
        <v>0</v>
      </c>
      <c r="BZ263">
        <v>0</v>
      </c>
      <c r="CA263">
        <v>0</v>
      </c>
      <c r="CB263">
        <v>0</v>
      </c>
      <c r="CC263">
        <v>22677841000</v>
      </c>
      <c r="CD263">
        <v>0.4</v>
      </c>
      <c r="CE263">
        <v>210162.37</v>
      </c>
      <c r="CF263">
        <v>166310345.09</v>
      </c>
      <c r="CG263">
        <v>16311.48</v>
      </c>
      <c r="CH263">
        <v>26378.58</v>
      </c>
      <c r="CI263">
        <v>31.7388555</v>
      </c>
      <c r="CJ263">
        <v>3.72</v>
      </c>
      <c r="CK263">
        <v>-147856.67000000001</v>
      </c>
      <c r="CL263">
        <v>-110150</v>
      </c>
      <c r="CM263">
        <v>37706.67</v>
      </c>
      <c r="CN263">
        <v>-85460</v>
      </c>
      <c r="CO263">
        <v>5414663.3300000001</v>
      </c>
      <c r="CP263">
        <v>-41550</v>
      </c>
      <c r="CQ263">
        <v>-215410</v>
      </c>
      <c r="CR263">
        <v>1071772.77</v>
      </c>
      <c r="CS263">
        <v>243302765.25</v>
      </c>
      <c r="CT263">
        <v>70555.89</v>
      </c>
      <c r="CU263">
        <v>244445093.91</v>
      </c>
      <c r="CV263" s="34">
        <v>0.52966100000000005</v>
      </c>
      <c r="CW263">
        <v>15131947.42</v>
      </c>
      <c r="CX263" s="7">
        <v>256831.65</v>
      </c>
      <c r="CY263" s="10">
        <f t="shared" si="9"/>
        <v>0</v>
      </c>
      <c r="CZ263" s="10">
        <f>IFERROR(INDEX(CONFAZ!$A$2:$ES$440,MATCH(DATE(YEAR($A263),MONTH($A263),15),CONFAZ!$A$2:$A$440,0),4),0)</f>
        <v>16311.48</v>
      </c>
      <c r="DA263"/>
      <c r="DB263"/>
      <c r="DC263"/>
      <c r="DD263"/>
      <c r="DJ263"/>
    </row>
    <row r="264" spans="1:114" x14ac:dyDescent="0.25">
      <c r="A264" s="1">
        <v>42508</v>
      </c>
      <c r="B264" s="1" t="str">
        <f t="shared" si="8"/>
        <v>18/05/2016</v>
      </c>
      <c r="C264" t="s">
        <v>61</v>
      </c>
      <c r="D264" t="s">
        <v>64</v>
      </c>
      <c r="E264" s="8">
        <v>3.5392999999999999</v>
      </c>
      <c r="F264">
        <v>272315025.07000005</v>
      </c>
      <c r="G264">
        <v>3106400.9399999995</v>
      </c>
      <c r="H264">
        <v>466345929</v>
      </c>
      <c r="I264">
        <v>57349291.600000009</v>
      </c>
      <c r="J264">
        <v>100637974.88999999</v>
      </c>
      <c r="K264">
        <v>10930264.029999997</v>
      </c>
      <c r="L264">
        <v>39434075</v>
      </c>
      <c r="M264" s="10">
        <v>32053857</v>
      </c>
      <c r="N264" s="10">
        <v>37586293</v>
      </c>
      <c r="O264" s="10">
        <v>61121386</v>
      </c>
      <c r="P264" s="10">
        <v>83442094</v>
      </c>
      <c r="Q264" s="10">
        <v>4704163</v>
      </c>
      <c r="R264" s="10">
        <v>53265680</v>
      </c>
      <c r="S264" s="10">
        <v>3019854</v>
      </c>
      <c r="T264" s="10">
        <v>31701523</v>
      </c>
      <c r="U264" s="10">
        <v>112627358</v>
      </c>
      <c r="V264" s="10">
        <v>43715631</v>
      </c>
      <c r="W264" s="10">
        <v>3019854</v>
      </c>
      <c r="X264" s="10">
        <v>31701523</v>
      </c>
      <c r="Y264" s="10">
        <v>112627358</v>
      </c>
      <c r="Z264" s="10">
        <v>43715631</v>
      </c>
      <c r="AA264" s="10">
        <v>3108090</v>
      </c>
      <c r="AB264" s="10">
        <v>0.52453482699999998</v>
      </c>
      <c r="AC264">
        <v>133.54</v>
      </c>
      <c r="AD264" s="2">
        <v>16596334743</v>
      </c>
      <c r="AE264" s="2">
        <v>11291198938</v>
      </c>
      <c r="AF264" s="10">
        <f>INDEX(CONFAZ!$EN$2:$ES$408,MATCH(DATE(YEAR($A264),MONTH($A264),15),CONFAZ!$EN$2:$EN$408,0),2)</f>
        <v>206297751</v>
      </c>
      <c r="AG264" s="10">
        <f>INDEX(CONFAZ!$EN$2:$ES$408,MATCH(DATE(YEAR($A264),MONTH($A264),15),CONFAZ!$EN$2:$EN$408,0),3)</f>
        <v>190526387</v>
      </c>
      <c r="AH264">
        <v>880</v>
      </c>
      <c r="AI264">
        <v>1286347967100</v>
      </c>
      <c r="AJ264">
        <v>14.15</v>
      </c>
      <c r="AK264">
        <v>0.98</v>
      </c>
      <c r="AL264">
        <v>1003.13944444444</v>
      </c>
      <c r="AM264">
        <v>797.56700000000001</v>
      </c>
      <c r="AN264">
        <v>734.46476190476096</v>
      </c>
      <c r="AO264">
        <v>900.40719999999999</v>
      </c>
      <c r="AP264">
        <v>11.3192421250219</v>
      </c>
      <c r="AQ264">
        <v>1.78</v>
      </c>
      <c r="AR264">
        <v>166.8</v>
      </c>
      <c r="AS264">
        <v>7.38</v>
      </c>
      <c r="AT264" s="10">
        <v>516516800000</v>
      </c>
      <c r="AU264">
        <v>0</v>
      </c>
      <c r="AV264">
        <v>0</v>
      </c>
      <c r="AW264">
        <v>92773014</v>
      </c>
      <c r="AX264">
        <v>77463030</v>
      </c>
      <c r="AY264">
        <v>0</v>
      </c>
      <c r="AZ264" s="10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14563003</v>
      </c>
      <c r="BM264">
        <v>0</v>
      </c>
      <c r="BN264">
        <v>746981</v>
      </c>
      <c r="BO264">
        <v>23134440000</v>
      </c>
      <c r="BP264" s="3">
        <v>0.4</v>
      </c>
      <c r="BQ264" s="3">
        <v>3704</v>
      </c>
      <c r="BR264" s="3">
        <v>21950.81</v>
      </c>
      <c r="BS264" s="3">
        <v>2353922000</v>
      </c>
      <c r="BT264" s="3">
        <v>23590000</v>
      </c>
      <c r="BU264">
        <v>4905638000</v>
      </c>
      <c r="BV264" s="3">
        <v>11308785000</v>
      </c>
      <c r="BW264" s="3">
        <v>4542506000</v>
      </c>
      <c r="BX264" s="3">
        <v>18591934000</v>
      </c>
      <c r="BY264">
        <v>0</v>
      </c>
      <c r="BZ264">
        <v>0</v>
      </c>
      <c r="CA264">
        <v>0</v>
      </c>
      <c r="CB264">
        <v>0</v>
      </c>
      <c r="CC264">
        <v>22677841000</v>
      </c>
      <c r="CD264">
        <v>0.4</v>
      </c>
      <c r="CE264">
        <v>189492.65</v>
      </c>
      <c r="CF264">
        <v>158248282.86000001</v>
      </c>
      <c r="CG264">
        <v>22677.48</v>
      </c>
      <c r="CH264">
        <v>24411.58</v>
      </c>
      <c r="CI264">
        <v>31.7388555</v>
      </c>
      <c r="CJ264">
        <v>3.67</v>
      </c>
      <c r="CK264">
        <v>-147856.67000000001</v>
      </c>
      <c r="CL264">
        <v>-110150</v>
      </c>
      <c r="CM264">
        <v>37706.67</v>
      </c>
      <c r="CN264">
        <v>-85460</v>
      </c>
      <c r="CO264">
        <v>5414663.3300000001</v>
      </c>
      <c r="CP264">
        <v>-41550</v>
      </c>
      <c r="CQ264">
        <v>-215410</v>
      </c>
      <c r="CR264">
        <v>1267532.25</v>
      </c>
      <c r="CS264">
        <v>238988416.97999999</v>
      </c>
      <c r="CT264">
        <v>71219.89</v>
      </c>
      <c r="CU264">
        <v>240327169.12</v>
      </c>
      <c r="CV264" s="34">
        <v>0.52966100000000005</v>
      </c>
      <c r="CW264">
        <v>17542446.350000001</v>
      </c>
      <c r="CX264" s="7">
        <v>294132.09000000003</v>
      </c>
      <c r="CY264" s="10">
        <f t="shared" si="9"/>
        <v>0</v>
      </c>
      <c r="CZ264" s="10">
        <f>IFERROR(INDEX(CONFAZ!$A$2:$ES$440,MATCH(DATE(YEAR($A264),MONTH($A264),15),CONFAZ!$A$2:$A$440,0),4),0)</f>
        <v>22677.48</v>
      </c>
      <c r="DA264" s="4"/>
      <c r="DB264"/>
      <c r="DC264"/>
      <c r="DD264"/>
      <c r="DJ264"/>
    </row>
    <row r="265" spans="1:114" x14ac:dyDescent="0.25">
      <c r="A265" s="1">
        <v>42539</v>
      </c>
      <c r="B265" s="1" t="str">
        <f t="shared" si="8"/>
        <v>18/06/2016</v>
      </c>
      <c r="C265" t="s">
        <v>61</v>
      </c>
      <c r="D265" t="s">
        <v>64</v>
      </c>
      <c r="E265" s="8">
        <v>3.4245000000000001</v>
      </c>
      <c r="F265">
        <v>287107375.57999998</v>
      </c>
      <c r="G265">
        <v>1209298.19</v>
      </c>
      <c r="H265">
        <v>503405083</v>
      </c>
      <c r="I265">
        <v>61116624.599999994</v>
      </c>
      <c r="J265">
        <v>118799245.16000001</v>
      </c>
      <c r="K265">
        <v>11278705.27</v>
      </c>
      <c r="L265">
        <v>28744692</v>
      </c>
      <c r="M265" s="10">
        <v>12100384</v>
      </c>
      <c r="N265" s="10">
        <v>37801155</v>
      </c>
      <c r="O265" s="10">
        <v>62232930</v>
      </c>
      <c r="P265" s="10">
        <v>79556637</v>
      </c>
      <c r="Q265" s="10">
        <v>5842584</v>
      </c>
      <c r="R265" s="10">
        <v>57789003</v>
      </c>
      <c r="S265" s="10">
        <v>2788903</v>
      </c>
      <c r="T265" s="10">
        <v>68316128</v>
      </c>
      <c r="U265" s="10">
        <v>131710366</v>
      </c>
      <c r="V265" s="10">
        <v>44057695</v>
      </c>
      <c r="W265" s="10">
        <v>2788903</v>
      </c>
      <c r="X265" s="10">
        <v>68316128</v>
      </c>
      <c r="Y265" s="10">
        <v>131710366</v>
      </c>
      <c r="Z265" s="10">
        <v>44057695</v>
      </c>
      <c r="AA265" s="10">
        <v>1209298</v>
      </c>
      <c r="AB265" s="10">
        <v>1.1950322214</v>
      </c>
      <c r="AC265">
        <v>135.27000000000001</v>
      </c>
      <c r="AD265" s="2">
        <v>16602945756</v>
      </c>
      <c r="AE265" s="2">
        <v>12923892615</v>
      </c>
      <c r="AF265" s="10">
        <f>INDEX(CONFAZ!$EN$2:$ES$408,MATCH(DATE(YEAR($A265),MONTH($A265),15),CONFAZ!$EN$2:$EN$408,0),2)</f>
        <v>203570736</v>
      </c>
      <c r="AG265" s="10">
        <f>INDEX(CONFAZ!$EN$2:$ES$408,MATCH(DATE(YEAR($A265),MONTH($A265),15),CONFAZ!$EN$2:$EN$408,0),3)</f>
        <v>208326610</v>
      </c>
      <c r="AH265">
        <v>880</v>
      </c>
      <c r="AI265">
        <v>1247038524000</v>
      </c>
      <c r="AJ265">
        <v>14.15</v>
      </c>
      <c r="AK265">
        <v>0.47</v>
      </c>
      <c r="AL265">
        <v>1005.70833333333</v>
      </c>
      <c r="AM265">
        <v>799.83</v>
      </c>
      <c r="AN265">
        <v>733.67809523809501</v>
      </c>
      <c r="AO265">
        <v>900.94960000000003</v>
      </c>
      <c r="AP265">
        <v>11.442635439353801</v>
      </c>
      <c r="AQ265">
        <v>1.35</v>
      </c>
      <c r="AR265">
        <v>169.69</v>
      </c>
      <c r="AS265">
        <v>17.649999999999999</v>
      </c>
      <c r="AT265" s="10">
        <v>521732700000</v>
      </c>
      <c r="AU265">
        <v>0</v>
      </c>
      <c r="AV265">
        <v>0</v>
      </c>
      <c r="AW265">
        <v>84973853</v>
      </c>
      <c r="AX265">
        <v>69280622</v>
      </c>
      <c r="AY265">
        <v>0</v>
      </c>
      <c r="AZ265" s="10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15453051</v>
      </c>
      <c r="BM265">
        <v>0</v>
      </c>
      <c r="BN265">
        <v>212634</v>
      </c>
      <c r="BO265">
        <v>23134440000</v>
      </c>
      <c r="BP265" s="3">
        <v>0.4</v>
      </c>
      <c r="BQ265" s="3">
        <v>3704</v>
      </c>
      <c r="BR265" s="3">
        <v>21950.81</v>
      </c>
      <c r="BS265" s="3">
        <v>2353922000</v>
      </c>
      <c r="BT265" s="3">
        <v>23590000</v>
      </c>
      <c r="BU265" s="3">
        <v>4905638000</v>
      </c>
      <c r="BV265" s="3">
        <v>11308785000</v>
      </c>
      <c r="BW265" s="3">
        <v>4542506000</v>
      </c>
      <c r="BX265" s="3">
        <v>18591934000</v>
      </c>
      <c r="BY265">
        <v>0</v>
      </c>
      <c r="BZ265">
        <v>0</v>
      </c>
      <c r="CA265">
        <v>0</v>
      </c>
      <c r="CB265">
        <v>0</v>
      </c>
      <c r="CC265">
        <v>22677841000</v>
      </c>
      <c r="CD265">
        <v>0.4</v>
      </c>
      <c r="CE265">
        <v>248736.73</v>
      </c>
      <c r="CF265">
        <v>165371281.44999999</v>
      </c>
      <c r="CG265">
        <v>29308.77</v>
      </c>
      <c r="CH265">
        <v>26668.58</v>
      </c>
      <c r="CI265">
        <v>31.7388555</v>
      </c>
      <c r="CJ265">
        <v>3.65</v>
      </c>
      <c r="CK265">
        <v>-147856.67000000001</v>
      </c>
      <c r="CL265">
        <v>-110150</v>
      </c>
      <c r="CM265">
        <v>37706.67</v>
      </c>
      <c r="CN265">
        <v>-85460</v>
      </c>
      <c r="CO265">
        <v>5414663.3300000001</v>
      </c>
      <c r="CP265">
        <v>-41550</v>
      </c>
      <c r="CQ265">
        <v>-215410</v>
      </c>
      <c r="CR265">
        <v>524161.31</v>
      </c>
      <c r="CS265">
        <v>226214155.77000001</v>
      </c>
      <c r="CT265">
        <v>49800.03</v>
      </c>
      <c r="CU265">
        <v>226788117.11000001</v>
      </c>
      <c r="CV265" s="34">
        <v>0.52966100000000005</v>
      </c>
      <c r="CW265">
        <v>17583593.620000001</v>
      </c>
      <c r="CX265" s="7">
        <v>294227.44</v>
      </c>
      <c r="CY265" s="10">
        <f t="shared" si="9"/>
        <v>0</v>
      </c>
      <c r="CZ265" s="10">
        <f>IFERROR(INDEX(CONFAZ!$A$2:$ES$440,MATCH(DATE(YEAR($A265),MONTH($A265),15),CONFAZ!$A$2:$A$440,0),4),0)</f>
        <v>29308.77</v>
      </c>
      <c r="DA265"/>
      <c r="DB265"/>
      <c r="DC265"/>
      <c r="DD265"/>
      <c r="DJ265"/>
    </row>
    <row r="266" spans="1:114" x14ac:dyDescent="0.25">
      <c r="A266" s="1">
        <v>42569</v>
      </c>
      <c r="B266" s="1" t="str">
        <f t="shared" si="8"/>
        <v>18/07/2016</v>
      </c>
      <c r="C266" t="s">
        <v>61</v>
      </c>
      <c r="D266" t="s">
        <v>64</v>
      </c>
      <c r="E266" s="8">
        <v>3.2755999999999998</v>
      </c>
      <c r="F266">
        <v>285255253.85000002</v>
      </c>
      <c r="G266">
        <v>1248882.7399999998</v>
      </c>
      <c r="H266">
        <v>522024903</v>
      </c>
      <c r="I266">
        <v>62787628.739999987</v>
      </c>
      <c r="J266">
        <v>136457137.97999999</v>
      </c>
      <c r="K266">
        <v>11640950.049999997</v>
      </c>
      <c r="L266">
        <v>23331878</v>
      </c>
      <c r="M266" s="10">
        <v>11329231</v>
      </c>
      <c r="N266" s="10">
        <v>36724101</v>
      </c>
      <c r="O266" s="10">
        <v>63313309</v>
      </c>
      <c r="P266" s="10">
        <v>76818742</v>
      </c>
      <c r="Q266" s="10">
        <v>5271398</v>
      </c>
      <c r="R266" s="10">
        <v>63051844</v>
      </c>
      <c r="S266" s="10">
        <v>3205256</v>
      </c>
      <c r="T266" s="10">
        <v>68552323</v>
      </c>
      <c r="U266" s="10">
        <v>148344888</v>
      </c>
      <c r="V266" s="10">
        <v>44174376</v>
      </c>
      <c r="W266" s="10">
        <v>3205256</v>
      </c>
      <c r="X266" s="10">
        <v>68552323</v>
      </c>
      <c r="Y266" s="10">
        <v>148344888</v>
      </c>
      <c r="Z266" s="10">
        <v>44174376</v>
      </c>
      <c r="AA266" s="10">
        <v>1239435</v>
      </c>
      <c r="AB266" s="10">
        <v>0.7140823879</v>
      </c>
      <c r="AC266">
        <v>136.72</v>
      </c>
      <c r="AD266" s="2">
        <v>15142715725</v>
      </c>
      <c r="AE266" s="2">
        <v>11906417753</v>
      </c>
      <c r="AF266" s="10">
        <f>INDEX(CONFAZ!$EN$2:$ES$408,MATCH(DATE(YEAR($A266),MONTH($A266),15),CONFAZ!$EN$2:$EN$408,0),2)</f>
        <v>182102079</v>
      </c>
      <c r="AG266" s="10">
        <f>INDEX(CONFAZ!$EN$2:$ES$408,MATCH(DATE(YEAR($A266),MONTH($A266),15),CONFAZ!$EN$2:$EN$408,0),3)</f>
        <v>194392319</v>
      </c>
      <c r="AH266">
        <v>880</v>
      </c>
      <c r="AI266">
        <v>1209810104000</v>
      </c>
      <c r="AJ266">
        <v>14.15</v>
      </c>
      <c r="AK266">
        <v>0.64</v>
      </c>
      <c r="AL266">
        <v>1021</v>
      </c>
      <c r="AM266">
        <v>815.91449999999998</v>
      </c>
      <c r="AN266">
        <v>748.04047619047606</v>
      </c>
      <c r="AO266">
        <v>918.22399999999902</v>
      </c>
      <c r="AP266">
        <v>11.7072646230841</v>
      </c>
      <c r="AQ266">
        <v>1.52</v>
      </c>
      <c r="AR266">
        <v>151.94999999999999</v>
      </c>
      <c r="AS266">
        <v>-7.9797000000000002</v>
      </c>
      <c r="AT266" s="10">
        <v>522070800000</v>
      </c>
      <c r="AU266">
        <v>0</v>
      </c>
      <c r="AV266">
        <v>0</v>
      </c>
      <c r="AW266">
        <v>70479830</v>
      </c>
      <c r="AX266">
        <v>70293162</v>
      </c>
      <c r="AY266">
        <v>0</v>
      </c>
      <c r="AZ266" s="10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186668</v>
      </c>
      <c r="BO266">
        <v>23134440000</v>
      </c>
      <c r="BP266" s="3">
        <v>0.4</v>
      </c>
      <c r="BQ266" s="3">
        <v>3704</v>
      </c>
      <c r="BR266" s="3">
        <v>21950.81</v>
      </c>
      <c r="BS266" s="3">
        <v>2353922000</v>
      </c>
      <c r="BT266">
        <v>23590000</v>
      </c>
      <c r="BU266" s="3">
        <v>4905638000</v>
      </c>
      <c r="BV266" s="3">
        <v>11308785000</v>
      </c>
      <c r="BW266" s="3">
        <v>4542506000</v>
      </c>
      <c r="BX266" s="3">
        <v>18591934000</v>
      </c>
      <c r="BY266">
        <v>0</v>
      </c>
      <c r="BZ266">
        <v>0</v>
      </c>
      <c r="CA266">
        <v>0</v>
      </c>
      <c r="CB266">
        <v>0</v>
      </c>
      <c r="CC266">
        <v>22677841000</v>
      </c>
      <c r="CD266">
        <v>0.4</v>
      </c>
      <c r="CE266">
        <v>255722.66</v>
      </c>
      <c r="CF266">
        <v>113913979.76000001</v>
      </c>
      <c r="CG266">
        <v>45989.46</v>
      </c>
      <c r="CH266">
        <v>26536.58</v>
      </c>
      <c r="CI266">
        <v>31.7388555</v>
      </c>
      <c r="CJ266">
        <v>3.64</v>
      </c>
      <c r="CK266">
        <v>94660</v>
      </c>
      <c r="CL266">
        <v>127093.33</v>
      </c>
      <c r="CM266">
        <v>32433.33</v>
      </c>
      <c r="CN266">
        <v>-25496.67</v>
      </c>
      <c r="CO266">
        <v>5230266.67</v>
      </c>
      <c r="CP266">
        <v>-49340</v>
      </c>
      <c r="CQ266">
        <v>-171766.67</v>
      </c>
      <c r="CR266">
        <v>581601.02</v>
      </c>
      <c r="CS266">
        <v>223478468.16</v>
      </c>
      <c r="CT266">
        <v>22305.15</v>
      </c>
      <c r="CU266">
        <v>224082374.33000001</v>
      </c>
      <c r="CV266" s="34">
        <v>0.52966100000000005</v>
      </c>
      <c r="CW266">
        <v>19991777.02</v>
      </c>
      <c r="CX266" s="7">
        <v>383562.35</v>
      </c>
      <c r="CY266" s="10">
        <f t="shared" si="9"/>
        <v>0</v>
      </c>
      <c r="CZ266" s="10">
        <f>IFERROR(INDEX(CONFAZ!$A$2:$ES$440,MATCH(DATE(YEAR($A266),MONTH($A266),15),CONFAZ!$A$2:$A$440,0),4),0)</f>
        <v>45989.46</v>
      </c>
      <c r="DA266"/>
      <c r="DB266"/>
      <c r="DC266"/>
      <c r="DD266"/>
      <c r="DJ266"/>
    </row>
    <row r="267" spans="1:114" x14ac:dyDescent="0.25">
      <c r="A267" s="1">
        <v>42600</v>
      </c>
      <c r="B267" s="1" t="str">
        <f t="shared" si="8"/>
        <v>18/08/2016</v>
      </c>
      <c r="C267" t="s">
        <v>61</v>
      </c>
      <c r="D267" t="s">
        <v>64</v>
      </c>
      <c r="E267" s="8">
        <v>3.2097000000000002</v>
      </c>
      <c r="F267">
        <v>308208740.50999999</v>
      </c>
      <c r="G267">
        <v>1916473.4</v>
      </c>
      <c r="H267">
        <v>452569497</v>
      </c>
      <c r="I267">
        <v>68456332.920000002</v>
      </c>
      <c r="J267">
        <v>39318045.789999984</v>
      </c>
      <c r="K267">
        <v>12420227.91</v>
      </c>
      <c r="L267">
        <v>20949670</v>
      </c>
      <c r="M267" s="10">
        <v>14683131</v>
      </c>
      <c r="N267" s="10">
        <v>37669485</v>
      </c>
      <c r="O267" s="10">
        <v>69544403</v>
      </c>
      <c r="P267" s="10">
        <v>85072780</v>
      </c>
      <c r="Q267" s="10">
        <v>5447410</v>
      </c>
      <c r="R267" s="10">
        <v>66673732</v>
      </c>
      <c r="S267" s="10">
        <v>4749007</v>
      </c>
      <c r="T267" s="10">
        <v>68079308</v>
      </c>
      <c r="U267" s="10">
        <v>53618485</v>
      </c>
      <c r="V267" s="10">
        <v>45117314</v>
      </c>
      <c r="W267" s="10">
        <v>4749007</v>
      </c>
      <c r="X267" s="10">
        <v>68079308</v>
      </c>
      <c r="Y267" s="10">
        <v>53618485</v>
      </c>
      <c r="Z267" s="10">
        <v>45117314</v>
      </c>
      <c r="AA267" s="10">
        <v>1914442</v>
      </c>
      <c r="AB267" s="10">
        <v>1.7313640144</v>
      </c>
      <c r="AC267">
        <v>138.16</v>
      </c>
      <c r="AD267" s="2">
        <v>16863031142</v>
      </c>
      <c r="AE267" s="2">
        <v>13000671538</v>
      </c>
      <c r="AF267" s="10">
        <f>INDEX(CONFAZ!$EN$2:$ES$408,MATCH(DATE(YEAR($A267),MONTH($A267),15),CONFAZ!$EN$2:$EN$408,0),2)</f>
        <v>213928840</v>
      </c>
      <c r="AG267" s="10">
        <f>INDEX(CONFAZ!$EN$2:$ES$408,MATCH(DATE(YEAR($A267),MONTH($A267),15),CONFAZ!$EN$2:$EN$408,0),3)</f>
        <v>218734676</v>
      </c>
      <c r="AH267">
        <v>880</v>
      </c>
      <c r="AI267">
        <v>1186115747700</v>
      </c>
      <c r="AJ267">
        <v>14.15</v>
      </c>
      <c r="AK267">
        <v>0.31</v>
      </c>
      <c r="AL267">
        <v>1021.3</v>
      </c>
      <c r="AM267">
        <v>818.03800000000001</v>
      </c>
      <c r="AN267">
        <v>748.56571428571397</v>
      </c>
      <c r="AO267">
        <v>918.96879999999999</v>
      </c>
      <c r="AP267">
        <v>11.8927219554181</v>
      </c>
      <c r="AQ267">
        <v>1.44</v>
      </c>
      <c r="AR267">
        <v>148.49</v>
      </c>
      <c r="AS267">
        <v>-26.12</v>
      </c>
      <c r="AT267" s="10">
        <v>530749699999.99994</v>
      </c>
      <c r="AU267">
        <v>0</v>
      </c>
      <c r="AV267">
        <v>0</v>
      </c>
      <c r="AW267">
        <v>75682536</v>
      </c>
      <c r="AX267">
        <v>75465610</v>
      </c>
      <c r="AY267">
        <v>0</v>
      </c>
      <c r="AZ267" s="10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216926</v>
      </c>
      <c r="BO267">
        <v>23134440000</v>
      </c>
      <c r="BP267" s="3">
        <v>0.4</v>
      </c>
      <c r="BQ267" s="3">
        <v>3704</v>
      </c>
      <c r="BR267" s="3">
        <v>21950.81</v>
      </c>
      <c r="BS267" s="3">
        <v>2353922000</v>
      </c>
      <c r="BT267" s="3">
        <v>23590000</v>
      </c>
      <c r="BU267" s="3">
        <v>4905638000</v>
      </c>
      <c r="BV267" s="3">
        <v>11308785000</v>
      </c>
      <c r="BW267" s="3">
        <v>4542506000</v>
      </c>
      <c r="BX267" s="3">
        <v>18591934000</v>
      </c>
      <c r="BY267">
        <v>0</v>
      </c>
      <c r="BZ267">
        <v>0</v>
      </c>
      <c r="CA267">
        <v>0</v>
      </c>
      <c r="CB267">
        <v>0</v>
      </c>
      <c r="CC267">
        <v>23134440000</v>
      </c>
      <c r="CD267">
        <v>0.4</v>
      </c>
      <c r="CE267">
        <v>240676.04</v>
      </c>
      <c r="CF267">
        <v>146156617.16</v>
      </c>
      <c r="CG267">
        <v>9323.19</v>
      </c>
      <c r="CH267">
        <v>27348.58</v>
      </c>
      <c r="CI267">
        <v>31.7388555</v>
      </c>
      <c r="CJ267">
        <v>3.65</v>
      </c>
      <c r="CK267">
        <v>94660</v>
      </c>
      <c r="CL267">
        <v>127093.33</v>
      </c>
      <c r="CM267">
        <v>32433.33</v>
      </c>
      <c r="CN267">
        <v>-25496.67</v>
      </c>
      <c r="CO267">
        <v>5230266.67</v>
      </c>
      <c r="CP267">
        <v>-49340</v>
      </c>
      <c r="CQ267">
        <v>-171766.67</v>
      </c>
      <c r="CR267">
        <v>844140.24</v>
      </c>
      <c r="CS267">
        <v>159145406.28</v>
      </c>
      <c r="CT267">
        <v>11454.55</v>
      </c>
      <c r="CU267">
        <v>160001001.06999999</v>
      </c>
      <c r="CV267" s="34">
        <v>0.52966100000000005</v>
      </c>
      <c r="CW267">
        <v>18559169.890000001</v>
      </c>
      <c r="CX267" s="7">
        <v>391267.21</v>
      </c>
      <c r="CY267" s="10">
        <f t="shared" si="9"/>
        <v>0</v>
      </c>
      <c r="CZ267" s="10">
        <f>IFERROR(INDEX(CONFAZ!$A$2:$ES$440,MATCH(DATE(YEAR($A267),MONTH($A267),15),CONFAZ!$A$2:$A$440,0),4),0)</f>
        <v>9323.19</v>
      </c>
      <c r="DA267"/>
      <c r="DB267"/>
      <c r="DC267"/>
      <c r="DD267"/>
      <c r="DJ267"/>
    </row>
    <row r="268" spans="1:114" x14ac:dyDescent="0.25">
      <c r="A268" s="1">
        <v>42631</v>
      </c>
      <c r="B268" s="1" t="str">
        <f t="shared" si="8"/>
        <v>18/09/2016</v>
      </c>
      <c r="C268" t="s">
        <v>61</v>
      </c>
      <c r="D268" t="s">
        <v>64</v>
      </c>
      <c r="E268" s="8">
        <v>3.2564000000000002</v>
      </c>
      <c r="F268">
        <v>356589376.38999999</v>
      </c>
      <c r="G268">
        <v>2118808.67</v>
      </c>
      <c r="H268">
        <v>526522597</v>
      </c>
      <c r="I268">
        <v>70551912.529999971</v>
      </c>
      <c r="J268">
        <v>60928171.310000002</v>
      </c>
      <c r="K268">
        <v>12424827.800000003</v>
      </c>
      <c r="L268">
        <v>13168992</v>
      </c>
      <c r="M268" s="10">
        <v>10144741</v>
      </c>
      <c r="N268" s="10">
        <v>38166251</v>
      </c>
      <c r="O268" s="10">
        <v>64773131</v>
      </c>
      <c r="P268" s="10">
        <v>80495764</v>
      </c>
      <c r="Q268" s="10">
        <v>5720729</v>
      </c>
      <c r="R268" s="10">
        <v>68504204</v>
      </c>
      <c r="S268" s="10">
        <v>4096547</v>
      </c>
      <c r="T268" s="10">
        <v>141229327</v>
      </c>
      <c r="U268" s="10">
        <v>72772291</v>
      </c>
      <c r="V268" s="10">
        <v>38508660</v>
      </c>
      <c r="W268" s="10">
        <v>4096547</v>
      </c>
      <c r="X268" s="10">
        <v>141229327</v>
      </c>
      <c r="Y268" s="10">
        <v>72772291</v>
      </c>
      <c r="Z268" s="10">
        <v>38508660</v>
      </c>
      <c r="AA268" s="10">
        <v>2110952</v>
      </c>
      <c r="AB268" s="10">
        <v>0.97239972379999995</v>
      </c>
      <c r="AC268">
        <v>133.86000000000001</v>
      </c>
      <c r="AD268" s="2">
        <v>15684375284</v>
      </c>
      <c r="AE268" s="2">
        <v>12141043357</v>
      </c>
      <c r="AF268" s="10">
        <f>INDEX(CONFAZ!$EN$2:$ES$408,MATCH(DATE(YEAR($A268),MONTH($A268),15),CONFAZ!$EN$2:$EN$408,0),2)</f>
        <v>167225735</v>
      </c>
      <c r="AG268" s="10">
        <f>INDEX(CONFAZ!$EN$2:$ES$408,MATCH(DATE(YEAR($A268),MONTH($A268),15),CONFAZ!$EN$2:$EN$408,0),3)</f>
        <v>118201343</v>
      </c>
      <c r="AH268">
        <v>880</v>
      </c>
      <c r="AI268">
        <v>1206225918800</v>
      </c>
      <c r="AJ268">
        <v>14.15</v>
      </c>
      <c r="AK268">
        <v>0.08</v>
      </c>
      <c r="AL268">
        <v>1023.095</v>
      </c>
      <c r="AM268">
        <v>819.80549999999903</v>
      </c>
      <c r="AN268">
        <v>751.613333333333</v>
      </c>
      <c r="AO268">
        <v>918.88199999999995</v>
      </c>
      <c r="AP268">
        <v>11.9203349774949</v>
      </c>
      <c r="AQ268">
        <v>1.08</v>
      </c>
      <c r="AR268">
        <v>155.53</v>
      </c>
      <c r="AS268">
        <v>-2.78</v>
      </c>
      <c r="AT268" s="10">
        <v>524351100000</v>
      </c>
      <c r="AU268">
        <v>0</v>
      </c>
      <c r="AV268">
        <v>0</v>
      </c>
      <c r="AW268">
        <v>53393868</v>
      </c>
      <c r="AX268">
        <v>53102714</v>
      </c>
      <c r="AY268">
        <v>0</v>
      </c>
      <c r="AZ268" s="10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291154</v>
      </c>
      <c r="BO268">
        <v>23134440000</v>
      </c>
      <c r="BP268" s="3">
        <v>0.4</v>
      </c>
      <c r="BQ268" s="3">
        <v>3704</v>
      </c>
      <c r="BR268" s="3">
        <v>21950.81</v>
      </c>
      <c r="BS268">
        <v>2353922000</v>
      </c>
      <c r="BT268" s="3">
        <v>23590000</v>
      </c>
      <c r="BU268" s="3">
        <v>4905638000</v>
      </c>
      <c r="BV268" s="3">
        <v>11308785000</v>
      </c>
      <c r="BW268" s="3">
        <v>4542506000</v>
      </c>
      <c r="BX268" s="3">
        <v>18591934000</v>
      </c>
      <c r="BY268">
        <v>0</v>
      </c>
      <c r="BZ268">
        <v>0</v>
      </c>
      <c r="CA268">
        <v>0</v>
      </c>
      <c r="CB268">
        <v>0</v>
      </c>
      <c r="CC268">
        <v>23134440000</v>
      </c>
      <c r="CD268">
        <v>0.4</v>
      </c>
      <c r="CE268">
        <v>325472.13</v>
      </c>
      <c r="CF268">
        <v>122392560.15000001</v>
      </c>
      <c r="CG268">
        <v>22954.38</v>
      </c>
      <c r="CH268">
        <v>26516.58</v>
      </c>
      <c r="CI268">
        <v>31.7388555</v>
      </c>
      <c r="CJ268">
        <v>3.65</v>
      </c>
      <c r="CK268">
        <v>94660</v>
      </c>
      <c r="CL268">
        <v>127093.33</v>
      </c>
      <c r="CM268">
        <v>32433.33</v>
      </c>
      <c r="CN268">
        <v>-25496.67</v>
      </c>
      <c r="CO268">
        <v>5230266.67</v>
      </c>
      <c r="CP268">
        <v>-49340</v>
      </c>
      <c r="CQ268">
        <v>-171766.67</v>
      </c>
      <c r="CR268">
        <v>1241319.3999999999</v>
      </c>
      <c r="CS268">
        <v>197921707.05000001</v>
      </c>
      <c r="CT268">
        <v>2028.59</v>
      </c>
      <c r="CU268">
        <v>199165055.03999999</v>
      </c>
      <c r="CV268" s="34">
        <v>0.52966100000000005</v>
      </c>
      <c r="CW268">
        <v>18760138.940000001</v>
      </c>
      <c r="CX268" s="7">
        <v>379448.3</v>
      </c>
      <c r="CY268" s="10">
        <f t="shared" si="9"/>
        <v>0</v>
      </c>
      <c r="CZ268" s="10">
        <f>IFERROR(INDEX(CONFAZ!$A$2:$ES$440,MATCH(DATE(YEAR($A268),MONTH($A268),15),CONFAZ!$A$2:$A$440,0),4),0)</f>
        <v>22954.38</v>
      </c>
      <c r="DA268"/>
      <c r="DB268"/>
      <c r="DC268"/>
      <c r="DD268"/>
      <c r="DJ268"/>
    </row>
    <row r="269" spans="1:114" x14ac:dyDescent="0.25">
      <c r="A269" s="1">
        <v>42661</v>
      </c>
      <c r="B269" s="1" t="str">
        <f t="shared" si="8"/>
        <v>18/10/2016</v>
      </c>
      <c r="C269" t="s">
        <v>61</v>
      </c>
      <c r="D269" t="s">
        <v>64</v>
      </c>
      <c r="E269" s="8">
        <v>3.1858</v>
      </c>
      <c r="F269">
        <v>393104670.27999997</v>
      </c>
      <c r="G269">
        <v>1732903.72</v>
      </c>
      <c r="H269">
        <v>514751226</v>
      </c>
      <c r="I269">
        <v>70767960.650000006</v>
      </c>
      <c r="J269">
        <v>11624004.190000001</v>
      </c>
      <c r="K269">
        <v>13045686.720000001</v>
      </c>
      <c r="L269">
        <v>12116537</v>
      </c>
      <c r="M269" s="10">
        <v>13624138</v>
      </c>
      <c r="N269" s="10">
        <v>36483251</v>
      </c>
      <c r="O269" s="10">
        <v>64986853</v>
      </c>
      <c r="P269" s="10">
        <v>78464825</v>
      </c>
      <c r="Q269" s="10">
        <v>5416426</v>
      </c>
      <c r="R269" s="10">
        <v>68871243</v>
      </c>
      <c r="S269" s="10">
        <v>3845101</v>
      </c>
      <c r="T269" s="10">
        <v>169393627</v>
      </c>
      <c r="U269" s="10">
        <v>21199296</v>
      </c>
      <c r="V269" s="10">
        <v>50747679</v>
      </c>
      <c r="W269" s="10">
        <v>3845101</v>
      </c>
      <c r="X269" s="10">
        <v>169393627</v>
      </c>
      <c r="Y269" s="10">
        <v>21199296</v>
      </c>
      <c r="Z269" s="10">
        <v>50747679</v>
      </c>
      <c r="AA269" s="10">
        <v>1718787</v>
      </c>
      <c r="AB269" s="10">
        <v>0.40329554569999998</v>
      </c>
      <c r="AC269">
        <v>132.72</v>
      </c>
      <c r="AD269" s="2">
        <v>13594442203</v>
      </c>
      <c r="AE269" s="2">
        <v>11518693498</v>
      </c>
      <c r="AF269" s="10">
        <f>INDEX(CONFAZ!$EN$2:$ES$408,MATCH(DATE(YEAR($A269),MONTH($A269),15),CONFAZ!$EN$2:$EN$408,0),2)</f>
        <v>132533861</v>
      </c>
      <c r="AG269" s="10">
        <f>INDEX(CONFAZ!$EN$2:$ES$408,MATCH(DATE(YEAR($A269),MONTH($A269),15),CONFAZ!$EN$2:$EN$408,0),3)</f>
        <v>102782991</v>
      </c>
      <c r="AH269">
        <v>880</v>
      </c>
      <c r="AI269">
        <v>1170870702400</v>
      </c>
      <c r="AJ269">
        <v>14.05</v>
      </c>
      <c r="AK269">
        <v>0.17</v>
      </c>
      <c r="AL269">
        <v>1026.7461111111099</v>
      </c>
      <c r="AM269">
        <v>819.7835</v>
      </c>
      <c r="AN269">
        <v>749.661904761904</v>
      </c>
      <c r="AO269">
        <v>921.86360000000002</v>
      </c>
      <c r="AP269">
        <v>11.9371399459184</v>
      </c>
      <c r="AQ269">
        <v>1.26</v>
      </c>
      <c r="AR269">
        <v>161.86000000000001</v>
      </c>
      <c r="AS269">
        <v>11.28</v>
      </c>
      <c r="AT269" s="10">
        <v>539552100000</v>
      </c>
      <c r="AU269">
        <v>0</v>
      </c>
      <c r="AV269">
        <v>0</v>
      </c>
      <c r="AW269">
        <v>65040382</v>
      </c>
      <c r="AX269">
        <v>64811845</v>
      </c>
      <c r="AY269">
        <v>0</v>
      </c>
      <c r="AZ269" s="10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228537</v>
      </c>
      <c r="BO269">
        <v>23134440000</v>
      </c>
      <c r="BP269" s="3">
        <v>0.4</v>
      </c>
      <c r="BQ269" s="3">
        <v>3704</v>
      </c>
      <c r="BR269" s="3">
        <v>21950.81</v>
      </c>
      <c r="BS269" s="3">
        <v>2353922000</v>
      </c>
      <c r="BT269" s="3">
        <v>23590000</v>
      </c>
      <c r="BU269" s="3">
        <v>4905638000</v>
      </c>
      <c r="BV269" s="3">
        <v>11308785000</v>
      </c>
      <c r="BW269" s="3">
        <v>4542506000</v>
      </c>
      <c r="BX269" s="3">
        <v>18591934000</v>
      </c>
      <c r="BY269">
        <v>0</v>
      </c>
      <c r="BZ269">
        <v>0</v>
      </c>
      <c r="CA269">
        <v>0</v>
      </c>
      <c r="CB269">
        <v>0</v>
      </c>
      <c r="CC269">
        <v>23134440000</v>
      </c>
      <c r="CD269">
        <v>0.4</v>
      </c>
      <c r="CE269">
        <v>318246.78999999998</v>
      </c>
      <c r="CF269">
        <v>120146718.61</v>
      </c>
      <c r="CG269">
        <v>36818.68</v>
      </c>
      <c r="CH269">
        <v>26511.58</v>
      </c>
      <c r="CI269">
        <v>31.7388555</v>
      </c>
      <c r="CJ269">
        <v>3.66</v>
      </c>
      <c r="CK269">
        <v>167643.32999999999</v>
      </c>
      <c r="CL269">
        <v>203973.33</v>
      </c>
      <c r="CM269">
        <v>36330</v>
      </c>
      <c r="CN269">
        <v>1416.67</v>
      </c>
      <c r="CO269">
        <v>5974776.6699999999</v>
      </c>
      <c r="CP269">
        <v>-39463.33</v>
      </c>
      <c r="CQ269">
        <v>-92943.33</v>
      </c>
      <c r="CR269">
        <v>786316.66</v>
      </c>
      <c r="CS269">
        <v>162787445.13999999</v>
      </c>
      <c r="CT269">
        <v>2465.64</v>
      </c>
      <c r="CU269">
        <v>163589384.46000001</v>
      </c>
      <c r="CV269" s="34">
        <v>0.52966100000000005</v>
      </c>
      <c r="CW269">
        <v>16950154.260000002</v>
      </c>
      <c r="CX269" s="7">
        <v>384362.58</v>
      </c>
      <c r="CY269" s="10">
        <f t="shared" si="9"/>
        <v>0</v>
      </c>
      <c r="CZ269" s="10">
        <f>IFERROR(INDEX(CONFAZ!$A$2:$ES$440,MATCH(DATE(YEAR($A269),MONTH($A269),15),CONFAZ!$A$2:$A$440,0),4),0)</f>
        <v>36818.68</v>
      </c>
      <c r="DA269" s="10"/>
      <c r="DB269" s="10"/>
      <c r="DC269"/>
      <c r="DD269"/>
      <c r="DJ269"/>
    </row>
    <row r="270" spans="1:114" x14ac:dyDescent="0.25">
      <c r="A270" s="1">
        <v>42692</v>
      </c>
      <c r="B270" s="1" t="str">
        <f t="shared" si="8"/>
        <v>18/11/2016</v>
      </c>
      <c r="C270" t="s">
        <v>61</v>
      </c>
      <c r="D270" t="s">
        <v>64</v>
      </c>
      <c r="E270" s="8">
        <v>3.3420000000000001</v>
      </c>
      <c r="F270">
        <v>410267429.16999996</v>
      </c>
      <c r="G270">
        <v>1632664.14</v>
      </c>
      <c r="H270">
        <v>531350104</v>
      </c>
      <c r="I270">
        <v>71402483.75</v>
      </c>
      <c r="J270">
        <v>14333601.48</v>
      </c>
      <c r="K270">
        <v>12604506.999999996</v>
      </c>
      <c r="L270">
        <v>10926953</v>
      </c>
      <c r="M270" s="10">
        <v>12247850</v>
      </c>
      <c r="N270" s="10">
        <v>35906445</v>
      </c>
      <c r="O270" s="10">
        <v>69658731</v>
      </c>
      <c r="P270" s="10">
        <v>74797458</v>
      </c>
      <c r="Q270" s="10">
        <v>4921214</v>
      </c>
      <c r="R270" s="10">
        <v>67692241</v>
      </c>
      <c r="S270" s="10">
        <v>3024106</v>
      </c>
      <c r="T270" s="10">
        <v>191483760</v>
      </c>
      <c r="U270" s="10">
        <v>22313905</v>
      </c>
      <c r="V270" s="10">
        <v>47675624</v>
      </c>
      <c r="W270" s="10">
        <v>3024106</v>
      </c>
      <c r="X270" s="10">
        <v>191483760</v>
      </c>
      <c r="Y270" s="10">
        <v>22313905</v>
      </c>
      <c r="Z270" s="10">
        <v>47675624</v>
      </c>
      <c r="AA270" s="10">
        <v>1628770</v>
      </c>
      <c r="AB270" s="10">
        <v>0.3249422542</v>
      </c>
      <c r="AC270">
        <v>132.36000000000001</v>
      </c>
      <c r="AD270" s="2">
        <v>14212824778</v>
      </c>
      <c r="AE270" s="2">
        <v>11603000026</v>
      </c>
      <c r="AF270" s="10">
        <f>INDEX(CONFAZ!$EN$2:$ES$408,MATCH(DATE(YEAR($A270),MONTH($A270),15),CONFAZ!$EN$2:$EN$408,0),2)</f>
        <v>192293331</v>
      </c>
      <c r="AG270" s="10">
        <f>INDEX(CONFAZ!$EN$2:$ES$408,MATCH(DATE(YEAR($A270),MONTH($A270),15),CONFAZ!$EN$2:$EN$408,0),3)</f>
        <v>142686939</v>
      </c>
      <c r="AH270">
        <v>880</v>
      </c>
      <c r="AI270">
        <v>1221688152000</v>
      </c>
      <c r="AJ270">
        <v>13.9</v>
      </c>
      <c r="AK270">
        <v>7.0000000000000007E-2</v>
      </c>
      <c r="AL270">
        <v>1027.7666666666601</v>
      </c>
      <c r="AM270">
        <v>823.31</v>
      </c>
      <c r="AN270">
        <v>754.31857142857098</v>
      </c>
      <c r="AO270">
        <v>924.45320000000004</v>
      </c>
      <c r="AP270">
        <v>11.987932987073799</v>
      </c>
      <c r="AQ270">
        <v>1.18</v>
      </c>
      <c r="AR270">
        <v>156.85</v>
      </c>
      <c r="AS270">
        <v>0.43990000000000001</v>
      </c>
      <c r="AT270" s="10">
        <v>546016000000</v>
      </c>
      <c r="AU270">
        <v>0</v>
      </c>
      <c r="AV270">
        <v>0</v>
      </c>
      <c r="AW270">
        <v>115079899</v>
      </c>
      <c r="AX270">
        <v>112839174</v>
      </c>
      <c r="AY270">
        <v>0</v>
      </c>
      <c r="AZ270" s="1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2070430</v>
      </c>
      <c r="BM270">
        <v>0</v>
      </c>
      <c r="BN270">
        <v>170295</v>
      </c>
      <c r="BO270">
        <v>23134440000</v>
      </c>
      <c r="BP270" s="3">
        <v>0.4</v>
      </c>
      <c r="BQ270" s="3">
        <v>3704</v>
      </c>
      <c r="BR270">
        <v>21950.81</v>
      </c>
      <c r="BS270" s="3">
        <v>2353922000</v>
      </c>
      <c r="BT270" s="3">
        <v>23590000</v>
      </c>
      <c r="BU270" s="3">
        <v>4905638000</v>
      </c>
      <c r="BV270" s="3">
        <v>11308785000</v>
      </c>
      <c r="BW270" s="3">
        <v>4542506000</v>
      </c>
      <c r="BX270" s="3">
        <v>18591934000</v>
      </c>
      <c r="BY270">
        <v>0</v>
      </c>
      <c r="BZ270">
        <v>0</v>
      </c>
      <c r="CA270">
        <v>0</v>
      </c>
      <c r="CB270">
        <v>0</v>
      </c>
      <c r="CC270">
        <v>23134440000</v>
      </c>
      <c r="CD270">
        <v>0.4</v>
      </c>
      <c r="CE270">
        <v>274830.23</v>
      </c>
      <c r="CF270">
        <v>128007053.76000001</v>
      </c>
      <c r="CG270">
        <v>28689.43</v>
      </c>
      <c r="CH270">
        <v>25573.58</v>
      </c>
      <c r="CI270">
        <v>31.7388555</v>
      </c>
      <c r="CJ270">
        <v>3.67</v>
      </c>
      <c r="CK270">
        <v>167643.32999999999</v>
      </c>
      <c r="CL270">
        <v>203973.33</v>
      </c>
      <c r="CM270">
        <v>36330</v>
      </c>
      <c r="CN270">
        <v>1416.67</v>
      </c>
      <c r="CO270">
        <v>5974776.6699999999</v>
      </c>
      <c r="CP270">
        <v>-39463.33</v>
      </c>
      <c r="CQ270">
        <v>-92943.33</v>
      </c>
      <c r="CR270">
        <v>780104.76</v>
      </c>
      <c r="CS270">
        <v>158826521.44999999</v>
      </c>
      <c r="CT270">
        <v>1734.36</v>
      </c>
      <c r="CU270">
        <v>159608360.56999999</v>
      </c>
      <c r="CV270" s="34">
        <v>0.52966100000000005</v>
      </c>
      <c r="CW270">
        <v>17187383.699999999</v>
      </c>
      <c r="CX270" s="7">
        <v>399808.48</v>
      </c>
      <c r="CY270" s="10">
        <f t="shared" si="9"/>
        <v>0</v>
      </c>
      <c r="CZ270" s="10">
        <f>IFERROR(INDEX(CONFAZ!$A$2:$ES$440,MATCH(DATE(YEAR($A270),MONTH($A270),15),CONFAZ!$A$2:$A$440,0),4),0)</f>
        <v>28689.43</v>
      </c>
      <c r="DA270"/>
      <c r="DB270"/>
      <c r="DC270"/>
      <c r="DD270"/>
      <c r="DJ270"/>
    </row>
    <row r="271" spans="1:114" x14ac:dyDescent="0.25">
      <c r="A271" s="1">
        <v>42722</v>
      </c>
      <c r="B271" s="1" t="str">
        <f t="shared" si="8"/>
        <v>18/12/2016</v>
      </c>
      <c r="C271" t="s">
        <v>61</v>
      </c>
      <c r="D271" t="s">
        <v>64</v>
      </c>
      <c r="E271" s="8">
        <v>3.3523000000000001</v>
      </c>
      <c r="F271">
        <v>463188823.2100001</v>
      </c>
      <c r="G271">
        <v>1562036.0899999999</v>
      </c>
      <c r="H271">
        <v>592483616</v>
      </c>
      <c r="I271">
        <v>73226803.150000006</v>
      </c>
      <c r="J271">
        <v>13008339.650000002</v>
      </c>
      <c r="K271">
        <v>14331117.75</v>
      </c>
      <c r="L271">
        <v>11894108</v>
      </c>
      <c r="M271" s="10">
        <v>18273547</v>
      </c>
      <c r="N271" s="10">
        <v>35566214</v>
      </c>
      <c r="O271" s="10">
        <v>72914164</v>
      </c>
      <c r="P271" s="10">
        <v>84859730</v>
      </c>
      <c r="Q271" s="10">
        <v>5552783</v>
      </c>
      <c r="R271" s="10">
        <v>72480356</v>
      </c>
      <c r="S271" s="10">
        <v>3951902</v>
      </c>
      <c r="T271" s="10">
        <v>221700260</v>
      </c>
      <c r="U271" s="10">
        <v>23259972</v>
      </c>
      <c r="V271" s="10">
        <v>52370254</v>
      </c>
      <c r="W271" s="10">
        <v>3951902</v>
      </c>
      <c r="X271" s="10">
        <v>221700260</v>
      </c>
      <c r="Y271" s="10">
        <v>23259972</v>
      </c>
      <c r="Z271" s="10">
        <v>52370254</v>
      </c>
      <c r="AA271" s="10">
        <v>1554434</v>
      </c>
      <c r="AB271" s="10">
        <v>1.5538905799</v>
      </c>
      <c r="AC271">
        <v>133.34</v>
      </c>
      <c r="AD271" s="2">
        <v>15773205272</v>
      </c>
      <c r="AE271" s="2">
        <v>11666728798</v>
      </c>
      <c r="AF271" s="10">
        <f>INDEX(CONFAZ!$EN$2:$ES$408,MATCH(DATE(YEAR($A271),MONTH($A271),15),CONFAZ!$EN$2:$EN$408,0),2)</f>
        <v>202679861</v>
      </c>
      <c r="AG271" s="10">
        <f>INDEX(CONFAZ!$EN$2:$ES$408,MATCH(DATE(YEAR($A271),MONTH($A271),15),CONFAZ!$EN$2:$EN$408,0),3)</f>
        <v>175775506</v>
      </c>
      <c r="AH271">
        <v>880</v>
      </c>
      <c r="AI271">
        <v>1223643136800</v>
      </c>
      <c r="AJ271">
        <v>13.65</v>
      </c>
      <c r="AK271">
        <v>0.14000000000000001</v>
      </c>
      <c r="AL271">
        <v>1026.1199999999999</v>
      </c>
      <c r="AM271">
        <v>822.27700000000004</v>
      </c>
      <c r="AN271">
        <v>754.98095238095198</v>
      </c>
      <c r="AO271">
        <v>923.52919999999995</v>
      </c>
      <c r="AP271">
        <v>12.1539210910862</v>
      </c>
      <c r="AQ271">
        <v>1.3</v>
      </c>
      <c r="AR271">
        <v>184.16</v>
      </c>
      <c r="AS271">
        <v>25.56</v>
      </c>
      <c r="AT271" s="10">
        <v>547198100000</v>
      </c>
      <c r="AU271">
        <v>0</v>
      </c>
      <c r="AV271">
        <v>0</v>
      </c>
      <c r="AW271">
        <v>104990694</v>
      </c>
      <c r="AX271">
        <v>104716652</v>
      </c>
      <c r="AY271">
        <v>0</v>
      </c>
      <c r="AZ271" s="10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9653</v>
      </c>
      <c r="BM271">
        <v>0</v>
      </c>
      <c r="BN271">
        <v>264389</v>
      </c>
      <c r="BO271">
        <v>23134440000</v>
      </c>
      <c r="BP271" s="3">
        <v>0.4</v>
      </c>
      <c r="BQ271" s="3">
        <v>3704</v>
      </c>
      <c r="BR271" s="3">
        <v>21950.81</v>
      </c>
      <c r="BS271" s="3">
        <v>2353922000</v>
      </c>
      <c r="BT271" s="3">
        <v>23590000</v>
      </c>
      <c r="BU271">
        <v>4905638000</v>
      </c>
      <c r="BV271" s="3">
        <v>11308785000</v>
      </c>
      <c r="BW271">
        <v>4542506000</v>
      </c>
      <c r="BX271" s="3">
        <v>18591934000</v>
      </c>
      <c r="BY271">
        <v>0</v>
      </c>
      <c r="BZ271">
        <v>0</v>
      </c>
      <c r="CA271">
        <v>0</v>
      </c>
      <c r="CB271">
        <v>0</v>
      </c>
      <c r="CC271">
        <v>23134440000</v>
      </c>
      <c r="CD271">
        <v>0.4</v>
      </c>
      <c r="CE271">
        <v>279551.14</v>
      </c>
      <c r="CF271">
        <v>137931635.69999999</v>
      </c>
      <c r="CG271">
        <v>14226.23</v>
      </c>
      <c r="CH271">
        <v>30365.58</v>
      </c>
      <c r="CI271">
        <v>31.7388555</v>
      </c>
      <c r="CJ271">
        <v>3.73</v>
      </c>
      <c r="CK271">
        <v>167643.32999999999</v>
      </c>
      <c r="CL271">
        <v>203973.33</v>
      </c>
      <c r="CM271">
        <v>36330</v>
      </c>
      <c r="CN271">
        <v>1416.67</v>
      </c>
      <c r="CO271">
        <v>5974776.6699999999</v>
      </c>
      <c r="CP271">
        <v>-39463.33</v>
      </c>
      <c r="CQ271">
        <v>-92943.33</v>
      </c>
      <c r="CR271">
        <v>717632.41</v>
      </c>
      <c r="CS271">
        <v>174557951.25</v>
      </c>
      <c r="CT271">
        <v>4315.03</v>
      </c>
      <c r="CU271">
        <v>175279898.69</v>
      </c>
      <c r="CV271" s="34">
        <v>0.52966100000000005</v>
      </c>
      <c r="CW271">
        <v>18339700.77</v>
      </c>
      <c r="CX271" s="7">
        <v>421922.19</v>
      </c>
      <c r="CY271" s="10">
        <f t="shared" si="9"/>
        <v>0</v>
      </c>
      <c r="CZ271" s="10">
        <f>IFERROR(INDEX(CONFAZ!$A$2:$ES$440,MATCH(DATE(YEAR($A271),MONTH($A271),15),CONFAZ!$A$2:$A$440,0),4),0)</f>
        <v>14226.23</v>
      </c>
      <c r="DA271" s="4"/>
      <c r="DB271"/>
      <c r="DC271"/>
      <c r="DD271"/>
      <c r="DJ271"/>
    </row>
    <row r="272" spans="1:114" x14ac:dyDescent="0.25">
      <c r="A272" s="1">
        <v>42753</v>
      </c>
      <c r="B272" s="1" t="str">
        <f t="shared" si="8"/>
        <v>18/01/2017</v>
      </c>
      <c r="C272" t="s">
        <v>61</v>
      </c>
      <c r="D272" t="s">
        <v>64</v>
      </c>
      <c r="E272" s="8">
        <v>3.1966000000000001</v>
      </c>
      <c r="F272">
        <v>365317667.58999991</v>
      </c>
      <c r="G272">
        <v>1697144.67</v>
      </c>
      <c r="H272">
        <v>503117053</v>
      </c>
      <c r="I272">
        <v>83427293.150000006</v>
      </c>
      <c r="J272">
        <v>12877788.620000001</v>
      </c>
      <c r="K272">
        <v>16187920.67</v>
      </c>
      <c r="L272">
        <v>40105627</v>
      </c>
      <c r="M272" s="10">
        <v>15885109</v>
      </c>
      <c r="N272" s="10">
        <v>38276561</v>
      </c>
      <c r="O272" s="10">
        <v>94146049</v>
      </c>
      <c r="P272" s="10">
        <v>84099599</v>
      </c>
      <c r="Q272" s="10">
        <v>5447745</v>
      </c>
      <c r="R272" s="10">
        <v>79725933</v>
      </c>
      <c r="S272" s="10">
        <v>3694251</v>
      </c>
      <c r="T272" s="10">
        <v>101824754</v>
      </c>
      <c r="U272" s="10">
        <v>24651733</v>
      </c>
      <c r="V272" s="10">
        <v>53684762</v>
      </c>
      <c r="W272" s="10">
        <v>3694251</v>
      </c>
      <c r="X272" s="10">
        <v>101824754</v>
      </c>
      <c r="Y272" s="10">
        <v>24651733</v>
      </c>
      <c r="Z272" s="10">
        <v>53684762</v>
      </c>
      <c r="AA272" s="10">
        <v>1680557</v>
      </c>
      <c r="AB272" s="10">
        <v>1.0175144673000001</v>
      </c>
      <c r="AC272">
        <v>128.47</v>
      </c>
      <c r="AD272" s="2">
        <v>14827875770</v>
      </c>
      <c r="AE272" s="2">
        <v>12335328289</v>
      </c>
      <c r="AF272" s="10">
        <f>INDEX(CONFAZ!$EN$2:$ES$408,MATCH(DATE(YEAR($A272),MONTH($A272),15),CONFAZ!$EN$2:$EN$408,0),2)</f>
        <v>155984808</v>
      </c>
      <c r="AG272" s="10">
        <f>INDEX(CONFAZ!$EN$2:$ES$408,MATCH(DATE(YEAR($A272),MONTH($A272),15),CONFAZ!$EN$2:$EN$408,0),3)</f>
        <v>160053096</v>
      </c>
      <c r="AH272">
        <v>937</v>
      </c>
      <c r="AI272">
        <v>1175415392800</v>
      </c>
      <c r="AJ272">
        <v>13.17</v>
      </c>
      <c r="AK272">
        <v>0.42</v>
      </c>
      <c r="AL272">
        <v>1025.9511111111101</v>
      </c>
      <c r="AM272">
        <v>829.50699999999995</v>
      </c>
      <c r="AN272">
        <v>763.16047619047595</v>
      </c>
      <c r="AO272">
        <v>927.56799999999998</v>
      </c>
      <c r="AP272">
        <v>12.677207492094301</v>
      </c>
      <c r="AQ272">
        <v>1.38</v>
      </c>
      <c r="AR272">
        <v>178.96</v>
      </c>
      <c r="AS272">
        <v>32.69</v>
      </c>
      <c r="AT272" s="10">
        <v>513642000000</v>
      </c>
      <c r="AU272">
        <v>0</v>
      </c>
      <c r="AV272">
        <v>0</v>
      </c>
      <c r="AW272">
        <v>107009063</v>
      </c>
      <c r="AX272">
        <v>106811018</v>
      </c>
      <c r="AY272">
        <v>0</v>
      </c>
      <c r="AZ272" s="10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198045</v>
      </c>
      <c r="BO272">
        <v>27308046000</v>
      </c>
      <c r="BP272" s="3">
        <v>0.4</v>
      </c>
      <c r="BQ272" s="3">
        <v>3704</v>
      </c>
      <c r="BR272" s="3">
        <v>25660.71</v>
      </c>
      <c r="BS272" s="3">
        <v>2676581000</v>
      </c>
      <c r="BT272" s="3">
        <v>22762000</v>
      </c>
      <c r="BU272">
        <v>6052464000</v>
      </c>
      <c r="BV272" s="3">
        <v>13383053000</v>
      </c>
      <c r="BW272" s="3">
        <v>5173186000</v>
      </c>
      <c r="BX272" s="3">
        <v>22134860000</v>
      </c>
      <c r="BY272">
        <v>0</v>
      </c>
      <c r="BZ272">
        <v>0</v>
      </c>
      <c r="CA272">
        <v>0</v>
      </c>
      <c r="CB272">
        <v>0</v>
      </c>
      <c r="CC272">
        <v>23134440000</v>
      </c>
      <c r="CD272">
        <v>0.4</v>
      </c>
      <c r="CE272">
        <v>291554.21000000002</v>
      </c>
      <c r="CF272">
        <v>124902917.68000001</v>
      </c>
      <c r="CG272">
        <v>48826.11</v>
      </c>
      <c r="CH272">
        <v>63023.59</v>
      </c>
      <c r="CI272">
        <v>31.432478700000001</v>
      </c>
      <c r="CJ272">
        <v>3.77</v>
      </c>
      <c r="CK272">
        <v>-170010</v>
      </c>
      <c r="CL272">
        <v>-133310</v>
      </c>
      <c r="CM272">
        <v>36700</v>
      </c>
      <c r="CN272">
        <v>5850</v>
      </c>
      <c r="CO272">
        <v>6146713.3300000001</v>
      </c>
      <c r="CP272">
        <v>-57550</v>
      </c>
      <c r="CQ272">
        <v>-147660</v>
      </c>
      <c r="CR272">
        <v>790093.14</v>
      </c>
      <c r="CS272">
        <v>184440618.25</v>
      </c>
      <c r="CT272">
        <v>42665.5</v>
      </c>
      <c r="CU272">
        <v>185273376.88999999</v>
      </c>
      <c r="CV272" s="34">
        <v>0.53694160000000002</v>
      </c>
      <c r="CW272">
        <v>6156691.3799999999</v>
      </c>
      <c r="CX272" s="7">
        <v>396570.37</v>
      </c>
      <c r="CY272" s="10">
        <f t="shared" si="9"/>
        <v>0</v>
      </c>
      <c r="CZ272" s="10">
        <f>IFERROR(INDEX(CONFAZ!$A$2:$ES$440,MATCH(DATE(YEAR($A272),MONTH($A272),15),CONFAZ!$A$2:$A$440,0),4),0)</f>
        <v>48826.11</v>
      </c>
      <c r="DA272"/>
      <c r="DB272"/>
      <c r="DC272"/>
      <c r="DD272"/>
      <c r="DJ272"/>
    </row>
    <row r="273" spans="1:114" x14ac:dyDescent="0.25">
      <c r="A273" s="1">
        <v>42784</v>
      </c>
      <c r="B273" s="1" t="str">
        <f t="shared" si="8"/>
        <v>18/02/2017</v>
      </c>
      <c r="C273" t="s">
        <v>61</v>
      </c>
      <c r="D273" t="s">
        <v>64</v>
      </c>
      <c r="E273" s="8">
        <v>3.1042000000000001</v>
      </c>
      <c r="F273">
        <v>338039947.49000001</v>
      </c>
      <c r="G273">
        <v>1381774.2000000002</v>
      </c>
      <c r="H273">
        <v>454004451</v>
      </c>
      <c r="I273">
        <v>65128970.54999999</v>
      </c>
      <c r="J273">
        <v>12204047.560000001</v>
      </c>
      <c r="K273">
        <v>12095651.530000001</v>
      </c>
      <c r="L273">
        <v>88104197</v>
      </c>
      <c r="M273" s="10">
        <v>16117457</v>
      </c>
      <c r="N273" s="10">
        <v>34024201</v>
      </c>
      <c r="O273" s="10">
        <v>67058126</v>
      </c>
      <c r="P273" s="10">
        <v>75527364</v>
      </c>
      <c r="Q273" s="10">
        <v>4194435</v>
      </c>
      <c r="R273" s="10">
        <v>63758110</v>
      </c>
      <c r="S273" s="10">
        <v>2878404</v>
      </c>
      <c r="T273" s="10">
        <v>119683652</v>
      </c>
      <c r="U273" s="10">
        <v>24351187</v>
      </c>
      <c r="V273" s="10">
        <v>45030865</v>
      </c>
      <c r="W273" s="10">
        <v>2878404</v>
      </c>
      <c r="X273" s="10">
        <v>119683652</v>
      </c>
      <c r="Y273" s="10">
        <v>24351187</v>
      </c>
      <c r="Z273" s="10">
        <v>45030865</v>
      </c>
      <c r="AA273" s="10">
        <v>1380650</v>
      </c>
      <c r="AB273" s="10">
        <v>1.3450492600999999</v>
      </c>
      <c r="AC273">
        <v>129.38999999999999</v>
      </c>
      <c r="AD273" s="2">
        <v>15275976600</v>
      </c>
      <c r="AE273" s="2">
        <v>11046775404</v>
      </c>
      <c r="AF273" s="10">
        <f>INDEX(CONFAZ!$EN$2:$ES$408,MATCH(DATE(YEAR($A273),MONTH($A273),15),CONFAZ!$EN$2:$EN$408,0),2)</f>
        <v>178452260</v>
      </c>
      <c r="AG273" s="10">
        <f>INDEX(CONFAZ!$EN$2:$ES$408,MATCH(DATE(YEAR($A273),MONTH($A273),15),CONFAZ!$EN$2:$EN$408,0),3)</f>
        <v>372229261</v>
      </c>
      <c r="AH273">
        <v>937</v>
      </c>
      <c r="AI273">
        <v>1145390820200</v>
      </c>
      <c r="AJ273">
        <v>12.82</v>
      </c>
      <c r="AK273">
        <v>0.24</v>
      </c>
      <c r="AL273">
        <v>1032.60666666666</v>
      </c>
      <c r="AM273">
        <v>825.26149999999996</v>
      </c>
      <c r="AN273">
        <v>760.35571428571404</v>
      </c>
      <c r="AO273">
        <v>928.1028</v>
      </c>
      <c r="AP273">
        <v>13.2800808504849</v>
      </c>
      <c r="AQ273">
        <v>1.33</v>
      </c>
      <c r="AR273">
        <v>173.49</v>
      </c>
      <c r="AS273">
        <v>-3.78</v>
      </c>
      <c r="AT273" s="10">
        <v>510880500000</v>
      </c>
      <c r="AU273">
        <v>0</v>
      </c>
      <c r="AV273">
        <v>0</v>
      </c>
      <c r="AW273">
        <v>80120607</v>
      </c>
      <c r="AX273">
        <v>79957870</v>
      </c>
      <c r="AY273">
        <v>0</v>
      </c>
      <c r="AZ273" s="10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10078</v>
      </c>
      <c r="BM273">
        <v>0</v>
      </c>
      <c r="BN273">
        <v>152659</v>
      </c>
      <c r="BO273">
        <v>27308046000</v>
      </c>
      <c r="BP273" s="3">
        <v>0.4</v>
      </c>
      <c r="BQ273" s="3">
        <v>3704</v>
      </c>
      <c r="BR273" s="3">
        <v>25660.71</v>
      </c>
      <c r="BS273" s="3">
        <v>2676581000</v>
      </c>
      <c r="BT273" s="3">
        <v>22762000</v>
      </c>
      <c r="BU273" s="3">
        <v>6052464000</v>
      </c>
      <c r="BV273" s="3">
        <v>13383053000</v>
      </c>
      <c r="BW273" s="3">
        <v>5173186000</v>
      </c>
      <c r="BX273">
        <v>22134860000</v>
      </c>
      <c r="BY273">
        <v>0</v>
      </c>
      <c r="BZ273">
        <v>0</v>
      </c>
      <c r="CA273">
        <v>0</v>
      </c>
      <c r="CB273">
        <v>0</v>
      </c>
      <c r="CC273">
        <v>23134440000</v>
      </c>
      <c r="CD273">
        <v>0.4</v>
      </c>
      <c r="CE273">
        <v>274050.7</v>
      </c>
      <c r="CF273">
        <v>138572114.84999999</v>
      </c>
      <c r="CG273">
        <v>41277.230000000003</v>
      </c>
      <c r="CH273">
        <v>27139.589999999997</v>
      </c>
      <c r="CI273">
        <v>31.432478700000001</v>
      </c>
      <c r="CJ273">
        <v>3.76</v>
      </c>
      <c r="CK273">
        <v>-170010</v>
      </c>
      <c r="CL273">
        <v>-133310</v>
      </c>
      <c r="CM273">
        <v>36700</v>
      </c>
      <c r="CN273">
        <v>5850</v>
      </c>
      <c r="CO273">
        <v>6146713.3300000001</v>
      </c>
      <c r="CP273">
        <v>-57550</v>
      </c>
      <c r="CQ273">
        <v>-147660</v>
      </c>
      <c r="CR273">
        <v>463470.81</v>
      </c>
      <c r="CS273">
        <v>158021251.33000001</v>
      </c>
      <c r="CT273">
        <v>128905.36</v>
      </c>
      <c r="CU273">
        <v>158617503.80000001</v>
      </c>
      <c r="CV273" s="34">
        <v>0.53694160000000002</v>
      </c>
      <c r="CW273">
        <v>6022232.0300000003</v>
      </c>
      <c r="CX273" s="7">
        <v>529279.13</v>
      </c>
      <c r="CY273" s="10">
        <f t="shared" si="9"/>
        <v>0</v>
      </c>
      <c r="CZ273" s="10">
        <f>IFERROR(INDEX(CONFAZ!$A$2:$ES$440,MATCH(DATE(YEAR($A273),MONTH($A273),15),CONFAZ!$A$2:$A$440,0),4),0)</f>
        <v>41277.230000000003</v>
      </c>
      <c r="DA273"/>
      <c r="DB273"/>
      <c r="DC273"/>
      <c r="DD273"/>
      <c r="DJ273"/>
    </row>
    <row r="274" spans="1:114" x14ac:dyDescent="0.25">
      <c r="A274" s="1">
        <v>42812</v>
      </c>
      <c r="B274" s="1" t="str">
        <f t="shared" si="8"/>
        <v>18/03/2017</v>
      </c>
      <c r="C274" t="s">
        <v>61</v>
      </c>
      <c r="D274" t="s">
        <v>64</v>
      </c>
      <c r="E274" s="8">
        <v>3.1278999999999999</v>
      </c>
      <c r="F274">
        <v>339998469.18999994</v>
      </c>
      <c r="G274">
        <v>1934074.5</v>
      </c>
      <c r="H274">
        <v>475655184</v>
      </c>
      <c r="I274">
        <v>60729442.860000014</v>
      </c>
      <c r="J274">
        <v>38555643.799999997</v>
      </c>
      <c r="K274">
        <v>12759340.950000001</v>
      </c>
      <c r="L274">
        <v>60723876</v>
      </c>
      <c r="M274" s="10">
        <v>15659690</v>
      </c>
      <c r="N274" s="10">
        <v>35822423</v>
      </c>
      <c r="O274" s="10">
        <v>66264769</v>
      </c>
      <c r="P274" s="10">
        <v>78205167</v>
      </c>
      <c r="Q274" s="10">
        <v>6196604</v>
      </c>
      <c r="R274" s="10">
        <v>58222913</v>
      </c>
      <c r="S274" s="10">
        <v>5785802</v>
      </c>
      <c r="T274" s="10">
        <v>125245215</v>
      </c>
      <c r="U274" s="10">
        <v>43483150</v>
      </c>
      <c r="V274" s="10">
        <v>38835387</v>
      </c>
      <c r="W274" s="10">
        <v>5785802</v>
      </c>
      <c r="X274" s="10">
        <v>125245215</v>
      </c>
      <c r="Y274" s="10">
        <v>43483150</v>
      </c>
      <c r="Z274" s="10">
        <v>38835387</v>
      </c>
      <c r="AA274" s="10">
        <v>1934064</v>
      </c>
      <c r="AB274" s="10">
        <v>0.28075337989999999</v>
      </c>
      <c r="AC274">
        <v>141.9</v>
      </c>
      <c r="AD274" s="2">
        <v>19854737707</v>
      </c>
      <c r="AE274" s="2">
        <v>13562894075</v>
      </c>
      <c r="AF274" s="10">
        <f>INDEX(CONFAZ!$EN$2:$ES$408,MATCH(DATE(YEAR($A274),MONTH($A274),15),CONFAZ!$EN$2:$EN$408,0),2)</f>
        <v>243161328</v>
      </c>
      <c r="AG274" s="10">
        <f>INDEX(CONFAZ!$EN$2:$ES$408,MATCH(DATE(YEAR($A274),MONTH($A274),15),CONFAZ!$EN$2:$EN$408,0),3)</f>
        <v>268839661</v>
      </c>
      <c r="AH274">
        <v>937</v>
      </c>
      <c r="AI274">
        <v>1157670196900</v>
      </c>
      <c r="AJ274">
        <v>12.15</v>
      </c>
      <c r="AK274">
        <v>0.32</v>
      </c>
      <c r="AL274">
        <v>1055.36333333333</v>
      </c>
      <c r="AM274">
        <v>847.81449999999995</v>
      </c>
      <c r="AN274">
        <v>780.675238095238</v>
      </c>
      <c r="AO274">
        <v>951.50160000000005</v>
      </c>
      <c r="AP274">
        <v>13.8680187298232</v>
      </c>
      <c r="AQ274">
        <v>1.25</v>
      </c>
      <c r="AR274">
        <v>167.03</v>
      </c>
      <c r="AS274">
        <v>-9.01</v>
      </c>
      <c r="AT274" s="10">
        <v>561062100000</v>
      </c>
      <c r="AU274">
        <v>0</v>
      </c>
      <c r="AV274">
        <v>0</v>
      </c>
      <c r="AW274">
        <v>113439637</v>
      </c>
      <c r="AX274">
        <v>113175833</v>
      </c>
      <c r="AY274">
        <v>0</v>
      </c>
      <c r="AZ274" s="10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263804</v>
      </c>
      <c r="BO274">
        <v>27308046000</v>
      </c>
      <c r="BP274" s="3">
        <v>0.4</v>
      </c>
      <c r="BQ274" s="3">
        <v>3704</v>
      </c>
      <c r="BR274" s="3">
        <v>25660.71</v>
      </c>
      <c r="BS274" s="3">
        <v>2676581000</v>
      </c>
      <c r="BT274" s="3">
        <v>22762000</v>
      </c>
      <c r="BU274">
        <v>6052464000</v>
      </c>
      <c r="BV274" s="3">
        <v>13383053000</v>
      </c>
      <c r="BW274" s="3">
        <v>5173186000</v>
      </c>
      <c r="BX274" s="3">
        <v>22134860000</v>
      </c>
      <c r="BY274">
        <v>0</v>
      </c>
      <c r="BZ274">
        <v>0</v>
      </c>
      <c r="CA274">
        <v>0</v>
      </c>
      <c r="CB274">
        <v>0</v>
      </c>
      <c r="CC274">
        <v>23134440000</v>
      </c>
      <c r="CD274">
        <v>0.4</v>
      </c>
      <c r="CE274">
        <v>166270.70000000001</v>
      </c>
      <c r="CF274">
        <v>162068809.24000001</v>
      </c>
      <c r="CG274">
        <v>13790.26</v>
      </c>
      <c r="CH274">
        <v>27262.589999999997</v>
      </c>
      <c r="CI274">
        <v>31.432478700000001</v>
      </c>
      <c r="CJ274">
        <v>3.69</v>
      </c>
      <c r="CK274">
        <v>-170010</v>
      </c>
      <c r="CL274">
        <v>-133310</v>
      </c>
      <c r="CM274">
        <v>36700</v>
      </c>
      <c r="CN274">
        <v>5850</v>
      </c>
      <c r="CO274">
        <v>6146713.3300000001</v>
      </c>
      <c r="CP274">
        <v>-57550</v>
      </c>
      <c r="CQ274">
        <v>-147660</v>
      </c>
      <c r="CR274">
        <v>839273.08</v>
      </c>
      <c r="CS274">
        <v>172976134.44</v>
      </c>
      <c r="CT274">
        <v>78704.179999999993</v>
      </c>
      <c r="CU274">
        <v>173894578.37</v>
      </c>
      <c r="CV274" s="34">
        <v>0.53694160000000002</v>
      </c>
      <c r="CW274">
        <v>4685870.4800000004</v>
      </c>
      <c r="CX274" s="7">
        <v>511791.78</v>
      </c>
      <c r="CY274" s="10">
        <f t="shared" si="9"/>
        <v>0</v>
      </c>
      <c r="CZ274" s="10">
        <f>IFERROR(INDEX(CONFAZ!$A$2:$ES$440,MATCH(DATE(YEAR($A274),MONTH($A274),15),CONFAZ!$A$2:$A$440,0),4),0)</f>
        <v>13790.26</v>
      </c>
      <c r="DA274"/>
      <c r="DB274"/>
      <c r="DC274"/>
      <c r="DD274"/>
      <c r="DJ274"/>
    </row>
    <row r="275" spans="1:114" x14ac:dyDescent="0.25">
      <c r="A275" s="1">
        <v>42843</v>
      </c>
      <c r="B275" s="1" t="str">
        <f t="shared" si="8"/>
        <v>18/04/2017</v>
      </c>
      <c r="C275" t="s">
        <v>61</v>
      </c>
      <c r="D275" t="s">
        <v>64</v>
      </c>
      <c r="E275" s="8">
        <v>3.1362000000000001</v>
      </c>
      <c r="F275">
        <v>341039069.92999995</v>
      </c>
      <c r="G275">
        <v>1378469.23</v>
      </c>
      <c r="H275">
        <v>468907067</v>
      </c>
      <c r="I275">
        <v>68638716.910000026</v>
      </c>
      <c r="J275">
        <v>23860942.550000001</v>
      </c>
      <c r="K275">
        <v>13205321.550000001</v>
      </c>
      <c r="L275">
        <v>44234557</v>
      </c>
      <c r="M275" s="10">
        <v>19260238</v>
      </c>
      <c r="N275" s="10">
        <v>31913683</v>
      </c>
      <c r="O275" s="10">
        <v>68930367</v>
      </c>
      <c r="P275" s="10">
        <v>88776272</v>
      </c>
      <c r="Q275" s="10">
        <v>4757274</v>
      </c>
      <c r="R275" s="10">
        <v>57482922</v>
      </c>
      <c r="S275" s="10">
        <v>2936860</v>
      </c>
      <c r="T275" s="10">
        <v>119742808</v>
      </c>
      <c r="U275" s="10">
        <v>30144014</v>
      </c>
      <c r="V275" s="10">
        <v>43585900</v>
      </c>
      <c r="W275" s="10">
        <v>2936860</v>
      </c>
      <c r="X275" s="10">
        <v>119742808</v>
      </c>
      <c r="Y275" s="10">
        <v>30144014</v>
      </c>
      <c r="Z275" s="10">
        <v>43585900</v>
      </c>
      <c r="AA275" s="10">
        <v>1376729</v>
      </c>
      <c r="AB275" s="10">
        <v>0.1010577377</v>
      </c>
      <c r="AC275">
        <v>133.75</v>
      </c>
      <c r="AD275" s="2">
        <v>17484572350</v>
      </c>
      <c r="AE275" s="2">
        <v>11459643696</v>
      </c>
      <c r="AF275" s="10">
        <f>INDEX(CONFAZ!$EN$2:$ES$408,MATCH(DATE(YEAR($A275),MONTH($A275),15),CONFAZ!$EN$2:$EN$408,0),2)</f>
        <v>253316541</v>
      </c>
      <c r="AG275" s="10">
        <f>INDEX(CONFAZ!$EN$2:$ES$408,MATCH(DATE(YEAR($A275),MONTH($A275),15),CONFAZ!$EN$2:$EN$408,0),3)</f>
        <v>183240152</v>
      </c>
      <c r="AH275">
        <v>937</v>
      </c>
      <c r="AI275">
        <v>1175902509000</v>
      </c>
      <c r="AJ275">
        <v>11.59</v>
      </c>
      <c r="AK275">
        <v>0.08</v>
      </c>
      <c r="AL275">
        <v>1057.9527777777701</v>
      </c>
      <c r="AM275">
        <v>848.81349999999998</v>
      </c>
      <c r="AN275">
        <v>781.59809523809497</v>
      </c>
      <c r="AO275">
        <v>953.63480000000004</v>
      </c>
      <c r="AP275">
        <v>13.715015677621601</v>
      </c>
      <c r="AQ275">
        <v>1.1399999999999999</v>
      </c>
      <c r="AR275">
        <v>168.54</v>
      </c>
      <c r="AS275">
        <v>12.45</v>
      </c>
      <c r="AT275" s="10">
        <v>537678900000</v>
      </c>
      <c r="AU275">
        <v>0</v>
      </c>
      <c r="AV275">
        <v>0</v>
      </c>
      <c r="AW275">
        <v>100069842</v>
      </c>
      <c r="AX275">
        <v>94593391</v>
      </c>
      <c r="AY275">
        <v>0</v>
      </c>
      <c r="AZ275" s="10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5198936</v>
      </c>
      <c r="BN275">
        <v>277515</v>
      </c>
      <c r="BO275">
        <v>27308046000</v>
      </c>
      <c r="BP275" s="3">
        <v>0.4</v>
      </c>
      <c r="BQ275" s="3">
        <v>3704</v>
      </c>
      <c r="BR275" s="3">
        <v>25660.71</v>
      </c>
      <c r="BS275" s="3">
        <v>2676581000</v>
      </c>
      <c r="BT275" s="3">
        <v>22762000</v>
      </c>
      <c r="BU275" s="3">
        <v>6052464000</v>
      </c>
      <c r="BV275" s="3">
        <v>13383053000</v>
      </c>
      <c r="BW275" s="3">
        <v>5173186000</v>
      </c>
      <c r="BX275" s="3">
        <v>22134860000</v>
      </c>
      <c r="BY275">
        <v>0</v>
      </c>
      <c r="BZ275">
        <v>0</v>
      </c>
      <c r="CA275">
        <v>0</v>
      </c>
      <c r="CB275">
        <v>0</v>
      </c>
      <c r="CC275">
        <v>23134440000</v>
      </c>
      <c r="CD275">
        <v>0.4</v>
      </c>
      <c r="CE275">
        <v>260797.29</v>
      </c>
      <c r="CF275">
        <v>151268061.21000001</v>
      </c>
      <c r="CG275">
        <v>16032.67</v>
      </c>
      <c r="CH275">
        <v>26712.589999999997</v>
      </c>
      <c r="CI275">
        <v>31.432478700000001</v>
      </c>
      <c r="CJ275">
        <v>3.64</v>
      </c>
      <c r="CK275">
        <v>-424070</v>
      </c>
      <c r="CL275">
        <v>-391773.33</v>
      </c>
      <c r="CM275">
        <v>32300</v>
      </c>
      <c r="CN275">
        <v>55513.33</v>
      </c>
      <c r="CO275">
        <v>6100166.6699999999</v>
      </c>
      <c r="CP275">
        <v>-62416.67</v>
      </c>
      <c r="CQ275">
        <v>-378770</v>
      </c>
      <c r="CR275">
        <v>541658.27</v>
      </c>
      <c r="CS275">
        <v>167934001.62</v>
      </c>
      <c r="CT275">
        <v>75305.45</v>
      </c>
      <c r="CU275">
        <v>168550965.34</v>
      </c>
      <c r="CV275" s="34">
        <v>0.53694160000000002</v>
      </c>
      <c r="CW275">
        <v>4607871.59</v>
      </c>
      <c r="CX275" s="7">
        <v>441703.92</v>
      </c>
      <c r="CY275" s="10">
        <f t="shared" si="9"/>
        <v>0</v>
      </c>
      <c r="CZ275" s="10">
        <f>IFERROR(INDEX(CONFAZ!$A$2:$ES$440,MATCH(DATE(YEAR($A275),MONTH($A275),15),CONFAZ!$A$2:$A$440,0),4),0)</f>
        <v>16032.67</v>
      </c>
      <c r="DA275"/>
      <c r="DB275"/>
      <c r="DC275"/>
      <c r="DD275"/>
      <c r="DJ275"/>
    </row>
    <row r="276" spans="1:114" x14ac:dyDescent="0.25">
      <c r="A276" s="1">
        <v>42873</v>
      </c>
      <c r="B276" s="1" t="str">
        <f t="shared" si="8"/>
        <v>18/05/2017</v>
      </c>
      <c r="C276" t="s">
        <v>61</v>
      </c>
      <c r="D276" t="s">
        <v>64</v>
      </c>
      <c r="E276" s="8">
        <v>3.2094999999999998</v>
      </c>
      <c r="F276">
        <v>373427219.12999994</v>
      </c>
      <c r="G276">
        <v>1772102.01</v>
      </c>
      <c r="H276">
        <v>500239104</v>
      </c>
      <c r="I276">
        <v>67110254.549999982</v>
      </c>
      <c r="J276">
        <v>22752023.870000001</v>
      </c>
      <c r="K276">
        <v>13556881.48</v>
      </c>
      <c r="L276">
        <v>48610588</v>
      </c>
      <c r="M276" s="10">
        <v>18295429</v>
      </c>
      <c r="N276" s="10">
        <v>32386345</v>
      </c>
      <c r="O276" s="10">
        <v>72238126</v>
      </c>
      <c r="P276" s="10">
        <v>83426474</v>
      </c>
      <c r="Q276" s="10">
        <v>5592145</v>
      </c>
      <c r="R276" s="10">
        <v>60461678</v>
      </c>
      <c r="S276" s="10">
        <v>4966697</v>
      </c>
      <c r="T276" s="10">
        <v>19147778</v>
      </c>
      <c r="U276" s="10">
        <v>149940277</v>
      </c>
      <c r="V276" s="10">
        <v>52013456</v>
      </c>
      <c r="W276" s="10">
        <v>4966697</v>
      </c>
      <c r="X276" s="10">
        <v>19147778</v>
      </c>
      <c r="Y276" s="10">
        <v>149940277</v>
      </c>
      <c r="Z276" s="10">
        <v>52013456</v>
      </c>
      <c r="AA276" s="10">
        <v>1770699</v>
      </c>
      <c r="AB276" s="10">
        <v>0.1914419467</v>
      </c>
      <c r="AC276">
        <v>136</v>
      </c>
      <c r="AD276" s="2">
        <v>19726040175</v>
      </c>
      <c r="AE276" s="2">
        <v>12968955269</v>
      </c>
      <c r="AF276" s="10">
        <f>INDEX(CONFAZ!$EN$2:$ES$408,MATCH(DATE(YEAR($A276),MONTH($A276),15),CONFAZ!$EN$2:$EN$408,0),2)</f>
        <v>296949584</v>
      </c>
      <c r="AG276" s="10">
        <f>INDEX(CONFAZ!$EN$2:$ES$408,MATCH(DATE(YEAR($A276),MONTH($A276),15),CONFAZ!$EN$2:$EN$408,0),3)</f>
        <v>217985148</v>
      </c>
      <c r="AH276">
        <v>937</v>
      </c>
      <c r="AI276">
        <v>1208347864500</v>
      </c>
      <c r="AJ276">
        <v>11.15</v>
      </c>
      <c r="AK276">
        <v>0.36</v>
      </c>
      <c r="AL276">
        <v>1061.8088888888799</v>
      </c>
      <c r="AM276">
        <v>850.90949999999998</v>
      </c>
      <c r="AN276">
        <v>783.33285714285705</v>
      </c>
      <c r="AO276">
        <v>956.94240000000002</v>
      </c>
      <c r="AP276">
        <v>13.4202772545041</v>
      </c>
      <c r="AQ276">
        <v>1.31</v>
      </c>
      <c r="AR276">
        <v>164.93</v>
      </c>
      <c r="AS276">
        <v>-0.27</v>
      </c>
      <c r="AT276" s="10">
        <v>550991800000</v>
      </c>
      <c r="AU276">
        <v>0</v>
      </c>
      <c r="AV276">
        <v>0</v>
      </c>
      <c r="AW276">
        <v>97182486</v>
      </c>
      <c r="AX276">
        <v>92828457</v>
      </c>
      <c r="AY276">
        <v>0</v>
      </c>
      <c r="AZ276" s="10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4118096</v>
      </c>
      <c r="BN276">
        <v>235933</v>
      </c>
      <c r="BO276">
        <v>27308046000</v>
      </c>
      <c r="BP276" s="3">
        <v>0.4</v>
      </c>
      <c r="BQ276" s="3">
        <v>3704</v>
      </c>
      <c r="BR276" s="3">
        <v>25660.71</v>
      </c>
      <c r="BS276" s="3">
        <v>2676581000</v>
      </c>
      <c r="BT276">
        <v>22762000</v>
      </c>
      <c r="BU276" s="3">
        <v>6052464000</v>
      </c>
      <c r="BV276" s="3">
        <v>13383053000</v>
      </c>
      <c r="BW276" s="3">
        <v>5173186000</v>
      </c>
      <c r="BX276" s="3">
        <v>22134860000</v>
      </c>
      <c r="BY276">
        <v>0</v>
      </c>
      <c r="BZ276">
        <v>0</v>
      </c>
      <c r="CA276">
        <v>0</v>
      </c>
      <c r="CB276">
        <v>0</v>
      </c>
      <c r="CC276">
        <v>23134440000</v>
      </c>
      <c r="CD276">
        <v>0.4</v>
      </c>
      <c r="CE276">
        <v>211840.92</v>
      </c>
      <c r="CF276">
        <v>142077725.09999999</v>
      </c>
      <c r="CG276">
        <v>20276.439999999999</v>
      </c>
      <c r="CH276">
        <v>27452.589999999997</v>
      </c>
      <c r="CI276">
        <v>31.432478700000001</v>
      </c>
      <c r="CJ276">
        <v>3.62</v>
      </c>
      <c r="CK276">
        <v>-424070</v>
      </c>
      <c r="CL276">
        <v>-391773.33</v>
      </c>
      <c r="CM276">
        <v>32300</v>
      </c>
      <c r="CN276">
        <v>55513.33</v>
      </c>
      <c r="CO276">
        <v>6100166.6699999999</v>
      </c>
      <c r="CP276">
        <v>-62416.67</v>
      </c>
      <c r="CQ276">
        <v>-378770</v>
      </c>
      <c r="CR276">
        <v>775324.58</v>
      </c>
      <c r="CS276">
        <v>175599808.31</v>
      </c>
      <c r="CT276">
        <v>74309.53</v>
      </c>
      <c r="CU276">
        <v>176449442.41999999</v>
      </c>
      <c r="CV276" s="34">
        <v>0.53694160000000002</v>
      </c>
      <c r="CW276">
        <v>5277086.7699999996</v>
      </c>
      <c r="CX276" s="7">
        <v>436961.96</v>
      </c>
      <c r="CY276" s="10">
        <f t="shared" si="9"/>
        <v>0</v>
      </c>
      <c r="CZ276" s="10">
        <f>IFERROR(INDEX(CONFAZ!$A$2:$ES$440,MATCH(DATE(YEAR($A276),MONTH($A276),15),CONFAZ!$A$2:$A$440,0),4),0)</f>
        <v>20276.439999999999</v>
      </c>
      <c r="DA276" s="10"/>
      <c r="DB276" s="10"/>
      <c r="DC276"/>
      <c r="DD276"/>
      <c r="DJ276"/>
    </row>
    <row r="277" spans="1:114" x14ac:dyDescent="0.25">
      <c r="A277" s="1">
        <v>42904</v>
      </c>
      <c r="B277" s="1" t="str">
        <f t="shared" si="8"/>
        <v>18/06/2017</v>
      </c>
      <c r="C277" t="s">
        <v>61</v>
      </c>
      <c r="D277" t="s">
        <v>64</v>
      </c>
      <c r="E277" s="8">
        <v>3.2953999999999999</v>
      </c>
      <c r="F277">
        <v>424931799.79000002</v>
      </c>
      <c r="G277">
        <v>1361135.0799999998</v>
      </c>
      <c r="H277">
        <v>557560897</v>
      </c>
      <c r="I277">
        <v>75868630.640000015</v>
      </c>
      <c r="J277">
        <v>20927502.080000002</v>
      </c>
      <c r="K277">
        <v>14478268.440000001</v>
      </c>
      <c r="L277">
        <v>30619550</v>
      </c>
      <c r="M277" s="10">
        <v>15572143</v>
      </c>
      <c r="N277" s="10">
        <v>33478897</v>
      </c>
      <c r="O277" s="10">
        <v>75708448</v>
      </c>
      <c r="P277" s="10">
        <v>82428777</v>
      </c>
      <c r="Q277" s="10">
        <v>5425526</v>
      </c>
      <c r="R277" s="10">
        <v>72390980</v>
      </c>
      <c r="S277" s="10">
        <v>4847676</v>
      </c>
      <c r="T277" s="10">
        <v>17670428</v>
      </c>
      <c r="U277" s="10">
        <v>197074001</v>
      </c>
      <c r="V277" s="10">
        <v>51604119</v>
      </c>
      <c r="W277" s="10">
        <v>4847676</v>
      </c>
      <c r="X277" s="10">
        <v>17670428</v>
      </c>
      <c r="Y277" s="10">
        <v>197074001</v>
      </c>
      <c r="Z277" s="10">
        <v>51604119</v>
      </c>
      <c r="AA277" s="10">
        <v>1359902</v>
      </c>
      <c r="AB277" s="10">
        <v>0.1970472764</v>
      </c>
      <c r="AC277">
        <v>134.88</v>
      </c>
      <c r="AD277" s="2">
        <v>19535151809</v>
      </c>
      <c r="AE277" s="2">
        <v>13408998263</v>
      </c>
      <c r="AF277" s="10">
        <f>INDEX(CONFAZ!$EN$2:$ES$408,MATCH(DATE(YEAR($A277),MONTH($A277),15),CONFAZ!$EN$2:$EN$408,0),2)</f>
        <v>289617850</v>
      </c>
      <c r="AG277" s="10">
        <f>INDEX(CONFAZ!$EN$2:$ES$408,MATCH(DATE(YEAR($A277),MONTH($A277),15),CONFAZ!$EN$2:$EN$408,0),3)</f>
        <v>246233113</v>
      </c>
      <c r="AH277">
        <v>937</v>
      </c>
      <c r="AI277">
        <v>1242942495000</v>
      </c>
      <c r="AJ277">
        <v>10.15</v>
      </c>
      <c r="AK277">
        <v>-0.3</v>
      </c>
      <c r="AL277">
        <v>1057.70055555555</v>
      </c>
      <c r="AM277">
        <v>849.11249999999995</v>
      </c>
      <c r="AN277">
        <v>782.4</v>
      </c>
      <c r="AO277">
        <v>953.10640000000001</v>
      </c>
      <c r="AP277">
        <v>13.1013286315769</v>
      </c>
      <c r="AQ277">
        <v>0.77</v>
      </c>
      <c r="AR277">
        <v>157.22</v>
      </c>
      <c r="AS277">
        <v>2.33</v>
      </c>
      <c r="AT277" s="10">
        <v>541966900000</v>
      </c>
      <c r="AU277">
        <v>0</v>
      </c>
      <c r="AV277">
        <v>0</v>
      </c>
      <c r="AW277">
        <v>97132374</v>
      </c>
      <c r="AX277">
        <v>86393639</v>
      </c>
      <c r="AY277">
        <v>0</v>
      </c>
      <c r="AZ277" s="10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10066803</v>
      </c>
      <c r="BN277">
        <v>671932</v>
      </c>
      <c r="BO277">
        <v>27308046000</v>
      </c>
      <c r="BP277" s="3">
        <v>0.4</v>
      </c>
      <c r="BQ277" s="3">
        <v>3704</v>
      </c>
      <c r="BR277" s="3">
        <v>25660.71</v>
      </c>
      <c r="BS277" s="3">
        <v>2676581000</v>
      </c>
      <c r="BT277" s="3">
        <v>22762000</v>
      </c>
      <c r="BU277" s="3">
        <v>6052464000</v>
      </c>
      <c r="BV277" s="3">
        <v>13383053000</v>
      </c>
      <c r="BW277" s="3">
        <v>5173186000</v>
      </c>
      <c r="BX277" s="3">
        <v>22134860000</v>
      </c>
      <c r="BY277">
        <v>0</v>
      </c>
      <c r="BZ277">
        <v>0</v>
      </c>
      <c r="CA277">
        <v>0</v>
      </c>
      <c r="CB277">
        <v>0</v>
      </c>
      <c r="CC277">
        <v>23134440000</v>
      </c>
      <c r="CD277">
        <v>0.4</v>
      </c>
      <c r="CE277">
        <v>218036.43</v>
      </c>
      <c r="CF277">
        <v>169579880.58000001</v>
      </c>
      <c r="CG277">
        <v>27050.09</v>
      </c>
      <c r="CH277">
        <v>27272.589999999997</v>
      </c>
      <c r="CI277">
        <v>31.432478700000001</v>
      </c>
      <c r="CJ277">
        <v>3.55</v>
      </c>
      <c r="CK277">
        <v>-424070</v>
      </c>
      <c r="CL277">
        <v>-391773.33</v>
      </c>
      <c r="CM277">
        <v>32300</v>
      </c>
      <c r="CN277">
        <v>55513.33</v>
      </c>
      <c r="CO277">
        <v>6100166.6699999999</v>
      </c>
      <c r="CP277">
        <v>-62416.67</v>
      </c>
      <c r="CQ277">
        <v>-378770</v>
      </c>
      <c r="CR277">
        <v>512658.58</v>
      </c>
      <c r="CS277">
        <v>179852623.41</v>
      </c>
      <c r="CT277">
        <v>34667.550000000003</v>
      </c>
      <c r="CU277">
        <v>180401749.53999999</v>
      </c>
      <c r="CV277" s="34">
        <v>0.53694160000000002</v>
      </c>
      <c r="CW277">
        <v>5278797.46</v>
      </c>
      <c r="CX277" s="7">
        <v>430300.42</v>
      </c>
      <c r="CY277" s="10">
        <f t="shared" si="9"/>
        <v>0</v>
      </c>
      <c r="CZ277" s="10">
        <f>IFERROR(INDEX(CONFAZ!$A$2:$ES$440,MATCH(DATE(YEAR($A277),MONTH($A277),15),CONFAZ!$A$2:$A$440,0),4),0)</f>
        <v>27050.09</v>
      </c>
      <c r="DA277"/>
      <c r="DB277"/>
      <c r="DC277"/>
      <c r="DD277"/>
      <c r="DJ277"/>
    </row>
    <row r="278" spans="1:114" x14ac:dyDescent="0.25">
      <c r="A278" s="1">
        <v>42934</v>
      </c>
      <c r="B278" s="1" t="str">
        <f t="shared" si="8"/>
        <v>18/07/2017</v>
      </c>
      <c r="C278" t="s">
        <v>61</v>
      </c>
      <c r="D278" t="s">
        <v>64</v>
      </c>
      <c r="E278" s="8">
        <v>3.2061000000000002</v>
      </c>
      <c r="F278">
        <v>384047473.42999989</v>
      </c>
      <c r="G278">
        <v>1493686.52</v>
      </c>
      <c r="H278">
        <v>529713714</v>
      </c>
      <c r="I278">
        <v>85084286.969999984</v>
      </c>
      <c r="J278">
        <v>18464369.140000004</v>
      </c>
      <c r="K278">
        <v>15084758.740000002</v>
      </c>
      <c r="L278">
        <v>25323018</v>
      </c>
      <c r="M278" s="10">
        <v>15128140</v>
      </c>
      <c r="N278" s="10">
        <v>32966284</v>
      </c>
      <c r="O278" s="10">
        <v>74862448</v>
      </c>
      <c r="P278" s="10">
        <v>81262764</v>
      </c>
      <c r="Q278" s="10">
        <v>5839377</v>
      </c>
      <c r="R278" s="10">
        <v>75559891</v>
      </c>
      <c r="S278" s="10">
        <v>3753508</v>
      </c>
      <c r="T278" s="10">
        <v>16645024</v>
      </c>
      <c r="U278" s="10">
        <v>163340005</v>
      </c>
      <c r="V278" s="10">
        <v>58862587</v>
      </c>
      <c r="W278" s="10">
        <v>3753508</v>
      </c>
      <c r="X278" s="10">
        <v>16645024</v>
      </c>
      <c r="Y278" s="10">
        <v>163340005</v>
      </c>
      <c r="Z278" s="10">
        <v>58862587</v>
      </c>
      <c r="AA278" s="10">
        <v>1493686</v>
      </c>
      <c r="AB278" s="10">
        <v>0.73225965049999997</v>
      </c>
      <c r="AC278">
        <v>138.43</v>
      </c>
      <c r="AD278" s="2">
        <v>17658900096</v>
      </c>
      <c r="AE278" s="2">
        <v>13263065205</v>
      </c>
      <c r="AF278" s="10">
        <f>INDEX(CONFAZ!$EN$2:$ES$408,MATCH(DATE(YEAR($A278),MONTH($A278),15),CONFAZ!$EN$2:$EN$408,0),2)</f>
        <v>301451142</v>
      </c>
      <c r="AG278" s="10">
        <f>INDEX(CONFAZ!$EN$2:$ES$408,MATCH(DATE(YEAR($A278),MONTH($A278),15),CONFAZ!$EN$2:$EN$408,0),3)</f>
        <v>134546343</v>
      </c>
      <c r="AH278">
        <v>937</v>
      </c>
      <c r="AI278">
        <v>1221617076900</v>
      </c>
      <c r="AJ278">
        <v>10.01</v>
      </c>
      <c r="AK278">
        <v>0.17</v>
      </c>
      <c r="AL278">
        <v>1069.28833333333</v>
      </c>
      <c r="AM278">
        <v>851.24649999999997</v>
      </c>
      <c r="AN278">
        <v>781.53095238095204</v>
      </c>
      <c r="AO278">
        <v>959.60839999999996</v>
      </c>
      <c r="AP278">
        <v>12.9099247209483</v>
      </c>
      <c r="AQ278">
        <v>1.24</v>
      </c>
      <c r="AR278">
        <v>159.47</v>
      </c>
      <c r="AS278">
        <v>-1.94</v>
      </c>
      <c r="AT278" s="10">
        <v>548387100000</v>
      </c>
      <c r="AU278">
        <v>0</v>
      </c>
      <c r="AV278">
        <v>0</v>
      </c>
      <c r="AW278">
        <v>103925703</v>
      </c>
      <c r="AX278">
        <v>93677088</v>
      </c>
      <c r="AY278">
        <v>0</v>
      </c>
      <c r="AZ278" s="10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9359132</v>
      </c>
      <c r="BN278">
        <v>889483</v>
      </c>
      <c r="BO278">
        <v>27308046000</v>
      </c>
      <c r="BP278" s="3">
        <v>0.4</v>
      </c>
      <c r="BQ278" s="3">
        <v>3704</v>
      </c>
      <c r="BR278" s="3">
        <v>25660.71</v>
      </c>
      <c r="BS278" s="3">
        <v>2676581000</v>
      </c>
      <c r="BT278" s="3">
        <v>22762000</v>
      </c>
      <c r="BU278" s="3">
        <v>6052464000</v>
      </c>
      <c r="BV278" s="3">
        <v>13383053000</v>
      </c>
      <c r="BW278" s="3">
        <v>5173186000</v>
      </c>
      <c r="BX278" s="3">
        <v>22134860000</v>
      </c>
      <c r="BY278">
        <v>0</v>
      </c>
      <c r="BZ278">
        <v>0</v>
      </c>
      <c r="CA278">
        <v>0</v>
      </c>
      <c r="CB278">
        <v>0</v>
      </c>
      <c r="CC278">
        <v>23134440000</v>
      </c>
      <c r="CD278">
        <v>0.4</v>
      </c>
      <c r="CE278">
        <v>247961.63</v>
      </c>
      <c r="CF278">
        <v>157208303.18000001</v>
      </c>
      <c r="CG278">
        <v>19279.21</v>
      </c>
      <c r="CH278">
        <v>27201.589999999997</v>
      </c>
      <c r="CI278">
        <v>31.432478700000001</v>
      </c>
      <c r="CJ278">
        <v>3.55</v>
      </c>
      <c r="CK278">
        <v>162626.67000000001</v>
      </c>
      <c r="CL278">
        <v>189543.33</v>
      </c>
      <c r="CM278">
        <v>26920</v>
      </c>
      <c r="CN278">
        <v>55020</v>
      </c>
      <c r="CO278">
        <v>6090063.3300000001</v>
      </c>
      <c r="CP278">
        <v>-53476.67</v>
      </c>
      <c r="CQ278">
        <v>-281830</v>
      </c>
      <c r="CR278">
        <v>561930.44999999995</v>
      </c>
      <c r="CS278">
        <v>179935025.88</v>
      </c>
      <c r="CT278">
        <v>16426.810000000001</v>
      </c>
      <c r="CU278">
        <v>180515633.13999999</v>
      </c>
      <c r="CV278" s="34">
        <v>0.53694160000000002</v>
      </c>
      <c r="CW278">
        <v>6881574.2000000002</v>
      </c>
      <c r="CX278" s="7">
        <v>464177.72</v>
      </c>
      <c r="CY278" s="10">
        <f t="shared" si="9"/>
        <v>0</v>
      </c>
      <c r="CZ278" s="10">
        <f>IFERROR(INDEX(CONFAZ!$A$2:$ES$440,MATCH(DATE(YEAR($A278),MONTH($A278),15),CONFAZ!$A$2:$A$440,0),4),0)</f>
        <v>19279.21</v>
      </c>
      <c r="DA278" s="4"/>
      <c r="DB278"/>
      <c r="DC278"/>
      <c r="DD278"/>
      <c r="DJ278"/>
    </row>
    <row r="279" spans="1:114" x14ac:dyDescent="0.25">
      <c r="A279" s="1">
        <v>42965</v>
      </c>
      <c r="B279" s="1" t="str">
        <f t="shared" si="8"/>
        <v>18/08/2017</v>
      </c>
      <c r="C279" t="s">
        <v>61</v>
      </c>
      <c r="D279" t="s">
        <v>64</v>
      </c>
      <c r="E279" s="8">
        <v>3.1509</v>
      </c>
      <c r="F279">
        <v>383270145.51000005</v>
      </c>
      <c r="G279">
        <v>2464283.21</v>
      </c>
      <c r="H279">
        <v>529200221</v>
      </c>
      <c r="I279">
        <v>85239372.719999999</v>
      </c>
      <c r="J279">
        <v>19642541.260000002</v>
      </c>
      <c r="K279">
        <v>15130631.620000005</v>
      </c>
      <c r="L279">
        <v>23200936</v>
      </c>
      <c r="M279" s="10">
        <v>11005311</v>
      </c>
      <c r="N279" s="10">
        <v>32892323</v>
      </c>
      <c r="O279" s="10">
        <v>77667139</v>
      </c>
      <c r="P279" s="10">
        <v>83463319</v>
      </c>
      <c r="Q279" s="10">
        <v>6370854</v>
      </c>
      <c r="R279" s="10">
        <v>82166693</v>
      </c>
      <c r="S279" s="10">
        <v>3450443</v>
      </c>
      <c r="T279" s="10">
        <v>19950752</v>
      </c>
      <c r="U279" s="10">
        <v>153511027</v>
      </c>
      <c r="V279" s="10">
        <v>56258077</v>
      </c>
      <c r="W279" s="10">
        <v>3450443</v>
      </c>
      <c r="X279" s="10">
        <v>19950752</v>
      </c>
      <c r="Y279" s="10">
        <v>153511027</v>
      </c>
      <c r="Z279" s="10">
        <v>56258077</v>
      </c>
      <c r="AA279" s="10">
        <v>2464283</v>
      </c>
      <c r="AB279" s="10">
        <v>1.7659456461</v>
      </c>
      <c r="AC279">
        <v>140.13999999999999</v>
      </c>
      <c r="AD279" s="2">
        <v>19336799997</v>
      </c>
      <c r="AE279" s="2">
        <v>14789290641</v>
      </c>
      <c r="AF279" s="10">
        <f>INDEX(CONFAZ!$EN$2:$ES$408,MATCH(DATE(YEAR($A279),MONTH($A279),15),CONFAZ!$EN$2:$EN$408,0),2)</f>
        <v>313795402</v>
      </c>
      <c r="AG279" s="10">
        <f>INDEX(CONFAZ!$EN$2:$ES$408,MATCH(DATE(YEAR($A279),MONTH($A279),15),CONFAZ!$EN$2:$EN$408,0),3)</f>
        <v>195817635</v>
      </c>
      <c r="AH279">
        <v>937</v>
      </c>
      <c r="AI279">
        <v>1203149108700</v>
      </c>
      <c r="AJ279">
        <v>9.15</v>
      </c>
      <c r="AK279">
        <v>-0.03</v>
      </c>
      <c r="AL279">
        <v>1068.3216666666599</v>
      </c>
      <c r="AM279">
        <v>850.73299999999995</v>
      </c>
      <c r="AN279">
        <v>781.56476190476099</v>
      </c>
      <c r="AO279">
        <v>960.12480000000005</v>
      </c>
      <c r="AP279">
        <v>12.677880878585199</v>
      </c>
      <c r="AQ279">
        <v>1.19</v>
      </c>
      <c r="AR279">
        <v>163.96</v>
      </c>
      <c r="AS279">
        <v>-20.05</v>
      </c>
      <c r="AT279" s="10">
        <v>555915700000</v>
      </c>
      <c r="AU279">
        <v>0</v>
      </c>
      <c r="AV279">
        <v>0</v>
      </c>
      <c r="AW279">
        <v>106546840</v>
      </c>
      <c r="AX279">
        <v>98436104</v>
      </c>
      <c r="AY279">
        <v>0</v>
      </c>
      <c r="AZ279" s="10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1956</v>
      </c>
      <c r="BM279">
        <v>7767739</v>
      </c>
      <c r="BN279">
        <v>341041</v>
      </c>
      <c r="BO279">
        <v>27308046000</v>
      </c>
      <c r="BP279" s="3">
        <v>0.4</v>
      </c>
      <c r="BQ279" s="3">
        <v>3704</v>
      </c>
      <c r="BR279" s="3">
        <v>25660.71</v>
      </c>
      <c r="BS279" s="3">
        <v>2676581000</v>
      </c>
      <c r="BT279" s="3">
        <v>22762000</v>
      </c>
      <c r="BU279" s="3">
        <v>6052464000</v>
      </c>
      <c r="BV279" s="3">
        <v>13383053000</v>
      </c>
      <c r="BW279" s="3">
        <v>5173186000</v>
      </c>
      <c r="BX279" s="3">
        <v>22134860000</v>
      </c>
      <c r="BY279">
        <v>0</v>
      </c>
      <c r="BZ279">
        <v>0</v>
      </c>
      <c r="CA279">
        <v>0</v>
      </c>
      <c r="CB279">
        <v>0</v>
      </c>
      <c r="CC279">
        <v>27308046000</v>
      </c>
      <c r="CD279">
        <v>0.4</v>
      </c>
      <c r="CE279">
        <v>222053.11</v>
      </c>
      <c r="CF279">
        <v>141643637.5</v>
      </c>
      <c r="CG279">
        <v>21747.67</v>
      </c>
      <c r="CH279">
        <v>27808.589999999997</v>
      </c>
      <c r="CI279">
        <v>31.432478700000001</v>
      </c>
      <c r="CJ279">
        <v>3.78</v>
      </c>
      <c r="CK279">
        <v>162626.67000000001</v>
      </c>
      <c r="CL279">
        <v>189543.33</v>
      </c>
      <c r="CM279">
        <v>26920</v>
      </c>
      <c r="CN279">
        <v>55020</v>
      </c>
      <c r="CO279">
        <v>6090063.3300000001</v>
      </c>
      <c r="CP279">
        <v>-53476.67</v>
      </c>
      <c r="CQ279">
        <v>-281830</v>
      </c>
      <c r="CR279">
        <v>966218.15</v>
      </c>
      <c r="CS279">
        <v>178223918.81999999</v>
      </c>
      <c r="CT279">
        <v>6278.27</v>
      </c>
      <c r="CU279">
        <v>179207394.21000001</v>
      </c>
      <c r="CV279" s="34">
        <v>0.53694160000000002</v>
      </c>
      <c r="CW279">
        <v>7019808.7400000002</v>
      </c>
      <c r="CX279" s="7">
        <v>435493.78</v>
      </c>
      <c r="CY279" s="10">
        <f t="shared" si="9"/>
        <v>0</v>
      </c>
      <c r="CZ279" s="10">
        <f>IFERROR(INDEX(CONFAZ!$A$2:$ES$440,MATCH(DATE(YEAR($A279),MONTH($A279),15),CONFAZ!$A$2:$A$440,0),4),0)</f>
        <v>21747.67</v>
      </c>
      <c r="DA279"/>
      <c r="DB279"/>
      <c r="DC279"/>
      <c r="DD279"/>
      <c r="DJ279"/>
    </row>
    <row r="280" spans="1:114" x14ac:dyDescent="0.25">
      <c r="A280" s="1">
        <v>42996</v>
      </c>
      <c r="B280" s="1" t="str">
        <f t="shared" si="8"/>
        <v>18/09/2017</v>
      </c>
      <c r="C280" t="s">
        <v>61</v>
      </c>
      <c r="D280" t="s">
        <v>64</v>
      </c>
      <c r="E280" s="8">
        <v>3.1347999999999998</v>
      </c>
      <c r="F280">
        <v>403236245.42000008</v>
      </c>
      <c r="G280">
        <v>1786105.38</v>
      </c>
      <c r="H280">
        <v>572750678</v>
      </c>
      <c r="I280">
        <v>85066114.090000018</v>
      </c>
      <c r="J280">
        <v>37949194.649999999</v>
      </c>
      <c r="K280">
        <v>15469198.65</v>
      </c>
      <c r="L280">
        <v>14876725</v>
      </c>
      <c r="M280" s="10">
        <v>17067762</v>
      </c>
      <c r="N280" s="10">
        <v>33296698</v>
      </c>
      <c r="O280" s="10">
        <v>78306785</v>
      </c>
      <c r="P280" s="10">
        <v>85766948</v>
      </c>
      <c r="Q280" s="10">
        <v>6721977</v>
      </c>
      <c r="R280" s="10">
        <v>84801019</v>
      </c>
      <c r="S280" s="10">
        <v>3514355</v>
      </c>
      <c r="T280" s="10">
        <v>17190293</v>
      </c>
      <c r="U280" s="10">
        <v>183382025</v>
      </c>
      <c r="V280" s="10">
        <v>60924006</v>
      </c>
      <c r="W280" s="10">
        <v>3514355</v>
      </c>
      <c r="X280" s="10">
        <v>17190293</v>
      </c>
      <c r="Y280" s="10">
        <v>183382025</v>
      </c>
      <c r="Z280" s="10">
        <v>60924006</v>
      </c>
      <c r="AA280" s="10">
        <v>1778810</v>
      </c>
      <c r="AB280" s="10">
        <v>0.42946523949999998</v>
      </c>
      <c r="AC280">
        <v>134.86000000000001</v>
      </c>
      <c r="AD280" s="2">
        <v>18533214138</v>
      </c>
      <c r="AE280" s="2">
        <v>14242528368</v>
      </c>
      <c r="AF280" s="10">
        <f>INDEX(CONFAZ!$EN$2:$ES$408,MATCH(DATE(YEAR($A280),MONTH($A280),15),CONFAZ!$EN$2:$EN$408,0),2)</f>
        <v>234847296</v>
      </c>
      <c r="AG280" s="10">
        <f>INDEX(CONFAZ!$EN$2:$ES$408,MATCH(DATE(YEAR($A280),MONTH($A280),15),CONFAZ!$EN$2:$EN$408,0),3)</f>
        <v>189564903</v>
      </c>
      <c r="AH280">
        <v>937</v>
      </c>
      <c r="AI280">
        <v>1195123691200</v>
      </c>
      <c r="AJ280">
        <v>8.35</v>
      </c>
      <c r="AK280">
        <v>-0.02</v>
      </c>
      <c r="AL280">
        <v>1072.36055555555</v>
      </c>
      <c r="AM280">
        <v>852.16200000000003</v>
      </c>
      <c r="AN280">
        <v>783.53809523809502</v>
      </c>
      <c r="AO280">
        <v>963.56560000000002</v>
      </c>
      <c r="AP280">
        <v>12.5249194908756</v>
      </c>
      <c r="AQ280">
        <v>1.1599999999999999</v>
      </c>
      <c r="AR280">
        <v>175</v>
      </c>
      <c r="AS280">
        <v>12.739000000000001</v>
      </c>
      <c r="AT280" s="10">
        <v>544327900000</v>
      </c>
      <c r="AU280">
        <v>0</v>
      </c>
      <c r="AV280">
        <v>0</v>
      </c>
      <c r="AW280">
        <v>106072125</v>
      </c>
      <c r="AX280">
        <v>95533206</v>
      </c>
      <c r="AY280">
        <v>0</v>
      </c>
      <c r="AZ280" s="1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10283637</v>
      </c>
      <c r="BN280">
        <v>255282</v>
      </c>
      <c r="BO280">
        <v>27308046000</v>
      </c>
      <c r="BP280" s="3">
        <v>0.4</v>
      </c>
      <c r="BQ280" s="3">
        <v>3704</v>
      </c>
      <c r="BR280" s="3">
        <v>25660.71</v>
      </c>
      <c r="BS280" s="3">
        <v>2676581000</v>
      </c>
      <c r="BT280" s="3">
        <v>22762000</v>
      </c>
      <c r="BU280" s="3">
        <v>6052464000</v>
      </c>
      <c r="BV280" s="3">
        <v>13383053000</v>
      </c>
      <c r="BW280" s="3">
        <v>5173186000</v>
      </c>
      <c r="BX280" s="3">
        <v>22134860000</v>
      </c>
      <c r="BY280">
        <v>0</v>
      </c>
      <c r="BZ280">
        <v>0</v>
      </c>
      <c r="CA280">
        <v>0</v>
      </c>
      <c r="CB280">
        <v>0</v>
      </c>
      <c r="CC280">
        <v>27308046000</v>
      </c>
      <c r="CD280">
        <v>0.4</v>
      </c>
      <c r="CE280">
        <v>325652.95</v>
      </c>
      <c r="CF280">
        <v>137692768.34999999</v>
      </c>
      <c r="CG280">
        <v>33775.699999999997</v>
      </c>
      <c r="CH280">
        <v>27138.589999999997</v>
      </c>
      <c r="CI280">
        <v>31.432478700000001</v>
      </c>
      <c r="CJ280">
        <v>3.88</v>
      </c>
      <c r="CK280">
        <v>162626.67000000001</v>
      </c>
      <c r="CL280">
        <v>189543.33</v>
      </c>
      <c r="CM280">
        <v>26920</v>
      </c>
      <c r="CN280">
        <v>55020</v>
      </c>
      <c r="CO280">
        <v>6090063.3300000001</v>
      </c>
      <c r="CP280">
        <v>-53476.67</v>
      </c>
      <c r="CQ280">
        <v>-281830</v>
      </c>
      <c r="CR280">
        <v>814535.75</v>
      </c>
      <c r="CS280">
        <v>205912356.88999999</v>
      </c>
      <c r="CT280">
        <v>3018.23</v>
      </c>
      <c r="CU280">
        <v>206729910.87</v>
      </c>
      <c r="CV280" s="34">
        <v>0.53694160000000002</v>
      </c>
      <c r="CW280">
        <v>6807763.1399999997</v>
      </c>
      <c r="CX280" s="7">
        <v>441242.93</v>
      </c>
      <c r="CY280" s="10">
        <f t="shared" si="9"/>
        <v>0</v>
      </c>
      <c r="CZ280" s="10">
        <f>IFERROR(INDEX(CONFAZ!$A$2:$ES$440,MATCH(DATE(YEAR($A280),MONTH($A280),15),CONFAZ!$A$2:$A$440,0),4),0)</f>
        <v>33775.699999999997</v>
      </c>
      <c r="DA280"/>
      <c r="DB280"/>
      <c r="DC280"/>
      <c r="DD280"/>
      <c r="DJ280"/>
    </row>
    <row r="281" spans="1:114" x14ac:dyDescent="0.25">
      <c r="A281" s="1">
        <v>43026</v>
      </c>
      <c r="B281" s="1" t="str">
        <f t="shared" si="8"/>
        <v>18/10/2017</v>
      </c>
      <c r="C281" t="s">
        <v>61</v>
      </c>
      <c r="D281" t="s">
        <v>64</v>
      </c>
      <c r="E281" s="8">
        <v>3.1911999999999998</v>
      </c>
      <c r="F281">
        <v>383350368.48000008</v>
      </c>
      <c r="G281">
        <v>3203611.17</v>
      </c>
      <c r="H281">
        <v>564152762</v>
      </c>
      <c r="I281">
        <v>77303196.430000007</v>
      </c>
      <c r="J281">
        <v>55078228.379999995</v>
      </c>
      <c r="K281">
        <v>14895212.309999999</v>
      </c>
      <c r="L281">
        <v>11543775</v>
      </c>
      <c r="M281" s="10">
        <v>18364310</v>
      </c>
      <c r="N281" s="10">
        <v>32372827</v>
      </c>
      <c r="O281" s="10">
        <v>78998847</v>
      </c>
      <c r="P281" s="10">
        <v>88767144</v>
      </c>
      <c r="Q281" s="10">
        <v>7234221</v>
      </c>
      <c r="R281" s="10">
        <v>78378279</v>
      </c>
      <c r="S281" s="10">
        <v>4195945</v>
      </c>
      <c r="T281" s="10">
        <v>20455188</v>
      </c>
      <c r="U281" s="10">
        <v>162935435</v>
      </c>
      <c r="V281" s="10">
        <v>69246955</v>
      </c>
      <c r="W281" s="10">
        <v>4195945</v>
      </c>
      <c r="X281" s="10">
        <v>20455188</v>
      </c>
      <c r="Y281" s="10">
        <v>162935435</v>
      </c>
      <c r="Z281" s="10">
        <v>69246955</v>
      </c>
      <c r="AA281" s="10">
        <v>3203611</v>
      </c>
      <c r="AB281" s="10">
        <v>1.1511967815999999</v>
      </c>
      <c r="AC281">
        <v>136.07</v>
      </c>
      <c r="AD281" s="2">
        <v>18694329848</v>
      </c>
      <c r="AE281" s="2">
        <v>14598898881</v>
      </c>
      <c r="AF281" s="10">
        <f>INDEX(CONFAZ!$EN$2:$ES$408,MATCH(DATE(YEAR($A281),MONTH($A281),15),CONFAZ!$EN$2:$EN$408,0),2)</f>
        <v>219850106</v>
      </c>
      <c r="AG281" s="10">
        <f>INDEX(CONFAZ!$EN$2:$ES$408,MATCH(DATE(YEAR($A281),MONTH($A281),15),CONFAZ!$EN$2:$EN$408,0),3)</f>
        <v>239604649</v>
      </c>
      <c r="AH281">
        <v>937</v>
      </c>
      <c r="AI281">
        <v>1213776111200</v>
      </c>
      <c r="AJ281">
        <v>8.01</v>
      </c>
      <c r="AK281">
        <v>0.37</v>
      </c>
      <c r="AL281">
        <v>1073.7366666666601</v>
      </c>
      <c r="AM281">
        <v>852.97649999999999</v>
      </c>
      <c r="AN281">
        <v>785.33952380952303</v>
      </c>
      <c r="AO281">
        <v>963.60919999999999</v>
      </c>
      <c r="AP281">
        <v>12.305659799341299</v>
      </c>
      <c r="AQ281">
        <v>1.42</v>
      </c>
      <c r="AR281">
        <v>187.09</v>
      </c>
      <c r="AS281">
        <v>35.619999999999997</v>
      </c>
      <c r="AT281" s="10">
        <v>568803900000</v>
      </c>
      <c r="AU281">
        <v>0</v>
      </c>
      <c r="AV281">
        <v>0</v>
      </c>
      <c r="AW281">
        <v>106086923</v>
      </c>
      <c r="AX281">
        <v>105814024</v>
      </c>
      <c r="AY281">
        <v>0</v>
      </c>
      <c r="AZ281" s="10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272899</v>
      </c>
      <c r="BO281">
        <v>0</v>
      </c>
      <c r="BP281" s="3">
        <v>0</v>
      </c>
      <c r="BQ281" s="3">
        <v>0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>
        <v>0</v>
      </c>
      <c r="BY281">
        <v>0</v>
      </c>
      <c r="BZ281">
        <v>0</v>
      </c>
      <c r="CA281">
        <v>0</v>
      </c>
      <c r="CB281">
        <v>0</v>
      </c>
      <c r="CC281">
        <v>27308046000</v>
      </c>
      <c r="CD281">
        <v>0.4</v>
      </c>
      <c r="CE281">
        <v>229395.98</v>
      </c>
      <c r="CF281">
        <v>135493445.09999999</v>
      </c>
      <c r="CG281">
        <v>16330.25</v>
      </c>
      <c r="CH281">
        <v>27518.589999999997</v>
      </c>
      <c r="CI281">
        <v>31.432478700000001</v>
      </c>
      <c r="CJ281">
        <v>3.9</v>
      </c>
      <c r="CK281">
        <v>116030</v>
      </c>
      <c r="CL281">
        <v>141173.32999999999</v>
      </c>
      <c r="CM281">
        <v>25143.33</v>
      </c>
      <c r="CN281">
        <v>-36420</v>
      </c>
      <c r="CO281">
        <v>6106246.6699999999</v>
      </c>
      <c r="CP281">
        <v>-50476.67</v>
      </c>
      <c r="CQ281">
        <v>-218470</v>
      </c>
      <c r="CR281">
        <v>1280151.1000000001</v>
      </c>
      <c r="CS281">
        <v>197638465.75</v>
      </c>
      <c r="CT281">
        <v>8325.31</v>
      </c>
      <c r="CU281" s="18">
        <v>198926942.16</v>
      </c>
      <c r="CV281" s="34">
        <v>0.53694160000000002</v>
      </c>
      <c r="CW281">
        <v>6895931.29</v>
      </c>
      <c r="CX281" s="7">
        <v>446848.41</v>
      </c>
      <c r="CY281" s="10">
        <f t="shared" si="9"/>
        <v>0</v>
      </c>
      <c r="CZ281" s="10">
        <f>IFERROR(INDEX(CONFAZ!$A$2:$ES$440,MATCH(DATE(YEAR($A281),MONTH($A281),15),CONFAZ!$A$2:$A$440,0),4),0)</f>
        <v>16330.25</v>
      </c>
      <c r="DA281"/>
      <c r="DB281"/>
      <c r="DC281"/>
      <c r="DD281"/>
      <c r="DJ281"/>
    </row>
    <row r="282" spans="1:114" x14ac:dyDescent="0.25">
      <c r="A282" s="1">
        <v>43057</v>
      </c>
      <c r="B282" s="1" t="str">
        <f t="shared" si="8"/>
        <v>18/11/2017</v>
      </c>
      <c r="C282" t="s">
        <v>61</v>
      </c>
      <c r="D282" t="s">
        <v>64</v>
      </c>
      <c r="E282" s="8">
        <v>3.2593999999999999</v>
      </c>
      <c r="F282">
        <v>410868188.97000003</v>
      </c>
      <c r="G282">
        <v>3915062.0700000003</v>
      </c>
      <c r="H282">
        <v>594330549</v>
      </c>
      <c r="I282">
        <v>82467908.480000019</v>
      </c>
      <c r="J282">
        <v>55029179.089999996</v>
      </c>
      <c r="K282">
        <v>15396054.299999999</v>
      </c>
      <c r="L282">
        <v>9199520</v>
      </c>
      <c r="M282" s="10">
        <v>19298273</v>
      </c>
      <c r="N282" s="10">
        <v>31895543</v>
      </c>
      <c r="O282" s="10">
        <v>84457059</v>
      </c>
      <c r="P282" s="10">
        <v>83660098</v>
      </c>
      <c r="Q282" s="10">
        <v>6927543</v>
      </c>
      <c r="R282" s="10">
        <v>81630246</v>
      </c>
      <c r="S282" s="10">
        <v>2999406</v>
      </c>
      <c r="T282" s="10">
        <v>22044962</v>
      </c>
      <c r="U282" s="10">
        <v>182115584</v>
      </c>
      <c r="V282" s="10">
        <v>75386773</v>
      </c>
      <c r="W282" s="10">
        <v>2999406</v>
      </c>
      <c r="X282" s="10">
        <v>22044962</v>
      </c>
      <c r="Y282" s="10">
        <v>182115584</v>
      </c>
      <c r="Z282" s="10">
        <v>75386773</v>
      </c>
      <c r="AA282" s="10">
        <v>3915062</v>
      </c>
      <c r="AB282" s="10">
        <v>0.67742050860000003</v>
      </c>
      <c r="AC282">
        <v>135.08000000000001</v>
      </c>
      <c r="AD282" s="2">
        <v>16584235219</v>
      </c>
      <c r="AE282" s="2">
        <v>13951600049</v>
      </c>
      <c r="AF282" s="10">
        <f>INDEX(CONFAZ!$EN$2:$ES$408,MATCH(DATE(YEAR($A282),MONTH($A282),15),CONFAZ!$EN$2:$EN$408,0),2)</f>
        <v>315908668</v>
      </c>
      <c r="AG282" s="10">
        <f>INDEX(CONFAZ!$EN$2:$ES$408,MATCH(DATE(YEAR($A282),MONTH($A282),15),CONFAZ!$EN$2:$EN$408,0),3)</f>
        <v>136176491</v>
      </c>
      <c r="AH282">
        <v>937</v>
      </c>
      <c r="AI282">
        <v>1242013926400</v>
      </c>
      <c r="AJ282">
        <v>7.4</v>
      </c>
      <c r="AK282">
        <v>0.18</v>
      </c>
      <c r="AL282">
        <v>1079.68611111111</v>
      </c>
      <c r="AM282">
        <v>857.58349999999996</v>
      </c>
      <c r="AN282">
        <v>786.21523809523796</v>
      </c>
      <c r="AO282">
        <v>969.43119999999999</v>
      </c>
      <c r="AP282">
        <v>12.1328724745063</v>
      </c>
      <c r="AQ282">
        <v>1.28</v>
      </c>
      <c r="AR282">
        <v>203.67</v>
      </c>
      <c r="AS282">
        <v>37.72</v>
      </c>
      <c r="AT282" s="10">
        <v>574019500000</v>
      </c>
      <c r="AU282">
        <v>0</v>
      </c>
      <c r="AV282">
        <v>0</v>
      </c>
      <c r="AW282">
        <v>176414117</v>
      </c>
      <c r="AX282">
        <v>175517037</v>
      </c>
      <c r="AY282">
        <v>0</v>
      </c>
      <c r="AZ282" s="10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272080</v>
      </c>
      <c r="BO282">
        <v>27308046000</v>
      </c>
      <c r="BP282" s="3">
        <v>0.4</v>
      </c>
      <c r="BQ282" s="3">
        <v>3704</v>
      </c>
      <c r="BR282" s="3">
        <v>25660.71</v>
      </c>
      <c r="BS282" s="3">
        <v>2676581000</v>
      </c>
      <c r="BT282" s="3">
        <v>22762000</v>
      </c>
      <c r="BU282" s="3">
        <v>6052464000</v>
      </c>
      <c r="BV282">
        <v>13383053000</v>
      </c>
      <c r="BW282" s="3">
        <v>5173186000</v>
      </c>
      <c r="BX282" s="3">
        <v>22134860000</v>
      </c>
      <c r="BY282">
        <v>0</v>
      </c>
      <c r="BZ282">
        <v>0</v>
      </c>
      <c r="CA282">
        <v>0</v>
      </c>
      <c r="CB282">
        <v>0</v>
      </c>
      <c r="CC282">
        <v>27308046000</v>
      </c>
      <c r="CD282">
        <v>0.4</v>
      </c>
      <c r="CE282">
        <v>351343.19</v>
      </c>
      <c r="CF282">
        <v>147418733.91</v>
      </c>
      <c r="CG282">
        <v>52686.36</v>
      </c>
      <c r="CH282">
        <v>27281.589999999997</v>
      </c>
      <c r="CI282">
        <v>31.432478700000001</v>
      </c>
      <c r="CJ282">
        <v>4</v>
      </c>
      <c r="CK282">
        <v>116030</v>
      </c>
      <c r="CL282">
        <v>141173.32999999999</v>
      </c>
      <c r="CM282">
        <v>25143.33</v>
      </c>
      <c r="CN282">
        <v>-36420</v>
      </c>
      <c r="CO282">
        <v>6106246.6699999999</v>
      </c>
      <c r="CP282">
        <v>-50476.67</v>
      </c>
      <c r="CQ282">
        <v>-218470</v>
      </c>
      <c r="CR282">
        <v>2284559.85</v>
      </c>
      <c r="CS282">
        <v>214115132.19999999</v>
      </c>
      <c r="CT282">
        <v>2345.17</v>
      </c>
      <c r="CU282">
        <v>216402037.22</v>
      </c>
      <c r="CV282" s="34">
        <v>0.53694160000000002</v>
      </c>
      <c r="CW282">
        <v>7173049.4900000002</v>
      </c>
      <c r="CX282" s="7">
        <v>480564.1</v>
      </c>
      <c r="CY282" s="10">
        <f t="shared" si="9"/>
        <v>0</v>
      </c>
      <c r="CZ282" s="10">
        <f>IFERROR(INDEX(CONFAZ!$A$2:$ES$440,MATCH(DATE(YEAR($A282),MONTH($A282),15),CONFAZ!$A$2:$A$440,0),4),0)</f>
        <v>52686.36</v>
      </c>
      <c r="DA282"/>
      <c r="DB282"/>
      <c r="DC282"/>
      <c r="DD282"/>
      <c r="DJ282"/>
    </row>
    <row r="283" spans="1:114" x14ac:dyDescent="0.25">
      <c r="A283" s="1">
        <v>43087</v>
      </c>
      <c r="B283" s="1" t="str">
        <f t="shared" si="8"/>
        <v>18/12/2017</v>
      </c>
      <c r="C283" t="s">
        <v>61</v>
      </c>
      <c r="D283" t="s">
        <v>64</v>
      </c>
      <c r="E283" s="8">
        <v>3.2919</v>
      </c>
      <c r="F283">
        <v>364678421.18000001</v>
      </c>
      <c r="G283">
        <v>2136721.56</v>
      </c>
      <c r="H283">
        <v>540928521</v>
      </c>
      <c r="I283">
        <v>83586702.710000038</v>
      </c>
      <c r="J283">
        <v>46884403.610000007</v>
      </c>
      <c r="K283">
        <v>16386390.300000001</v>
      </c>
      <c r="L283">
        <v>12296714</v>
      </c>
      <c r="M283" s="10">
        <v>18600533</v>
      </c>
      <c r="N283" s="10">
        <v>31202068</v>
      </c>
      <c r="O283" s="10">
        <v>84769477</v>
      </c>
      <c r="P283" s="10">
        <v>82759702</v>
      </c>
      <c r="Q283" s="10">
        <v>5731415</v>
      </c>
      <c r="R283" s="10">
        <v>91090555</v>
      </c>
      <c r="S283" s="10">
        <v>2717864</v>
      </c>
      <c r="T283" s="10">
        <v>17396209</v>
      </c>
      <c r="U283" s="10">
        <v>127316310</v>
      </c>
      <c r="V283" s="10">
        <v>77207667</v>
      </c>
      <c r="W283" s="10">
        <v>2717864</v>
      </c>
      <c r="X283" s="10">
        <v>17396209</v>
      </c>
      <c r="Y283" s="10">
        <v>127316310</v>
      </c>
      <c r="Z283" s="10">
        <v>77207667</v>
      </c>
      <c r="AA283" s="10">
        <v>2136721</v>
      </c>
      <c r="AB283" s="10">
        <v>0.2117349476</v>
      </c>
      <c r="AC283">
        <v>135.78</v>
      </c>
      <c r="AD283" s="2">
        <v>17476274644</v>
      </c>
      <c r="AE283" s="2">
        <v>13323465863</v>
      </c>
      <c r="AF283" s="10">
        <f>INDEX(CONFAZ!$EN$2:$ES$408,MATCH(DATE(YEAR($A283),MONTH($A283),15),CONFAZ!$EN$2:$EN$408,0),2)</f>
        <v>228774874</v>
      </c>
      <c r="AG283" s="10">
        <f>INDEX(CONFAZ!$EN$2:$ES$408,MATCH(DATE(YEAR($A283),MONTH($A283),15),CONFAZ!$EN$2:$EN$408,0),3)</f>
        <v>215488194</v>
      </c>
      <c r="AH283">
        <v>937</v>
      </c>
      <c r="AI283">
        <v>1231078426800</v>
      </c>
      <c r="AJ283">
        <v>7</v>
      </c>
      <c r="AK283">
        <v>0.26</v>
      </c>
      <c r="AL283">
        <v>1079.3433333333301</v>
      </c>
      <c r="AM283">
        <v>857.20150000000001</v>
      </c>
      <c r="AN283">
        <v>784.66571428571399</v>
      </c>
      <c r="AO283">
        <v>969.11120000000005</v>
      </c>
      <c r="AP283">
        <v>11.8961416111806</v>
      </c>
      <c r="AQ283">
        <v>1.44</v>
      </c>
      <c r="AR283">
        <v>210.56</v>
      </c>
      <c r="AS283">
        <v>24.49</v>
      </c>
      <c r="AT283" s="10">
        <v>577802800000</v>
      </c>
      <c r="AU283">
        <v>0</v>
      </c>
      <c r="AV283">
        <v>0</v>
      </c>
      <c r="AW283">
        <v>111371748</v>
      </c>
      <c r="AX283">
        <v>110762162</v>
      </c>
      <c r="AY283">
        <v>0</v>
      </c>
      <c r="AZ283" s="10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197402</v>
      </c>
      <c r="BM283">
        <v>0</v>
      </c>
      <c r="BN283">
        <v>412184</v>
      </c>
      <c r="BO283">
        <v>27308046000</v>
      </c>
      <c r="BP283" s="3">
        <v>0.4</v>
      </c>
      <c r="BQ283" s="3">
        <v>3704</v>
      </c>
      <c r="BR283" s="3">
        <v>25660.71</v>
      </c>
      <c r="BS283" s="3">
        <v>2676581000</v>
      </c>
      <c r="BT283" s="3">
        <v>22762000</v>
      </c>
      <c r="BU283" s="3">
        <v>6052464000</v>
      </c>
      <c r="BV283" s="3">
        <v>13383053000</v>
      </c>
      <c r="BW283" s="3">
        <v>5173186000</v>
      </c>
      <c r="BX283" s="3">
        <v>22134860000</v>
      </c>
      <c r="BY283">
        <v>0</v>
      </c>
      <c r="BZ283">
        <v>0</v>
      </c>
      <c r="CA283">
        <v>0</v>
      </c>
      <c r="CB283">
        <v>0</v>
      </c>
      <c r="CC283">
        <v>27308046000</v>
      </c>
      <c r="CD283">
        <v>0.4</v>
      </c>
      <c r="CE283">
        <v>372462.8</v>
      </c>
      <c r="CF283">
        <v>180482198.47</v>
      </c>
      <c r="CG283">
        <v>34782.480000000003</v>
      </c>
      <c r="CH283">
        <v>27281.589999999997</v>
      </c>
      <c r="CI283">
        <v>31.432478700000001</v>
      </c>
      <c r="CJ283">
        <v>4.09</v>
      </c>
      <c r="CK283">
        <v>116030</v>
      </c>
      <c r="CL283">
        <v>141173.32999999999</v>
      </c>
      <c r="CM283">
        <v>25143.33</v>
      </c>
      <c r="CN283">
        <v>-36420</v>
      </c>
      <c r="CO283">
        <v>6106246.6699999999</v>
      </c>
      <c r="CP283">
        <v>-50476.67</v>
      </c>
      <c r="CQ283">
        <v>-218470</v>
      </c>
      <c r="CR283">
        <v>1019043.69</v>
      </c>
      <c r="CS283">
        <v>202428385.03999999</v>
      </c>
      <c r="CT283">
        <v>3742.52</v>
      </c>
      <c r="CU283">
        <v>203451171.25</v>
      </c>
      <c r="CV283" s="34">
        <v>0.53694160000000002</v>
      </c>
      <c r="CW283">
        <v>7569796.29</v>
      </c>
      <c r="CX283" s="7">
        <v>518774.39</v>
      </c>
      <c r="CY283" s="10">
        <f t="shared" si="9"/>
        <v>0</v>
      </c>
      <c r="CZ283" s="10">
        <f>IFERROR(INDEX(CONFAZ!$A$2:$ES$440,MATCH(DATE(YEAR($A283),MONTH($A283),15),CONFAZ!$A$2:$A$440,0),4),0)</f>
        <v>34782.480000000003</v>
      </c>
      <c r="DA283" s="10"/>
      <c r="DB283" s="10"/>
      <c r="DC283"/>
      <c r="DD283"/>
      <c r="DJ283"/>
    </row>
    <row r="284" spans="1:114" x14ac:dyDescent="0.25">
      <c r="A284" s="1">
        <v>43118</v>
      </c>
      <c r="B284" s="1" t="str">
        <f t="shared" si="8"/>
        <v>18/01/2018</v>
      </c>
      <c r="C284" t="s">
        <v>61</v>
      </c>
      <c r="D284" t="s">
        <v>64</v>
      </c>
      <c r="E284" s="8">
        <v>3.2105999999999999</v>
      </c>
      <c r="F284">
        <v>378090284.60000002</v>
      </c>
      <c r="G284">
        <v>2248350.6500000004</v>
      </c>
      <c r="H284">
        <v>555797823</v>
      </c>
      <c r="I284">
        <v>82288485.689999983</v>
      </c>
      <c r="J284">
        <v>52302984.93</v>
      </c>
      <c r="K284">
        <v>18642566.200000003</v>
      </c>
      <c r="L284">
        <v>34014863</v>
      </c>
      <c r="M284" s="10">
        <v>17890894</v>
      </c>
      <c r="N284" s="10">
        <v>32376102</v>
      </c>
      <c r="O284" s="10">
        <v>104477452</v>
      </c>
      <c r="P284" s="10">
        <v>79573554</v>
      </c>
      <c r="Q284" s="10">
        <v>6485599</v>
      </c>
      <c r="R284" s="10">
        <v>91478227</v>
      </c>
      <c r="S284" s="10">
        <v>2664076</v>
      </c>
      <c r="T284" s="10">
        <v>19224552</v>
      </c>
      <c r="U284" s="10">
        <v>128138644</v>
      </c>
      <c r="V284" s="10">
        <v>71240373</v>
      </c>
      <c r="W284" s="10">
        <v>2664076</v>
      </c>
      <c r="X284" s="10">
        <v>19224552</v>
      </c>
      <c r="Y284" s="10">
        <v>128138644</v>
      </c>
      <c r="Z284" s="10">
        <v>71240373</v>
      </c>
      <c r="AA284" s="10">
        <v>2248350</v>
      </c>
      <c r="AB284" s="10">
        <v>0.74446965399999998</v>
      </c>
      <c r="AC284">
        <v>132.12</v>
      </c>
      <c r="AD284" s="2">
        <v>16769724658</v>
      </c>
      <c r="AE284" s="2">
        <v>15114215063</v>
      </c>
      <c r="AF284" s="10">
        <f>INDEX(CONFAZ!$EN$2:$ES$408,MATCH(DATE(YEAR($A284),MONTH($A284),15),CONFAZ!$EN$2:$EN$408,0),2)</f>
        <v>247988547</v>
      </c>
      <c r="AG284" s="10">
        <f>INDEX(CONFAZ!$EN$2:$ES$408,MATCH(DATE(YEAR($A284),MONTH($A284),15),CONFAZ!$EN$2:$EN$408,0),3)</f>
        <v>261883451</v>
      </c>
      <c r="AH284">
        <v>954</v>
      </c>
      <c r="AI284">
        <v>1206225630600</v>
      </c>
      <c r="AJ284">
        <v>6.9</v>
      </c>
      <c r="AK284">
        <v>0.23</v>
      </c>
      <c r="AL284">
        <v>1083.2716666666599</v>
      </c>
      <c r="AM284">
        <v>857.87649999999996</v>
      </c>
      <c r="AN284">
        <v>783.34142857142797</v>
      </c>
      <c r="AO284">
        <v>972.13599999999997</v>
      </c>
      <c r="AP284">
        <v>12.272340913214901</v>
      </c>
      <c r="AQ284">
        <v>1.29</v>
      </c>
      <c r="AR284">
        <v>221.18</v>
      </c>
      <c r="AS284">
        <v>9.8800000000000008</v>
      </c>
      <c r="AT284" s="10">
        <v>552718500000</v>
      </c>
      <c r="AU284">
        <v>0</v>
      </c>
      <c r="AV284">
        <v>0</v>
      </c>
      <c r="AW284">
        <v>146380664</v>
      </c>
      <c r="AX284">
        <v>145902571</v>
      </c>
      <c r="AY284">
        <v>0</v>
      </c>
      <c r="AZ284" s="10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50702</v>
      </c>
      <c r="BM284">
        <v>0</v>
      </c>
      <c r="BN284">
        <v>328774</v>
      </c>
      <c r="BO284">
        <v>26798107000</v>
      </c>
      <c r="BP284" s="3">
        <v>0.4</v>
      </c>
      <c r="BQ284" s="3">
        <v>3704</v>
      </c>
      <c r="BR284" s="3">
        <v>24954.17</v>
      </c>
      <c r="BS284" s="3">
        <v>2945494000</v>
      </c>
      <c r="BT284" s="3">
        <v>24318000</v>
      </c>
      <c r="BU284" s="3">
        <v>6098154000</v>
      </c>
      <c r="BV284">
        <v>12567340000</v>
      </c>
      <c r="BW284" s="3">
        <v>5162802000</v>
      </c>
      <c r="BX284" s="3">
        <v>21635305000</v>
      </c>
      <c r="BY284">
        <v>0</v>
      </c>
      <c r="BZ284">
        <v>0</v>
      </c>
      <c r="CA284">
        <v>0</v>
      </c>
      <c r="CB284">
        <v>0</v>
      </c>
      <c r="CC284">
        <v>27308046000</v>
      </c>
      <c r="CD284">
        <v>0.4</v>
      </c>
      <c r="CE284">
        <v>255681.01</v>
      </c>
      <c r="CF284">
        <v>174980047.66</v>
      </c>
      <c r="CG284">
        <v>7250.98</v>
      </c>
      <c r="CH284">
        <v>74893.67</v>
      </c>
      <c r="CI284">
        <v>32.480378199999997</v>
      </c>
      <c r="CJ284">
        <v>4.1900000000000004</v>
      </c>
      <c r="CK284">
        <v>185946.67</v>
      </c>
      <c r="CL284">
        <v>214040</v>
      </c>
      <c r="CM284">
        <v>28093.33</v>
      </c>
      <c r="CN284">
        <v>31040</v>
      </c>
      <c r="CO284">
        <v>6142000</v>
      </c>
      <c r="CP284">
        <v>-35463.33</v>
      </c>
      <c r="CQ284">
        <v>-163306.67000000001</v>
      </c>
      <c r="CR284">
        <v>1005276.13</v>
      </c>
      <c r="CS284">
        <v>214507620.53</v>
      </c>
      <c r="CT284">
        <v>33578.699999999997</v>
      </c>
      <c r="CU284">
        <v>215550062.80000001</v>
      </c>
      <c r="CV284" s="34">
        <v>0.53856099999999996</v>
      </c>
      <c r="CW284">
        <v>12994434.18</v>
      </c>
      <c r="CX284" s="7">
        <v>561848.32999999996</v>
      </c>
      <c r="CY284" s="10">
        <f t="shared" si="9"/>
        <v>0</v>
      </c>
      <c r="CZ284" s="10">
        <f>IFERROR(INDEX(CONFAZ!$A$2:$ES$440,MATCH(DATE(YEAR($A284),MONTH($A284),15),CONFAZ!$A$2:$A$440,0),4),0)</f>
        <v>7250.98</v>
      </c>
      <c r="DA284"/>
      <c r="DB284"/>
      <c r="DC284"/>
      <c r="DD284"/>
      <c r="DJ284"/>
    </row>
    <row r="285" spans="1:114" x14ac:dyDescent="0.25">
      <c r="A285" s="1">
        <v>43149</v>
      </c>
      <c r="B285" s="1" t="str">
        <f t="shared" si="8"/>
        <v>18/02/2018</v>
      </c>
      <c r="C285" t="s">
        <v>61</v>
      </c>
      <c r="D285" t="s">
        <v>64</v>
      </c>
      <c r="E285" s="8">
        <v>3.2414999999999998</v>
      </c>
      <c r="F285">
        <v>343825681.58999997</v>
      </c>
      <c r="G285">
        <v>1894962.56</v>
      </c>
      <c r="H285">
        <v>495688222</v>
      </c>
      <c r="I285">
        <v>72563658.680000007</v>
      </c>
      <c r="J285">
        <v>38715871.430000007</v>
      </c>
      <c r="K285">
        <v>14667877.830000002</v>
      </c>
      <c r="L285">
        <v>102347262</v>
      </c>
      <c r="M285" s="10">
        <v>15242873</v>
      </c>
      <c r="N285" s="10">
        <v>37106852</v>
      </c>
      <c r="O285" s="10">
        <v>72506814</v>
      </c>
      <c r="P285" s="10">
        <v>74038325</v>
      </c>
      <c r="Q285" s="10">
        <v>4438748</v>
      </c>
      <c r="R285" s="10">
        <v>71477144</v>
      </c>
      <c r="S285" s="10">
        <v>2587332</v>
      </c>
      <c r="T285" s="10">
        <v>15199807</v>
      </c>
      <c r="U285" s="10">
        <v>137074101</v>
      </c>
      <c r="V285" s="10">
        <v>64121842</v>
      </c>
      <c r="W285" s="10">
        <v>2587332</v>
      </c>
      <c r="X285" s="10">
        <v>15199807</v>
      </c>
      <c r="Y285" s="10">
        <v>137074101</v>
      </c>
      <c r="Z285" s="10">
        <v>64121842</v>
      </c>
      <c r="AA285" s="10">
        <v>1894384</v>
      </c>
      <c r="AB285" s="10">
        <v>9.2195087600000003E-2</v>
      </c>
      <c r="AC285">
        <v>129.94</v>
      </c>
      <c r="AD285" s="2">
        <v>15801987736</v>
      </c>
      <c r="AE285" s="2">
        <v>13268767883</v>
      </c>
      <c r="AF285" s="10">
        <f>INDEX(CONFAZ!$EN$2:$ES$408,MATCH(DATE(YEAR($A285),MONTH($A285),15),CONFAZ!$EN$2:$EN$408,0),2)</f>
        <v>230360789</v>
      </c>
      <c r="AG285" s="10">
        <f>INDEX(CONFAZ!$EN$2:$ES$408,MATCH(DATE(YEAR($A285),MONTH($A285),15),CONFAZ!$EN$2:$EN$408,0),3)</f>
        <v>236982285</v>
      </c>
      <c r="AH285">
        <v>954</v>
      </c>
      <c r="AI285">
        <v>1222158952500</v>
      </c>
      <c r="AJ285">
        <v>6.72</v>
      </c>
      <c r="AK285">
        <v>0.18</v>
      </c>
      <c r="AL285">
        <v>1091.12055555555</v>
      </c>
      <c r="AM285">
        <v>865.3895</v>
      </c>
      <c r="AN285">
        <v>789.16142857142802</v>
      </c>
      <c r="AO285">
        <v>978.22759999999903</v>
      </c>
      <c r="AP285">
        <v>12.706136535281001</v>
      </c>
      <c r="AQ285">
        <v>1.32</v>
      </c>
      <c r="AR285">
        <v>213.5</v>
      </c>
      <c r="AS285">
        <v>4.21</v>
      </c>
      <c r="AT285" s="10">
        <v>540147699999.99994</v>
      </c>
      <c r="AU285">
        <v>0</v>
      </c>
      <c r="AV285">
        <v>0</v>
      </c>
      <c r="AW285">
        <v>94370533</v>
      </c>
      <c r="AX285">
        <v>94145613</v>
      </c>
      <c r="AY285">
        <v>0</v>
      </c>
      <c r="AZ285" s="10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224920</v>
      </c>
      <c r="BO285">
        <v>26798107000</v>
      </c>
      <c r="BP285" s="3">
        <v>0.4</v>
      </c>
      <c r="BQ285" s="3">
        <v>3704</v>
      </c>
      <c r="BR285" s="3">
        <v>24954.17</v>
      </c>
      <c r="BS285" s="3">
        <v>2945494000</v>
      </c>
      <c r="BT285" s="3">
        <v>24318000</v>
      </c>
      <c r="BU285" s="3">
        <v>6098154000</v>
      </c>
      <c r="BV285" s="3">
        <v>12567340000</v>
      </c>
      <c r="BW285">
        <v>5162802000</v>
      </c>
      <c r="BX285" s="3">
        <v>21635305000</v>
      </c>
      <c r="BY285">
        <v>0</v>
      </c>
      <c r="BZ285">
        <v>0</v>
      </c>
      <c r="CA285">
        <v>0</v>
      </c>
      <c r="CB285">
        <v>0</v>
      </c>
      <c r="CC285">
        <v>27308046000</v>
      </c>
      <c r="CD285">
        <v>0.4</v>
      </c>
      <c r="CE285">
        <v>310588.48</v>
      </c>
      <c r="CF285">
        <v>198697669.81</v>
      </c>
      <c r="CG285">
        <v>50819.43</v>
      </c>
      <c r="CH285">
        <v>27602.67</v>
      </c>
      <c r="CI285">
        <v>32.480378199999997</v>
      </c>
      <c r="CJ285">
        <v>4.21</v>
      </c>
      <c r="CK285">
        <v>185946.67</v>
      </c>
      <c r="CL285">
        <v>214040</v>
      </c>
      <c r="CM285">
        <v>28093.33</v>
      </c>
      <c r="CN285">
        <v>31040</v>
      </c>
      <c r="CO285">
        <v>6142000</v>
      </c>
      <c r="CP285">
        <v>-35463.33</v>
      </c>
      <c r="CQ285">
        <v>-163306.67000000001</v>
      </c>
      <c r="CR285">
        <v>807161.94</v>
      </c>
      <c r="CS285">
        <v>176982716.06</v>
      </c>
      <c r="CT285">
        <v>155576.09</v>
      </c>
      <c r="CU285">
        <v>177973454.09</v>
      </c>
      <c r="CV285" s="34">
        <v>0.53856099999999996</v>
      </c>
      <c r="CW285">
        <v>13997099.539999999</v>
      </c>
      <c r="CX285" s="7">
        <v>598512.14</v>
      </c>
      <c r="CY285" s="10">
        <f t="shared" si="9"/>
        <v>0</v>
      </c>
      <c r="CZ285" s="10">
        <f>IFERROR(INDEX(CONFAZ!$A$2:$ES$440,MATCH(DATE(YEAR($A285),MONTH($A285),15),CONFAZ!$A$2:$A$440,0),4),0)</f>
        <v>50819.43</v>
      </c>
      <c r="DA285" s="4"/>
      <c r="DB285"/>
      <c r="DC285"/>
      <c r="DD285"/>
      <c r="DJ285"/>
    </row>
    <row r="286" spans="1:114" x14ac:dyDescent="0.25">
      <c r="A286" s="1">
        <v>43177</v>
      </c>
      <c r="B286" s="1" t="str">
        <f t="shared" si="8"/>
        <v>18/03/2018</v>
      </c>
      <c r="C286" t="s">
        <v>61</v>
      </c>
      <c r="D286" t="s">
        <v>64</v>
      </c>
      <c r="E286" s="8">
        <v>3.2791999999999999</v>
      </c>
      <c r="F286">
        <v>348320724.87</v>
      </c>
      <c r="G286">
        <v>1741746.06</v>
      </c>
      <c r="H286">
        <v>488462177</v>
      </c>
      <c r="I286">
        <v>68575601.000000015</v>
      </c>
      <c r="J286">
        <v>36009049.690000005</v>
      </c>
      <c r="K286">
        <v>13732340.98</v>
      </c>
      <c r="L286">
        <v>58160176</v>
      </c>
      <c r="M286" s="10">
        <v>14917094</v>
      </c>
      <c r="N286" s="10">
        <v>28378705</v>
      </c>
      <c r="O286" s="10">
        <v>69102406</v>
      </c>
      <c r="P286" s="10">
        <v>72121187</v>
      </c>
      <c r="Q286" s="10">
        <v>4269495</v>
      </c>
      <c r="R286" s="10">
        <v>64876546</v>
      </c>
      <c r="S286" s="10">
        <v>2968852</v>
      </c>
      <c r="T286" s="10">
        <v>19075581</v>
      </c>
      <c r="U286" s="10">
        <v>157410041</v>
      </c>
      <c r="V286" s="10">
        <v>53600524</v>
      </c>
      <c r="W286" s="10">
        <v>2968852</v>
      </c>
      <c r="X286" s="10">
        <v>19075581</v>
      </c>
      <c r="Y286" s="10">
        <v>157410041</v>
      </c>
      <c r="Z286" s="10">
        <v>53600524</v>
      </c>
      <c r="AA286" s="10">
        <v>1741746</v>
      </c>
      <c r="AB286" s="10">
        <v>9.2813297599999997E-2</v>
      </c>
      <c r="AC286">
        <v>141.57</v>
      </c>
      <c r="AD286" s="2">
        <v>20228663646</v>
      </c>
      <c r="AE286" s="2">
        <v>14668560310</v>
      </c>
      <c r="AF286" s="10">
        <f>INDEX(CONFAZ!$EN$2:$ES$408,MATCH(DATE(YEAR($A286),MONTH($A286),15),CONFAZ!$EN$2:$EN$408,0),2)</f>
        <v>256633353</v>
      </c>
      <c r="AG286" s="10">
        <f>INDEX(CONFAZ!$EN$2:$ES$408,MATCH(DATE(YEAR($A286),MONTH($A286),15),CONFAZ!$EN$2:$EN$408,0),3)</f>
        <v>190743572</v>
      </c>
      <c r="AH286">
        <v>954</v>
      </c>
      <c r="AI286">
        <v>1244708898400</v>
      </c>
      <c r="AJ286">
        <v>6.58</v>
      </c>
      <c r="AK286">
        <v>7.0000000000000007E-2</v>
      </c>
      <c r="AL286">
        <v>1089.36055555555</v>
      </c>
      <c r="AM286">
        <v>867.17649999999901</v>
      </c>
      <c r="AN286">
        <v>793.019047619047</v>
      </c>
      <c r="AO286">
        <v>978.98599999999999</v>
      </c>
      <c r="AP286">
        <v>13.242833003980801</v>
      </c>
      <c r="AQ286">
        <v>1.0900000000000001</v>
      </c>
      <c r="AR286">
        <v>219.9</v>
      </c>
      <c r="AS286">
        <v>14.7</v>
      </c>
      <c r="AT286" s="10">
        <v>589594200000</v>
      </c>
      <c r="AU286">
        <v>0</v>
      </c>
      <c r="AV286">
        <v>0</v>
      </c>
      <c r="AW286">
        <v>115687400</v>
      </c>
      <c r="AX286">
        <v>113490955</v>
      </c>
      <c r="AY286">
        <v>0</v>
      </c>
      <c r="AZ286" s="10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7056</v>
      </c>
      <c r="BM286">
        <v>1965870</v>
      </c>
      <c r="BN286">
        <v>223519</v>
      </c>
      <c r="BO286">
        <v>26798107000</v>
      </c>
      <c r="BP286" s="3">
        <v>0.4</v>
      </c>
      <c r="BQ286" s="3">
        <v>3704</v>
      </c>
      <c r="BR286" s="3">
        <v>24954.17</v>
      </c>
      <c r="BS286" s="3">
        <v>2945494000</v>
      </c>
      <c r="BT286" s="3">
        <v>24318000</v>
      </c>
      <c r="BU286" s="3">
        <v>6098154000</v>
      </c>
      <c r="BV286" s="3">
        <v>12567340000</v>
      </c>
      <c r="BW286" s="3">
        <v>5162802000</v>
      </c>
      <c r="BX286" s="3">
        <v>21635305000</v>
      </c>
      <c r="BY286">
        <v>0</v>
      </c>
      <c r="BZ286">
        <v>0</v>
      </c>
      <c r="CA286">
        <v>0</v>
      </c>
      <c r="CB286">
        <v>0</v>
      </c>
      <c r="CC286">
        <v>27308046000</v>
      </c>
      <c r="CD286">
        <v>0.4</v>
      </c>
      <c r="CE286">
        <v>238739.32</v>
      </c>
      <c r="CF286">
        <v>220122194.75999999</v>
      </c>
      <c r="CG286">
        <v>13864.76</v>
      </c>
      <c r="CH286">
        <v>27597.67</v>
      </c>
      <c r="CI286">
        <v>32.480378199999997</v>
      </c>
      <c r="CJ286">
        <v>4.2</v>
      </c>
      <c r="CK286">
        <v>185946.67</v>
      </c>
      <c r="CL286">
        <v>214040</v>
      </c>
      <c r="CM286">
        <v>28093.33</v>
      </c>
      <c r="CN286">
        <v>31040</v>
      </c>
      <c r="CO286">
        <v>6142000</v>
      </c>
      <c r="CP286">
        <v>-35463.33</v>
      </c>
      <c r="CQ286">
        <v>-163306.67000000001</v>
      </c>
      <c r="CR286">
        <v>692870.45</v>
      </c>
      <c r="CS286">
        <v>154193252.66999999</v>
      </c>
      <c r="CT286">
        <v>99631.85</v>
      </c>
      <c r="CU286">
        <v>154987418.13</v>
      </c>
      <c r="CV286" s="34">
        <v>0.53856099999999996</v>
      </c>
      <c r="CW286">
        <v>12463460.539999999</v>
      </c>
      <c r="CX286" s="7">
        <v>632844.44999999995</v>
      </c>
      <c r="CY286" s="10">
        <f t="shared" si="9"/>
        <v>0</v>
      </c>
      <c r="CZ286" s="10">
        <f>IFERROR(INDEX(CONFAZ!$A$2:$ES$440,MATCH(DATE(YEAR($A286),MONTH($A286),15),CONFAZ!$A$2:$A$440,0),4),0)</f>
        <v>13864.76</v>
      </c>
      <c r="DA286"/>
      <c r="DB286"/>
      <c r="DC286"/>
      <c r="DD286"/>
      <c r="DJ286"/>
    </row>
    <row r="287" spans="1:114" x14ac:dyDescent="0.25">
      <c r="A287" s="1">
        <v>43208</v>
      </c>
      <c r="B287" s="1" t="str">
        <f t="shared" si="8"/>
        <v>18/04/2018</v>
      </c>
      <c r="C287" t="s">
        <v>61</v>
      </c>
      <c r="D287" t="s">
        <v>64</v>
      </c>
      <c r="E287" s="8">
        <v>3.4075000000000002</v>
      </c>
      <c r="F287">
        <v>341352999.47999996</v>
      </c>
      <c r="G287">
        <v>2242525.23</v>
      </c>
      <c r="H287">
        <v>503307638</v>
      </c>
      <c r="I287">
        <v>83548305.369999975</v>
      </c>
      <c r="J287">
        <v>38323796.909999989</v>
      </c>
      <c r="K287">
        <v>15028395.92</v>
      </c>
      <c r="L287">
        <v>59012412</v>
      </c>
      <c r="M287" s="10">
        <v>16888349</v>
      </c>
      <c r="N287" s="10">
        <v>28219444</v>
      </c>
      <c r="O287" s="10">
        <v>75315302</v>
      </c>
      <c r="P287" s="10">
        <v>80503858</v>
      </c>
      <c r="Q287" s="10">
        <v>5328511</v>
      </c>
      <c r="R287" s="10">
        <v>72397032</v>
      </c>
      <c r="S287" s="10">
        <v>3077698</v>
      </c>
      <c r="T287" s="10">
        <v>16747300</v>
      </c>
      <c r="U287" s="10">
        <v>146789427</v>
      </c>
      <c r="V287" s="10">
        <v>55798192</v>
      </c>
      <c r="W287" s="10">
        <v>3077698</v>
      </c>
      <c r="X287" s="10">
        <v>16747300</v>
      </c>
      <c r="Y287" s="10">
        <v>146789427</v>
      </c>
      <c r="Z287" s="10">
        <v>55798192</v>
      </c>
      <c r="AA287" s="10">
        <v>2242525</v>
      </c>
      <c r="AB287" s="10">
        <v>0.4840080645</v>
      </c>
      <c r="AC287">
        <v>139.09</v>
      </c>
      <c r="AD287" s="2">
        <v>19678336251</v>
      </c>
      <c r="AE287" s="2">
        <v>14653559274</v>
      </c>
      <c r="AF287" s="10">
        <f>INDEX(CONFAZ!$EN$2:$ES$408,MATCH(DATE(YEAR($A287),MONTH($A287),15),CONFAZ!$EN$2:$EN$408,0),2)</f>
        <v>302946872</v>
      </c>
      <c r="AG287" s="10">
        <f>INDEX(CONFAZ!$EN$2:$ES$408,MATCH(DATE(YEAR($A287),MONTH($A287),15),CONFAZ!$EN$2:$EN$408,0),3)</f>
        <v>295504012</v>
      </c>
      <c r="AH287">
        <v>954</v>
      </c>
      <c r="AI287">
        <v>1294778442500</v>
      </c>
      <c r="AJ287">
        <v>6.4</v>
      </c>
      <c r="AK287">
        <v>0.21</v>
      </c>
      <c r="AL287">
        <v>1090.57</v>
      </c>
      <c r="AM287">
        <v>870.74850000000004</v>
      </c>
      <c r="AN287">
        <v>798.15190476190401</v>
      </c>
      <c r="AO287">
        <v>981.78560000000004</v>
      </c>
      <c r="AP287">
        <v>12.998318235676299</v>
      </c>
      <c r="AQ287">
        <v>1.22</v>
      </c>
      <c r="AR287">
        <v>242.07</v>
      </c>
      <c r="AS287">
        <v>21.38</v>
      </c>
      <c r="AT287" s="10">
        <v>587819400000</v>
      </c>
      <c r="AU287">
        <v>0</v>
      </c>
      <c r="AV287">
        <v>0</v>
      </c>
      <c r="AW287">
        <v>122771691</v>
      </c>
      <c r="AX287">
        <v>109705689</v>
      </c>
      <c r="AY287">
        <v>0</v>
      </c>
      <c r="AZ287" s="10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7325</v>
      </c>
      <c r="BM287">
        <v>12462918</v>
      </c>
      <c r="BN287">
        <v>306759</v>
      </c>
      <c r="BO287">
        <v>26798107000</v>
      </c>
      <c r="BP287" s="3">
        <v>0.4</v>
      </c>
      <c r="BQ287" s="3">
        <v>3704</v>
      </c>
      <c r="BR287">
        <v>24954.17</v>
      </c>
      <c r="BS287" s="3">
        <v>2945494000</v>
      </c>
      <c r="BT287" s="3">
        <v>24318000</v>
      </c>
      <c r="BU287" s="3">
        <v>6098154000</v>
      </c>
      <c r="BV287" s="3">
        <v>12567340000</v>
      </c>
      <c r="BW287" s="3">
        <v>5162802000</v>
      </c>
      <c r="BX287" s="3">
        <v>21635305000</v>
      </c>
      <c r="BY287">
        <v>0</v>
      </c>
      <c r="BZ287">
        <v>0</v>
      </c>
      <c r="CA287">
        <v>0</v>
      </c>
      <c r="CB287">
        <v>0</v>
      </c>
      <c r="CC287">
        <v>27308046000</v>
      </c>
      <c r="CD287">
        <v>0.4</v>
      </c>
      <c r="CE287">
        <v>153854.87</v>
      </c>
      <c r="CF287">
        <v>211052800.46000001</v>
      </c>
      <c r="CG287">
        <v>21180.17</v>
      </c>
      <c r="CH287">
        <v>27960.67</v>
      </c>
      <c r="CI287">
        <v>32.480378199999997</v>
      </c>
      <c r="CJ287">
        <v>4.22</v>
      </c>
      <c r="CK287">
        <v>-166876.67000000001</v>
      </c>
      <c r="CL287">
        <v>-137520</v>
      </c>
      <c r="CM287">
        <v>29356.67</v>
      </c>
      <c r="CN287">
        <v>73886.67</v>
      </c>
      <c r="CO287">
        <v>6146743.3300000001</v>
      </c>
      <c r="CP287">
        <v>-68920</v>
      </c>
      <c r="CQ287">
        <v>-292473.33</v>
      </c>
      <c r="CR287">
        <v>1066998.78</v>
      </c>
      <c r="CS287">
        <v>166411414.13999999</v>
      </c>
      <c r="CT287">
        <v>81671.61</v>
      </c>
      <c r="CU287">
        <v>167560084.53</v>
      </c>
      <c r="CV287" s="34">
        <v>0.53856099999999996</v>
      </c>
      <c r="CW287">
        <v>13220025.869999999</v>
      </c>
      <c r="CX287" s="7">
        <v>538206.91</v>
      </c>
      <c r="CY287" s="10">
        <f t="shared" si="9"/>
        <v>0</v>
      </c>
      <c r="CZ287" s="10">
        <f>IFERROR(INDEX(CONFAZ!$A$2:$ES$440,MATCH(DATE(YEAR($A287),MONTH($A287),15),CONFAZ!$A$2:$A$440,0),4),0)</f>
        <v>21180.17</v>
      </c>
      <c r="DA287"/>
      <c r="DB287"/>
      <c r="DC287"/>
      <c r="DD287"/>
      <c r="DJ287"/>
    </row>
    <row r="288" spans="1:114" x14ac:dyDescent="0.25">
      <c r="A288" s="1">
        <v>43238</v>
      </c>
      <c r="B288" s="1" t="str">
        <f t="shared" si="8"/>
        <v>18/05/2018</v>
      </c>
      <c r="C288" t="s">
        <v>61</v>
      </c>
      <c r="D288" t="s">
        <v>64</v>
      </c>
      <c r="E288" s="8">
        <v>3.6360999999999999</v>
      </c>
      <c r="F288">
        <v>262348765.09</v>
      </c>
      <c r="G288">
        <v>1751358.1099999999</v>
      </c>
      <c r="H288">
        <v>502560078</v>
      </c>
      <c r="I288">
        <v>75969646.379999995</v>
      </c>
      <c r="J288">
        <v>122568578.50999999</v>
      </c>
      <c r="K288">
        <v>14607312.209999997</v>
      </c>
      <c r="L288">
        <v>42608607</v>
      </c>
      <c r="M288" s="10">
        <v>17945929</v>
      </c>
      <c r="N288" s="10">
        <v>29525352</v>
      </c>
      <c r="O288" s="10">
        <v>71396011</v>
      </c>
      <c r="P288" s="10">
        <v>78785542</v>
      </c>
      <c r="Q288" s="10">
        <v>5328030</v>
      </c>
      <c r="R288" s="10">
        <v>65318513</v>
      </c>
      <c r="S288" s="10">
        <v>2625483</v>
      </c>
      <c r="T288" s="10">
        <v>16865838</v>
      </c>
      <c r="U288" s="10">
        <v>149754467</v>
      </c>
      <c r="V288" s="10">
        <v>63263611</v>
      </c>
      <c r="W288" s="10">
        <v>2625483</v>
      </c>
      <c r="X288" s="10">
        <v>16865838</v>
      </c>
      <c r="Y288" s="10">
        <v>149754467</v>
      </c>
      <c r="Z288" s="10">
        <v>63263611</v>
      </c>
      <c r="AA288" s="10">
        <v>1751302</v>
      </c>
      <c r="AB288" s="10">
        <v>0.36702506959999998</v>
      </c>
      <c r="AC288">
        <v>132.29</v>
      </c>
      <c r="AD288" s="2">
        <v>19271601072</v>
      </c>
      <c r="AE288" s="2">
        <v>14039984530</v>
      </c>
      <c r="AF288" s="10">
        <f>INDEX(CONFAZ!$EN$2:$ES$408,MATCH(DATE(YEAR($A288),MONTH($A288),15),CONFAZ!$EN$2:$EN$408,0),2)</f>
        <v>316022136</v>
      </c>
      <c r="AG288" s="10">
        <f>INDEX(CONFAZ!$EN$2:$ES$408,MATCH(DATE(YEAR($A288),MONTH($A288),15),CONFAZ!$EN$2:$EN$408,0),3)</f>
        <v>192086466</v>
      </c>
      <c r="AH288">
        <v>954</v>
      </c>
      <c r="AI288">
        <v>1390986418900</v>
      </c>
      <c r="AJ288">
        <v>6.4</v>
      </c>
      <c r="AK288">
        <v>0.43</v>
      </c>
      <c r="AL288">
        <v>1094.27833333333</v>
      </c>
      <c r="AM288">
        <v>872.21050000000002</v>
      </c>
      <c r="AN288">
        <v>801.92666666666605</v>
      </c>
      <c r="AO288">
        <v>984.24879999999996</v>
      </c>
      <c r="AP288">
        <v>12.827695661319</v>
      </c>
      <c r="AQ288">
        <v>1.4</v>
      </c>
      <c r="AR288">
        <v>278.39</v>
      </c>
      <c r="AS288">
        <v>33.75</v>
      </c>
      <c r="AT288" s="10">
        <v>562261500000</v>
      </c>
      <c r="AU288">
        <v>0</v>
      </c>
      <c r="AV288">
        <v>0</v>
      </c>
      <c r="AW288">
        <v>115570267</v>
      </c>
      <c r="AX288">
        <v>108814522</v>
      </c>
      <c r="AY288">
        <v>0</v>
      </c>
      <c r="AZ288" s="10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63</v>
      </c>
      <c r="BM288">
        <v>6468006</v>
      </c>
      <c r="BN288">
        <v>287676</v>
      </c>
      <c r="BO288">
        <v>26798107000</v>
      </c>
      <c r="BP288" s="3">
        <v>0.4</v>
      </c>
      <c r="BQ288" s="3">
        <v>3704</v>
      </c>
      <c r="BR288" s="3">
        <v>24954.17</v>
      </c>
      <c r="BS288" s="3">
        <v>2945494000</v>
      </c>
      <c r="BT288" s="3">
        <v>24318000</v>
      </c>
      <c r="BU288" s="3">
        <v>6098154000</v>
      </c>
      <c r="BV288">
        <v>12567340000</v>
      </c>
      <c r="BW288" s="3">
        <v>5162802000</v>
      </c>
      <c r="BX288" s="3">
        <v>21635305000</v>
      </c>
      <c r="BY288">
        <v>0</v>
      </c>
      <c r="BZ288">
        <v>0</v>
      </c>
      <c r="CA288">
        <v>0</v>
      </c>
      <c r="CB288">
        <v>0</v>
      </c>
      <c r="CC288">
        <v>27308046000</v>
      </c>
      <c r="CD288">
        <v>0.4</v>
      </c>
      <c r="CE288">
        <v>198652.21</v>
      </c>
      <c r="CF288">
        <v>217733022.31999999</v>
      </c>
      <c r="CG288">
        <v>20940.8</v>
      </c>
      <c r="CH288">
        <v>27934.67</v>
      </c>
      <c r="CI288">
        <v>32.480378199999997</v>
      </c>
      <c r="CJ288">
        <v>4.3099999999999996</v>
      </c>
      <c r="CK288">
        <v>-166876.67000000001</v>
      </c>
      <c r="CL288">
        <v>-137520</v>
      </c>
      <c r="CM288">
        <v>29356.67</v>
      </c>
      <c r="CN288">
        <v>73886.67</v>
      </c>
      <c r="CO288">
        <v>6146743.3300000001</v>
      </c>
      <c r="CP288">
        <v>-68920</v>
      </c>
      <c r="CQ288">
        <v>-292473.33</v>
      </c>
      <c r="CR288">
        <v>715388.16</v>
      </c>
      <c r="CS288">
        <v>248971846.46000001</v>
      </c>
      <c r="CT288">
        <v>69814.460000000006</v>
      </c>
      <c r="CU288">
        <v>249758048.88</v>
      </c>
      <c r="CV288" s="34">
        <v>0.53856099999999996</v>
      </c>
      <c r="CW288">
        <v>13829027.32</v>
      </c>
      <c r="CX288" s="7">
        <v>591007.4</v>
      </c>
      <c r="CY288" s="10">
        <f t="shared" si="9"/>
        <v>0</v>
      </c>
      <c r="CZ288" s="10">
        <f>IFERROR(INDEX(CONFAZ!$A$2:$ES$440,MATCH(DATE(YEAR($A288),MONTH($A288),15),CONFAZ!$A$2:$A$440,0),4),0)</f>
        <v>20940.8</v>
      </c>
      <c r="DA288"/>
      <c r="DB288"/>
      <c r="DC288"/>
      <c r="DD288"/>
      <c r="DJ288"/>
    </row>
    <row r="289" spans="1:114" x14ac:dyDescent="0.25">
      <c r="A289" s="1">
        <v>43269</v>
      </c>
      <c r="B289" s="1" t="str">
        <f t="shared" si="8"/>
        <v>18/06/2018</v>
      </c>
      <c r="C289" t="s">
        <v>61</v>
      </c>
      <c r="D289" t="s">
        <v>64</v>
      </c>
      <c r="E289" s="8">
        <v>3.7732000000000001</v>
      </c>
      <c r="F289">
        <v>349444262.62999994</v>
      </c>
      <c r="G289">
        <v>2419528.7200000002</v>
      </c>
      <c r="H289">
        <v>617342710</v>
      </c>
      <c r="I289">
        <v>69638024.820000008</v>
      </c>
      <c r="J289">
        <v>156011923.40000004</v>
      </c>
      <c r="K289">
        <v>14790436.949999999</v>
      </c>
      <c r="L289">
        <v>24306844</v>
      </c>
      <c r="M289" s="10">
        <v>14614328</v>
      </c>
      <c r="N289" s="10">
        <v>29116775</v>
      </c>
      <c r="O289" s="10">
        <v>80380451</v>
      </c>
      <c r="P289" s="10">
        <v>75098461</v>
      </c>
      <c r="Q289" s="10">
        <v>4820608</v>
      </c>
      <c r="R289" s="10">
        <v>65081997</v>
      </c>
      <c r="S289" s="10">
        <v>2979761</v>
      </c>
      <c r="T289" s="10">
        <v>18291148</v>
      </c>
      <c r="U289" s="10">
        <v>179538112</v>
      </c>
      <c r="V289" s="10">
        <v>145001634</v>
      </c>
      <c r="W289" s="10">
        <v>2979761</v>
      </c>
      <c r="X289" s="10">
        <v>18291148</v>
      </c>
      <c r="Y289" s="10">
        <v>179538112</v>
      </c>
      <c r="Z289" s="10">
        <v>145001634</v>
      </c>
      <c r="AA289" s="10">
        <v>2419435</v>
      </c>
      <c r="AB289" s="10">
        <v>0.63663655299999999</v>
      </c>
      <c r="AC289">
        <v>136.94999999999999</v>
      </c>
      <c r="AD289" s="2">
        <v>19830021392</v>
      </c>
      <c r="AE289" s="2">
        <v>15008152809</v>
      </c>
      <c r="AF289" s="10">
        <f>INDEX(CONFAZ!$EN$2:$ES$408,MATCH(DATE(YEAR($A289),MONTH($A289),15),CONFAZ!$EN$2:$EN$408,0),2)</f>
        <v>496174222</v>
      </c>
      <c r="AG289" s="10">
        <f>INDEX(CONFAZ!$EN$2:$ES$408,MATCH(DATE(YEAR($A289),MONTH($A289),15),CONFAZ!$EN$2:$EN$408,0),3)</f>
        <v>119992817</v>
      </c>
      <c r="AH289">
        <v>954</v>
      </c>
      <c r="AI289">
        <v>1431929400000</v>
      </c>
      <c r="AJ289">
        <v>6.4</v>
      </c>
      <c r="AK289">
        <v>1.43</v>
      </c>
      <c r="AL289">
        <v>1093.9194444444399</v>
      </c>
      <c r="AM289">
        <v>872.62649999999996</v>
      </c>
      <c r="AN289">
        <v>800.11714285714197</v>
      </c>
      <c r="AO289">
        <v>985.00120000000004</v>
      </c>
      <c r="AP289">
        <v>12.568588089092801</v>
      </c>
      <c r="AQ289">
        <v>2.2599999999999998</v>
      </c>
      <c r="AR289">
        <v>290.44</v>
      </c>
      <c r="AS289">
        <v>52.31</v>
      </c>
      <c r="AT289" s="10">
        <v>584372800000</v>
      </c>
      <c r="AU289">
        <v>0</v>
      </c>
      <c r="AV289">
        <v>0</v>
      </c>
      <c r="AW289">
        <v>232942275</v>
      </c>
      <c r="AX289">
        <v>217816058</v>
      </c>
      <c r="AY289">
        <v>0</v>
      </c>
      <c r="AZ289" s="10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14474115</v>
      </c>
      <c r="BN289">
        <v>652102</v>
      </c>
      <c r="BO289">
        <v>26798107000</v>
      </c>
      <c r="BP289" s="3">
        <v>0.4</v>
      </c>
      <c r="BQ289" s="3">
        <v>3704</v>
      </c>
      <c r="BR289" s="3">
        <v>24954.17</v>
      </c>
      <c r="BS289" s="3">
        <v>2945494000</v>
      </c>
      <c r="BT289" s="3">
        <v>24318000</v>
      </c>
      <c r="BU289" s="3">
        <v>6098154000</v>
      </c>
      <c r="BV289" s="3">
        <v>12567340000</v>
      </c>
      <c r="BW289">
        <v>5162802000</v>
      </c>
      <c r="BX289" s="3">
        <v>21635305000</v>
      </c>
      <c r="BY289">
        <v>0</v>
      </c>
      <c r="BZ289">
        <v>0</v>
      </c>
      <c r="CA289">
        <v>0</v>
      </c>
      <c r="CB289">
        <v>0</v>
      </c>
      <c r="CC289">
        <v>27308046000</v>
      </c>
      <c r="CD289">
        <v>0.4</v>
      </c>
      <c r="CE289">
        <v>184460.46</v>
      </c>
      <c r="CF289">
        <v>238041101.46000001</v>
      </c>
      <c r="CG289">
        <v>9621.6299999999992</v>
      </c>
      <c r="CH289">
        <v>27725.67</v>
      </c>
      <c r="CI289">
        <v>32.480378199999997</v>
      </c>
      <c r="CJ289">
        <v>4.55</v>
      </c>
      <c r="CK289">
        <v>-166876.67000000001</v>
      </c>
      <c r="CL289">
        <v>-137520</v>
      </c>
      <c r="CM289">
        <v>29356.67</v>
      </c>
      <c r="CN289">
        <v>73886.67</v>
      </c>
      <c r="CO289">
        <v>6146743.3300000001</v>
      </c>
      <c r="CP289">
        <v>-68920</v>
      </c>
      <c r="CQ289">
        <v>-292473.33</v>
      </c>
      <c r="CR289">
        <v>1107059.49</v>
      </c>
      <c r="CS289">
        <v>312398532.44999999</v>
      </c>
      <c r="CT289">
        <v>35817.800000000003</v>
      </c>
      <c r="CU289">
        <v>313541724.74000001</v>
      </c>
      <c r="CV289" s="34">
        <v>0.53856099999999996</v>
      </c>
      <c r="CW289">
        <v>13473496.09</v>
      </c>
      <c r="CX289" s="7">
        <v>649788.98</v>
      </c>
      <c r="CY289" s="10">
        <f t="shared" si="9"/>
        <v>0</v>
      </c>
      <c r="CZ289" s="10">
        <f>IFERROR(INDEX(CONFAZ!$A$2:$ES$440,MATCH(DATE(YEAR($A289),MONTH($A289),15),CONFAZ!$A$2:$A$440,0),4),0)</f>
        <v>9621.6299999999992</v>
      </c>
      <c r="DA289"/>
      <c r="DB289"/>
      <c r="DC289"/>
      <c r="DD289"/>
      <c r="DJ289"/>
    </row>
    <row r="290" spans="1:114" x14ac:dyDescent="0.25">
      <c r="A290" s="1">
        <v>43299</v>
      </c>
      <c r="B290" s="1" t="str">
        <f t="shared" si="8"/>
        <v>18/07/2018</v>
      </c>
      <c r="C290" t="s">
        <v>61</v>
      </c>
      <c r="D290" t="s">
        <v>64</v>
      </c>
      <c r="E290" s="8">
        <v>3.8288000000000002</v>
      </c>
      <c r="F290">
        <v>336076032.77000004</v>
      </c>
      <c r="G290">
        <v>2168296.38</v>
      </c>
      <c r="H290">
        <v>602705132</v>
      </c>
      <c r="I290">
        <v>89311956.300000012</v>
      </c>
      <c r="J290">
        <v>131156980.89999999</v>
      </c>
      <c r="K290">
        <v>16293510.500000002</v>
      </c>
      <c r="L290">
        <v>21790908</v>
      </c>
      <c r="M290" s="10">
        <v>16139096</v>
      </c>
      <c r="N290" s="10">
        <v>28759167</v>
      </c>
      <c r="O290" s="10">
        <v>77752949</v>
      </c>
      <c r="P290" s="10">
        <v>94401947</v>
      </c>
      <c r="Q290" s="10">
        <v>4916939</v>
      </c>
      <c r="R290" s="10">
        <v>86424229</v>
      </c>
      <c r="S290" s="10">
        <v>2724120</v>
      </c>
      <c r="T290" s="10">
        <v>18704962</v>
      </c>
      <c r="U290" s="10">
        <v>195813588</v>
      </c>
      <c r="V290" s="10">
        <v>74899839</v>
      </c>
      <c r="W290" s="10">
        <v>2724120</v>
      </c>
      <c r="X290" s="10">
        <v>18704962</v>
      </c>
      <c r="Y290" s="10">
        <v>195813588</v>
      </c>
      <c r="Z290" s="10">
        <v>74899839</v>
      </c>
      <c r="AA290" s="10">
        <v>2168296</v>
      </c>
      <c r="AB290" s="10">
        <v>0.84024889089999999</v>
      </c>
      <c r="AC290">
        <v>141.07</v>
      </c>
      <c r="AD290" s="2">
        <v>21055288607</v>
      </c>
      <c r="AE290" s="2">
        <v>17759842765</v>
      </c>
      <c r="AF290" s="10">
        <f>INDEX(CONFAZ!$EN$2:$ES$408,MATCH(DATE(YEAR($A290),MONTH($A290),15),CONFAZ!$EN$2:$EN$408,0),2)</f>
        <v>385985662</v>
      </c>
      <c r="AG290" s="10">
        <f>INDEX(CONFAZ!$EN$2:$ES$408,MATCH(DATE(YEAR($A290),MONTH($A290),15),CONFAZ!$EN$2:$EN$408,0),3)</f>
        <v>219469305</v>
      </c>
      <c r="AH290">
        <v>954</v>
      </c>
      <c r="AI290">
        <v>1452815187200</v>
      </c>
      <c r="AJ290">
        <v>6.4</v>
      </c>
      <c r="AK290">
        <v>0.25</v>
      </c>
      <c r="AL290">
        <v>1107.0650000000001</v>
      </c>
      <c r="AM290">
        <v>879.60550000000001</v>
      </c>
      <c r="AN290">
        <v>804.512857142857</v>
      </c>
      <c r="AO290">
        <v>995.35640000000001</v>
      </c>
      <c r="AP290">
        <v>12.443910943439301</v>
      </c>
      <c r="AQ290">
        <v>1.33</v>
      </c>
      <c r="AR290">
        <v>287.88</v>
      </c>
      <c r="AS290">
        <v>39.76</v>
      </c>
      <c r="AT290" s="10">
        <v>592283900000</v>
      </c>
      <c r="AU290">
        <v>0</v>
      </c>
      <c r="AV290">
        <v>0</v>
      </c>
      <c r="AW290">
        <v>134931861</v>
      </c>
      <c r="AX290">
        <v>128824483</v>
      </c>
      <c r="AY290">
        <v>0</v>
      </c>
      <c r="AZ290" s="1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717766</v>
      </c>
      <c r="BM290">
        <v>4503027</v>
      </c>
      <c r="BN290">
        <v>886585</v>
      </c>
      <c r="BO290">
        <v>26798107000</v>
      </c>
      <c r="BP290" s="3">
        <v>0.4</v>
      </c>
      <c r="BQ290" s="3">
        <v>3704</v>
      </c>
      <c r="BR290" s="3">
        <v>24954.17</v>
      </c>
      <c r="BS290" s="3">
        <v>2945494000</v>
      </c>
      <c r="BT290" s="3">
        <v>24318000</v>
      </c>
      <c r="BU290" s="3">
        <v>6098154000</v>
      </c>
      <c r="BV290" s="3">
        <v>12567340000</v>
      </c>
      <c r="BW290">
        <v>5162802000</v>
      </c>
      <c r="BX290" s="3">
        <v>21635305000</v>
      </c>
      <c r="BY290">
        <v>0</v>
      </c>
      <c r="BZ290">
        <v>0</v>
      </c>
      <c r="CA290">
        <v>0</v>
      </c>
      <c r="CB290">
        <v>0</v>
      </c>
      <c r="CC290">
        <v>26798107000</v>
      </c>
      <c r="CD290">
        <v>0.4</v>
      </c>
      <c r="CE290">
        <v>154027.81</v>
      </c>
      <c r="CF290">
        <v>236348707.97</v>
      </c>
      <c r="CG290">
        <v>14431.36</v>
      </c>
      <c r="CH290">
        <v>28029.67</v>
      </c>
      <c r="CI290">
        <v>32.480378199999997</v>
      </c>
      <c r="CJ290">
        <v>4.49</v>
      </c>
      <c r="CK290">
        <v>49823.33</v>
      </c>
      <c r="CL290">
        <v>78046.67</v>
      </c>
      <c r="CM290">
        <v>28223.33</v>
      </c>
      <c r="CN290">
        <v>109976.67</v>
      </c>
      <c r="CO290">
        <v>6374710</v>
      </c>
      <c r="CP290">
        <v>-67143.33</v>
      </c>
      <c r="CQ290">
        <v>-276056.67</v>
      </c>
      <c r="CR290">
        <v>865539.37</v>
      </c>
      <c r="CS290">
        <v>298946961.56999999</v>
      </c>
      <c r="CT290">
        <v>35682.93</v>
      </c>
      <c r="CU290">
        <v>299853684.74000001</v>
      </c>
      <c r="CV290" s="34">
        <v>0.53856099999999996</v>
      </c>
      <c r="CW290">
        <v>12729267.800000001</v>
      </c>
      <c r="CX290" s="7">
        <v>781599.19</v>
      </c>
      <c r="CY290" s="10">
        <f t="shared" si="9"/>
        <v>0</v>
      </c>
      <c r="CZ290" s="10">
        <f>IFERROR(INDEX(CONFAZ!$A$2:$ES$440,MATCH(DATE(YEAR($A290),MONTH($A290),15),CONFAZ!$A$2:$A$440,0),4),0)</f>
        <v>14431.36</v>
      </c>
      <c r="DA290" s="10"/>
      <c r="DB290" s="10"/>
      <c r="DC290"/>
      <c r="DD290"/>
      <c r="DJ290"/>
    </row>
    <row r="291" spans="1:114" x14ac:dyDescent="0.25">
      <c r="A291" s="1">
        <v>43330</v>
      </c>
      <c r="B291" s="1" t="str">
        <f t="shared" si="8"/>
        <v>18/08/2018</v>
      </c>
      <c r="C291" t="s">
        <v>61</v>
      </c>
      <c r="D291" t="s">
        <v>64</v>
      </c>
      <c r="E291" s="8">
        <v>3.9298000000000002</v>
      </c>
      <c r="F291">
        <v>324634084.00999999</v>
      </c>
      <c r="G291">
        <v>2366334.0300000003</v>
      </c>
      <c r="H291">
        <v>652456129</v>
      </c>
      <c r="I291">
        <v>82586151.759999976</v>
      </c>
      <c r="J291">
        <v>198103094.70000005</v>
      </c>
      <c r="K291">
        <v>16190417.829999996</v>
      </c>
      <c r="L291">
        <v>17415946</v>
      </c>
      <c r="M291" s="10">
        <v>16014085</v>
      </c>
      <c r="N291" s="10">
        <v>31489990</v>
      </c>
      <c r="O291" s="10">
        <v>81578856</v>
      </c>
      <c r="P291" s="10">
        <v>91758501</v>
      </c>
      <c r="Q291" s="10">
        <v>4995113</v>
      </c>
      <c r="R291" s="10">
        <v>83593081</v>
      </c>
      <c r="S291" s="10">
        <v>2967267</v>
      </c>
      <c r="T291" s="10">
        <v>20633096</v>
      </c>
      <c r="U291" s="10">
        <v>242678745</v>
      </c>
      <c r="V291" s="10">
        <v>74406058</v>
      </c>
      <c r="W291" s="10">
        <v>2967267</v>
      </c>
      <c r="X291" s="10">
        <v>20633096</v>
      </c>
      <c r="Y291" s="10">
        <v>242678745</v>
      </c>
      <c r="Z291" s="10">
        <v>74406058</v>
      </c>
      <c r="AA291" s="10">
        <v>2341337</v>
      </c>
      <c r="AB291" s="10">
        <v>0.95816603180000004</v>
      </c>
      <c r="AC291">
        <v>143.41999999999999</v>
      </c>
      <c r="AD291" s="2">
        <v>20084138252</v>
      </c>
      <c r="AE291" s="2">
        <v>19768276314</v>
      </c>
      <c r="AF291" s="10">
        <f>INDEX(CONFAZ!$EN$2:$ES$408,MATCH(DATE(YEAR($A291),MONTH($A291),15),CONFAZ!$EN$2:$EN$408,0),2)</f>
        <v>355658017</v>
      </c>
      <c r="AG291" s="10">
        <f>INDEX(CONFAZ!$EN$2:$ES$408,MATCH(DATE(YEAR($A291),MONTH($A291),15),CONFAZ!$EN$2:$EN$408,0),3)</f>
        <v>219199153</v>
      </c>
      <c r="AH291">
        <v>954</v>
      </c>
      <c r="AI291">
        <v>1498798211400</v>
      </c>
      <c r="AJ291">
        <v>6.4</v>
      </c>
      <c r="AK291">
        <v>0</v>
      </c>
      <c r="AL291">
        <v>1114.7533333333299</v>
      </c>
      <c r="AM291">
        <v>882.62649999999996</v>
      </c>
      <c r="AN291">
        <v>805.90142857142803</v>
      </c>
      <c r="AO291">
        <v>999.20159999999998</v>
      </c>
      <c r="AP291">
        <v>12.2668211694084</v>
      </c>
      <c r="AQ291">
        <v>0.91</v>
      </c>
      <c r="AR291">
        <v>293.14999999999998</v>
      </c>
      <c r="AS291">
        <v>25.68</v>
      </c>
      <c r="AT291" s="10">
        <v>599113700000</v>
      </c>
      <c r="AU291">
        <v>0</v>
      </c>
      <c r="AV291">
        <v>0</v>
      </c>
      <c r="AW291">
        <v>125007609</v>
      </c>
      <c r="AX291">
        <v>124244043</v>
      </c>
      <c r="AY291">
        <v>0</v>
      </c>
      <c r="AZ291" s="10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384264</v>
      </c>
      <c r="BM291">
        <v>0</v>
      </c>
      <c r="BN291">
        <v>378772</v>
      </c>
      <c r="BO291">
        <v>26798107000</v>
      </c>
      <c r="BP291" s="3">
        <v>0.4</v>
      </c>
      <c r="BQ291" s="3">
        <v>3704</v>
      </c>
      <c r="BR291">
        <v>24954.17</v>
      </c>
      <c r="BS291">
        <v>2945494000</v>
      </c>
      <c r="BT291" s="3">
        <v>24318000</v>
      </c>
      <c r="BU291" s="3">
        <v>6098154000</v>
      </c>
      <c r="BV291" s="3">
        <v>12567340000</v>
      </c>
      <c r="BW291" s="3">
        <v>5162802000</v>
      </c>
      <c r="BX291" s="3">
        <v>21635305000</v>
      </c>
      <c r="BY291">
        <v>0</v>
      </c>
      <c r="BZ291">
        <v>0</v>
      </c>
      <c r="CA291">
        <v>0</v>
      </c>
      <c r="CB291">
        <v>0</v>
      </c>
      <c r="CC291">
        <v>26798107000</v>
      </c>
      <c r="CD291">
        <v>0.4</v>
      </c>
      <c r="CE291">
        <v>242644.12</v>
      </c>
      <c r="CF291">
        <v>249037398.28999999</v>
      </c>
      <c r="CG291">
        <v>47152.9</v>
      </c>
      <c r="CH291">
        <v>28202.67</v>
      </c>
      <c r="CI291">
        <v>32.480378199999997</v>
      </c>
      <c r="CJ291">
        <v>4.45</v>
      </c>
      <c r="CK291">
        <v>49823.33</v>
      </c>
      <c r="CL291">
        <v>78046.67</v>
      </c>
      <c r="CM291">
        <v>28223.33</v>
      </c>
      <c r="CN291">
        <v>109976.67</v>
      </c>
      <c r="CO291">
        <v>6374710</v>
      </c>
      <c r="CP291">
        <v>-67143.33</v>
      </c>
      <c r="CQ291">
        <v>-276056.67</v>
      </c>
      <c r="CR291">
        <v>962295.08</v>
      </c>
      <c r="CS291">
        <v>354948669.79000002</v>
      </c>
      <c r="CT291">
        <v>30634.48</v>
      </c>
      <c r="CU291">
        <v>355949042.91000003</v>
      </c>
      <c r="CV291" s="34">
        <v>0.53856099999999996</v>
      </c>
      <c r="CW291">
        <v>12746091.039999999</v>
      </c>
      <c r="CX291" s="7">
        <v>759398.1</v>
      </c>
      <c r="CY291" s="10">
        <f t="shared" si="9"/>
        <v>0</v>
      </c>
      <c r="CZ291" s="10">
        <f>IFERROR(INDEX(CONFAZ!$A$2:$ES$440,MATCH(DATE(YEAR($A291),MONTH($A291),15),CONFAZ!$A$2:$A$440,0),4),0)</f>
        <v>47152.9</v>
      </c>
      <c r="DA291"/>
      <c r="DB291"/>
      <c r="DC291"/>
      <c r="DD291"/>
      <c r="DJ291"/>
    </row>
    <row r="292" spans="1:114" x14ac:dyDescent="0.25">
      <c r="A292" s="1">
        <v>43361</v>
      </c>
      <c r="B292" s="1" t="str">
        <f t="shared" si="8"/>
        <v>18/09/2018</v>
      </c>
      <c r="C292" t="s">
        <v>61</v>
      </c>
      <c r="D292" t="s">
        <v>64</v>
      </c>
      <c r="E292" s="8">
        <v>4.1165000000000003</v>
      </c>
      <c r="F292">
        <v>355267717.53999996</v>
      </c>
      <c r="G292">
        <v>2039392.8000000003</v>
      </c>
      <c r="H292">
        <v>673411703</v>
      </c>
      <c r="I292">
        <v>89174294.790000007</v>
      </c>
      <c r="J292">
        <v>181390724.27000001</v>
      </c>
      <c r="K292">
        <v>16655824.899999999</v>
      </c>
      <c r="L292">
        <v>13185359</v>
      </c>
      <c r="M292" s="10">
        <v>16605965</v>
      </c>
      <c r="N292" s="10">
        <v>29833125</v>
      </c>
      <c r="O292" s="10">
        <v>80311389</v>
      </c>
      <c r="P292" s="10">
        <v>97231740</v>
      </c>
      <c r="Q292" s="10">
        <v>5568285</v>
      </c>
      <c r="R292" s="10">
        <v>90966733</v>
      </c>
      <c r="S292" s="10">
        <v>3229430</v>
      </c>
      <c r="T292" s="10">
        <v>20991581</v>
      </c>
      <c r="U292" s="10">
        <v>246204885</v>
      </c>
      <c r="V292" s="10">
        <v>80429178</v>
      </c>
      <c r="W292" s="10">
        <v>3229430</v>
      </c>
      <c r="X292" s="10">
        <v>20991581</v>
      </c>
      <c r="Y292" s="10">
        <v>246204885</v>
      </c>
      <c r="Z292" s="10">
        <v>80429178</v>
      </c>
      <c r="AA292" s="10">
        <v>2039392</v>
      </c>
      <c r="AB292" s="10">
        <v>0.18016058090000001</v>
      </c>
      <c r="AC292">
        <v>135.77000000000001</v>
      </c>
      <c r="AD292" s="2">
        <v>19041023535</v>
      </c>
      <c r="AE292" s="2">
        <v>14948421194</v>
      </c>
      <c r="AF292" s="10">
        <f>INDEX(CONFAZ!$EN$2:$ES$408,MATCH(DATE(YEAR($A292),MONTH($A292),15),CONFAZ!$EN$2:$EN$408,0),2)</f>
        <v>332033648</v>
      </c>
      <c r="AG292" s="10">
        <f>INDEX(CONFAZ!$EN$2:$ES$408,MATCH(DATE(YEAR($A292),MONTH($A292),15),CONFAZ!$EN$2:$EN$408,0),3)</f>
        <v>138522611</v>
      </c>
      <c r="AH292">
        <v>954</v>
      </c>
      <c r="AI292">
        <v>1567307977000</v>
      </c>
      <c r="AJ292">
        <v>6.4</v>
      </c>
      <c r="AK292">
        <v>0.3</v>
      </c>
      <c r="AL292">
        <v>1127.7183333333301</v>
      </c>
      <c r="AM292">
        <v>894.06899999999996</v>
      </c>
      <c r="AN292">
        <v>816.47857142857094</v>
      </c>
      <c r="AO292">
        <v>1009.1612</v>
      </c>
      <c r="AP292">
        <v>12.018101946527301</v>
      </c>
      <c r="AQ292">
        <v>1.48</v>
      </c>
      <c r="AR292">
        <v>324.07</v>
      </c>
      <c r="AS292">
        <v>31.2</v>
      </c>
      <c r="AT292" s="10">
        <v>576470300000</v>
      </c>
      <c r="AU292">
        <v>2459</v>
      </c>
      <c r="AV292">
        <v>0</v>
      </c>
      <c r="AW292">
        <v>160644474</v>
      </c>
      <c r="AX292">
        <v>160388527</v>
      </c>
      <c r="AY292">
        <v>233</v>
      </c>
      <c r="AZ292" s="10">
        <v>0</v>
      </c>
      <c r="BA292">
        <v>10</v>
      </c>
      <c r="BB292">
        <v>10</v>
      </c>
      <c r="BC292">
        <v>207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1886</v>
      </c>
      <c r="BL292">
        <v>34280</v>
      </c>
      <c r="BM292">
        <v>3723</v>
      </c>
      <c r="BN292">
        <v>213149</v>
      </c>
      <c r="BO292">
        <v>26798107000</v>
      </c>
      <c r="BP292" s="3">
        <v>0.4</v>
      </c>
      <c r="BQ292" s="3">
        <v>3704</v>
      </c>
      <c r="BR292" s="3">
        <v>24954.17</v>
      </c>
      <c r="BS292">
        <v>2945494000</v>
      </c>
      <c r="BT292" s="3">
        <v>24318000</v>
      </c>
      <c r="BU292" s="3">
        <v>6098154000</v>
      </c>
      <c r="BV292" s="3">
        <v>12567340000</v>
      </c>
      <c r="BW292" s="3">
        <v>5162802000</v>
      </c>
      <c r="BX292" s="3">
        <v>21635305000</v>
      </c>
      <c r="BY292">
        <v>0</v>
      </c>
      <c r="BZ292">
        <v>0</v>
      </c>
      <c r="CA292">
        <v>0</v>
      </c>
      <c r="CB292">
        <v>0</v>
      </c>
      <c r="CC292">
        <v>26798107000</v>
      </c>
      <c r="CD292">
        <v>0.4</v>
      </c>
      <c r="CE292">
        <v>223455.48</v>
      </c>
      <c r="CF292">
        <v>271482735.47000003</v>
      </c>
      <c r="CG292">
        <v>27246.47</v>
      </c>
      <c r="CH292">
        <v>27745.67</v>
      </c>
      <c r="CI292">
        <v>32.480378199999997</v>
      </c>
      <c r="CJ292">
        <v>4.63</v>
      </c>
      <c r="CK292">
        <v>49823.33</v>
      </c>
      <c r="CL292">
        <v>78046.67</v>
      </c>
      <c r="CM292">
        <v>28223.33</v>
      </c>
      <c r="CN292">
        <v>109976.67</v>
      </c>
      <c r="CO292">
        <v>6374710</v>
      </c>
      <c r="CP292">
        <v>-67143.33</v>
      </c>
      <c r="CQ292">
        <v>-276056.67</v>
      </c>
      <c r="CR292">
        <v>791318.46</v>
      </c>
      <c r="CS292">
        <v>342461760.81999999</v>
      </c>
      <c r="CT292">
        <v>18613.189999999999</v>
      </c>
      <c r="CU292">
        <v>343276842.47000003</v>
      </c>
      <c r="CV292" s="34">
        <v>0.53856099999999996</v>
      </c>
      <c r="CW292">
        <v>12515372.26</v>
      </c>
      <c r="CX292" s="7">
        <v>795789.81</v>
      </c>
      <c r="CY292" s="10">
        <f t="shared" si="9"/>
        <v>0</v>
      </c>
      <c r="CZ292" s="10">
        <f>IFERROR(INDEX(CONFAZ!$A$2:$ES$440,MATCH(DATE(YEAR($A292),MONTH($A292),15),CONFAZ!$A$2:$A$440,0),4),0)</f>
        <v>27246.47</v>
      </c>
      <c r="DA292" s="4"/>
      <c r="DB292"/>
      <c r="DC292"/>
      <c r="DD292"/>
      <c r="DJ292"/>
    </row>
    <row r="293" spans="1:114" x14ac:dyDescent="0.25">
      <c r="A293" s="1">
        <v>43391</v>
      </c>
      <c r="B293" s="1" t="str">
        <f t="shared" si="8"/>
        <v>18/10/2018</v>
      </c>
      <c r="C293" t="s">
        <v>61</v>
      </c>
      <c r="D293" t="s">
        <v>64</v>
      </c>
      <c r="E293" s="8">
        <v>3.7584</v>
      </c>
      <c r="F293">
        <v>314690664.1500001</v>
      </c>
      <c r="G293">
        <v>2485159.6899999995</v>
      </c>
      <c r="H293">
        <v>589291027</v>
      </c>
      <c r="I293">
        <v>86174965.239999995</v>
      </c>
      <c r="J293">
        <v>144529799.28000003</v>
      </c>
      <c r="K293">
        <v>16398706.399999999</v>
      </c>
      <c r="L293">
        <v>13312321</v>
      </c>
      <c r="M293" s="10">
        <v>19132622</v>
      </c>
      <c r="N293" s="10">
        <v>30586430</v>
      </c>
      <c r="O293" s="10">
        <v>79781156</v>
      </c>
      <c r="P293" s="10">
        <v>96583466</v>
      </c>
      <c r="Q293" s="10">
        <v>5757428</v>
      </c>
      <c r="R293" s="10">
        <v>91515147</v>
      </c>
      <c r="S293" s="10">
        <v>3548460</v>
      </c>
      <c r="T293" s="10">
        <v>20834547</v>
      </c>
      <c r="U293" s="10">
        <v>154964784</v>
      </c>
      <c r="V293" s="10">
        <v>84102378</v>
      </c>
      <c r="W293" s="10">
        <v>3548460</v>
      </c>
      <c r="X293" s="10">
        <v>20834547</v>
      </c>
      <c r="Y293" s="10">
        <v>154964784</v>
      </c>
      <c r="Z293" s="10">
        <v>84102378</v>
      </c>
      <c r="AA293" s="10">
        <v>2484609</v>
      </c>
      <c r="AB293" s="10">
        <v>0.189337387</v>
      </c>
      <c r="AC293">
        <v>139.83000000000001</v>
      </c>
      <c r="AD293" s="2">
        <v>21671364889</v>
      </c>
      <c r="AE293" s="2">
        <v>16921935159</v>
      </c>
      <c r="AF293" s="10">
        <f>INDEX(CONFAZ!$EN$2:$ES$408,MATCH(DATE(YEAR($A293),MONTH($A293),15),CONFAZ!$EN$2:$EN$408,0),2)</f>
        <v>429554851</v>
      </c>
      <c r="AG293" s="10">
        <f>INDEX(CONFAZ!$EN$2:$ES$408,MATCH(DATE(YEAR($A293),MONTH($A293),15),CONFAZ!$EN$2:$EN$408,0),3)</f>
        <v>353917108</v>
      </c>
      <c r="AH293">
        <v>954</v>
      </c>
      <c r="AI293">
        <v>1429281936000</v>
      </c>
      <c r="AJ293">
        <v>6.4</v>
      </c>
      <c r="AK293">
        <v>0.4</v>
      </c>
      <c r="AL293">
        <v>1144.37777777777</v>
      </c>
      <c r="AM293">
        <v>900.6345</v>
      </c>
      <c r="AN293">
        <v>821.60523809523795</v>
      </c>
      <c r="AO293">
        <v>1020.7212</v>
      </c>
      <c r="AP293">
        <v>11.8617654281342</v>
      </c>
      <c r="AQ293">
        <v>1.45</v>
      </c>
      <c r="AR293">
        <v>309.31</v>
      </c>
      <c r="AS293">
        <v>57.87</v>
      </c>
      <c r="AT293" s="10">
        <v>612014600000</v>
      </c>
      <c r="AU293">
        <v>18592</v>
      </c>
      <c r="AV293">
        <v>21</v>
      </c>
      <c r="AW293">
        <v>225056270</v>
      </c>
      <c r="AX293">
        <v>200671186</v>
      </c>
      <c r="AY293">
        <v>620</v>
      </c>
      <c r="AZ293" s="10">
        <v>0</v>
      </c>
      <c r="BA293">
        <v>0</v>
      </c>
      <c r="BB293">
        <v>0</v>
      </c>
      <c r="BC293">
        <v>691</v>
      </c>
      <c r="BD293">
        <v>0</v>
      </c>
      <c r="BE293">
        <v>92</v>
      </c>
      <c r="BF293">
        <v>286</v>
      </c>
      <c r="BG293">
        <v>31</v>
      </c>
      <c r="BH293">
        <v>175</v>
      </c>
      <c r="BI293">
        <v>153</v>
      </c>
      <c r="BJ293">
        <v>0</v>
      </c>
      <c r="BK293">
        <v>13422</v>
      </c>
      <c r="BL293">
        <v>18899950</v>
      </c>
      <c r="BM293">
        <v>5310611</v>
      </c>
      <c r="BN293">
        <v>140353</v>
      </c>
      <c r="BO293">
        <v>26798107000</v>
      </c>
      <c r="BP293" s="3">
        <v>0.4</v>
      </c>
      <c r="BQ293" s="3">
        <v>3704</v>
      </c>
      <c r="BR293" s="3">
        <v>24954.17</v>
      </c>
      <c r="BS293" s="3">
        <v>2945494000</v>
      </c>
      <c r="BT293" s="3">
        <v>24318000</v>
      </c>
      <c r="BU293" s="3">
        <v>6098154000</v>
      </c>
      <c r="BV293" s="3">
        <v>12567340000</v>
      </c>
      <c r="BW293" s="3">
        <v>5162802000</v>
      </c>
      <c r="BX293" s="3">
        <v>21635305000</v>
      </c>
      <c r="BY293">
        <v>0</v>
      </c>
      <c r="BZ293">
        <v>0</v>
      </c>
      <c r="CA293">
        <v>0</v>
      </c>
      <c r="CB293">
        <v>0</v>
      </c>
      <c r="CC293">
        <v>26798107000</v>
      </c>
      <c r="CD293">
        <v>0.4</v>
      </c>
      <c r="CE293">
        <v>282882.31</v>
      </c>
      <c r="CF293">
        <v>290532107.19999999</v>
      </c>
      <c r="CG293">
        <v>38534.620000000003</v>
      </c>
      <c r="CH293">
        <v>28272.67</v>
      </c>
      <c r="CI293">
        <v>32.480378199999997</v>
      </c>
      <c r="CJ293">
        <v>4.72</v>
      </c>
      <c r="CK293">
        <v>92360</v>
      </c>
      <c r="CL293">
        <v>127326.67</v>
      </c>
      <c r="CM293">
        <v>34966.67</v>
      </c>
      <c r="CN293">
        <v>27283.33</v>
      </c>
      <c r="CO293">
        <v>6455833.3300000001</v>
      </c>
      <c r="CP293">
        <v>-65290</v>
      </c>
      <c r="CQ293">
        <v>-246616.67</v>
      </c>
      <c r="CR293">
        <v>1030678.13</v>
      </c>
      <c r="CS293">
        <v>311413442.75</v>
      </c>
      <c r="CT293">
        <v>21805.17</v>
      </c>
      <c r="CU293">
        <v>312469408.94999999</v>
      </c>
      <c r="CV293" s="34">
        <v>0.53856099999999996</v>
      </c>
      <c r="CW293">
        <v>12553024.289999999</v>
      </c>
      <c r="CX293" s="7">
        <v>762749.29</v>
      </c>
      <c r="CY293" s="10">
        <f t="shared" si="9"/>
        <v>0</v>
      </c>
      <c r="CZ293" s="10">
        <f>IFERROR(INDEX(CONFAZ!$A$2:$ES$440,MATCH(DATE(YEAR($A293),MONTH($A293),15),CONFAZ!$A$2:$A$440,0),4),0)</f>
        <v>38534.620000000003</v>
      </c>
      <c r="DA293"/>
      <c r="DB293"/>
      <c r="DC293"/>
      <c r="DD293"/>
      <c r="DJ293"/>
    </row>
    <row r="294" spans="1:114" x14ac:dyDescent="0.25">
      <c r="A294" s="1">
        <v>43422</v>
      </c>
      <c r="B294" s="1" t="str">
        <f t="shared" si="8"/>
        <v>18/11/2018</v>
      </c>
      <c r="C294" t="s">
        <v>61</v>
      </c>
      <c r="D294" t="s">
        <v>64</v>
      </c>
      <c r="E294" s="8">
        <v>3.7867000000000002</v>
      </c>
      <c r="F294">
        <v>325857088.70000005</v>
      </c>
      <c r="G294">
        <v>2930064.74</v>
      </c>
      <c r="H294">
        <v>693810511</v>
      </c>
      <c r="I294">
        <v>94043171.559999987</v>
      </c>
      <c r="J294">
        <v>217006984.81</v>
      </c>
      <c r="K294">
        <v>16621434.580000002</v>
      </c>
      <c r="L294">
        <v>10939147</v>
      </c>
      <c r="M294" s="10">
        <v>22458324</v>
      </c>
      <c r="N294" s="10">
        <v>28109604</v>
      </c>
      <c r="O294" s="10">
        <v>86507168</v>
      </c>
      <c r="P294" s="10">
        <v>100494957</v>
      </c>
      <c r="Q294" s="10">
        <v>7553214</v>
      </c>
      <c r="R294" s="10">
        <v>92093180</v>
      </c>
      <c r="S294" s="10">
        <v>3062787</v>
      </c>
      <c r="T294" s="10">
        <v>22363361</v>
      </c>
      <c r="U294" s="10">
        <v>237686415</v>
      </c>
      <c r="V294" s="10">
        <v>90552527</v>
      </c>
      <c r="W294" s="10">
        <v>3062787</v>
      </c>
      <c r="X294" s="10">
        <v>22363361</v>
      </c>
      <c r="Y294" s="10">
        <v>237686415</v>
      </c>
      <c r="Z294" s="10">
        <v>90552527</v>
      </c>
      <c r="AA294" s="10">
        <v>2928974</v>
      </c>
      <c r="AB294" s="10">
        <v>0.1259863853</v>
      </c>
      <c r="AC294">
        <v>137.65</v>
      </c>
      <c r="AD294" s="2">
        <v>19199739213</v>
      </c>
      <c r="AE294" s="2">
        <v>15529846968</v>
      </c>
      <c r="AF294" s="10">
        <f>INDEX(CONFAZ!$EN$2:$ES$408,MATCH(DATE(YEAR($A294),MONTH($A294),15),CONFAZ!$EN$2:$EN$408,0),2)</f>
        <v>190344041</v>
      </c>
      <c r="AG294" s="10">
        <f>INDEX(CONFAZ!$EN$2:$ES$408,MATCH(DATE(YEAR($A294),MONTH($A294),15),CONFAZ!$EN$2:$EN$408,0),3)</f>
        <v>230579695</v>
      </c>
      <c r="AH294">
        <v>954</v>
      </c>
      <c r="AI294">
        <v>1437893297400</v>
      </c>
      <c r="AJ294">
        <v>6.4</v>
      </c>
      <c r="AK294">
        <v>-0.25</v>
      </c>
      <c r="AL294">
        <v>1154.57388888888</v>
      </c>
      <c r="AM294">
        <v>906.13599999999997</v>
      </c>
      <c r="AN294">
        <v>824.41904761904698</v>
      </c>
      <c r="AO294">
        <v>1030.78</v>
      </c>
      <c r="AP294">
        <v>11.709782987994</v>
      </c>
      <c r="AQ294">
        <v>0.79</v>
      </c>
      <c r="AR294">
        <v>252.53</v>
      </c>
      <c r="AS294">
        <v>-30.5</v>
      </c>
      <c r="AT294" s="10">
        <v>607482000000</v>
      </c>
      <c r="AU294">
        <v>64849</v>
      </c>
      <c r="AV294">
        <v>619</v>
      </c>
      <c r="AW294">
        <v>134350262</v>
      </c>
      <c r="AX294">
        <v>96396549</v>
      </c>
      <c r="AY294">
        <v>2148</v>
      </c>
      <c r="AZ294" s="10">
        <v>0</v>
      </c>
      <c r="BA294">
        <v>111</v>
      </c>
      <c r="BB294">
        <v>111</v>
      </c>
      <c r="BC294">
        <v>356</v>
      </c>
      <c r="BD294">
        <v>0</v>
      </c>
      <c r="BE294">
        <v>859</v>
      </c>
      <c r="BF294">
        <v>572</v>
      </c>
      <c r="BG294">
        <v>1980</v>
      </c>
      <c r="BH294">
        <v>1100</v>
      </c>
      <c r="BI294">
        <v>1855</v>
      </c>
      <c r="BJ294">
        <v>14</v>
      </c>
      <c r="BK294">
        <v>49956</v>
      </c>
      <c r="BL294">
        <v>37750717</v>
      </c>
      <c r="BM294">
        <v>74124</v>
      </c>
      <c r="BN294">
        <v>0</v>
      </c>
      <c r="BO294">
        <v>26798107000</v>
      </c>
      <c r="BP294" s="3">
        <v>0.4</v>
      </c>
      <c r="BQ294" s="3">
        <v>3704</v>
      </c>
      <c r="BR294" s="3">
        <v>24954.17</v>
      </c>
      <c r="BS294" s="3">
        <v>2945494000</v>
      </c>
      <c r="BT294" s="3">
        <v>24318000</v>
      </c>
      <c r="BU294" s="3">
        <v>6098154000</v>
      </c>
      <c r="BV294" s="3">
        <v>12567340000</v>
      </c>
      <c r="BW294" s="3">
        <v>5162802000</v>
      </c>
      <c r="BX294">
        <v>21635305000</v>
      </c>
      <c r="BY294">
        <v>0</v>
      </c>
      <c r="BZ294">
        <v>0</v>
      </c>
      <c r="CA294">
        <v>0</v>
      </c>
      <c r="CB294">
        <v>0</v>
      </c>
      <c r="CC294">
        <v>26798107000</v>
      </c>
      <c r="CD294">
        <v>0.4</v>
      </c>
      <c r="CE294">
        <v>302959.76</v>
      </c>
      <c r="CF294">
        <v>286639846.43000001</v>
      </c>
      <c r="CG294">
        <v>23909.23</v>
      </c>
      <c r="CH294">
        <v>28116.67</v>
      </c>
      <c r="CI294">
        <v>32.480378199999997</v>
      </c>
      <c r="CJ294">
        <v>4.59</v>
      </c>
      <c r="CK294">
        <v>92360</v>
      </c>
      <c r="CL294">
        <v>127326.67</v>
      </c>
      <c r="CM294">
        <v>34966.67</v>
      </c>
      <c r="CN294">
        <v>27283.33</v>
      </c>
      <c r="CO294">
        <v>6455833.3300000001</v>
      </c>
      <c r="CP294">
        <v>-65290</v>
      </c>
      <c r="CQ294">
        <v>-246616.67</v>
      </c>
      <c r="CR294">
        <v>1861067.25</v>
      </c>
      <c r="CS294">
        <v>395388132.75</v>
      </c>
      <c r="CT294">
        <v>3787.73</v>
      </c>
      <c r="CU294">
        <v>397253747.73000002</v>
      </c>
      <c r="CV294" s="34">
        <v>0.53856099999999996</v>
      </c>
      <c r="CW294">
        <v>13325131.1</v>
      </c>
      <c r="CX294" s="7">
        <v>964484.26</v>
      </c>
      <c r="CY294" s="10">
        <f t="shared" si="9"/>
        <v>0</v>
      </c>
      <c r="CZ294" s="10">
        <f>IFERROR(INDEX(CONFAZ!$A$2:$ES$440,MATCH(DATE(YEAR($A294),MONTH($A294),15),CONFAZ!$A$2:$A$440,0),4),0)</f>
        <v>23909.23</v>
      </c>
      <c r="DA294"/>
      <c r="DB294"/>
      <c r="DC294"/>
      <c r="DD294"/>
      <c r="DJ294"/>
    </row>
    <row r="295" spans="1:114" x14ac:dyDescent="0.25">
      <c r="A295" s="1">
        <v>43452</v>
      </c>
      <c r="B295" s="1" t="str">
        <f t="shared" si="8"/>
        <v>18/12/2018</v>
      </c>
      <c r="C295" t="s">
        <v>61</v>
      </c>
      <c r="D295" t="s">
        <v>64</v>
      </c>
      <c r="E295" s="8">
        <v>3.8851</v>
      </c>
      <c r="F295">
        <v>313770825.42000002</v>
      </c>
      <c r="G295">
        <v>4423511.8500000006</v>
      </c>
      <c r="H295">
        <v>647514668</v>
      </c>
      <c r="I295">
        <v>99172831.87999998</v>
      </c>
      <c r="J295">
        <v>179229839.60000002</v>
      </c>
      <c r="K295">
        <v>17620744.879999999</v>
      </c>
      <c r="L295">
        <v>19597870</v>
      </c>
      <c r="M295" s="10">
        <v>18952573</v>
      </c>
      <c r="N295" s="10">
        <v>29675942</v>
      </c>
      <c r="O295" s="10">
        <v>90255098</v>
      </c>
      <c r="P295" s="10">
        <v>97435776</v>
      </c>
      <c r="Q295" s="10">
        <v>6050397</v>
      </c>
      <c r="R295" s="10">
        <v>98845518</v>
      </c>
      <c r="S295" s="10">
        <v>2880185</v>
      </c>
      <c r="T295" s="10">
        <v>18492187</v>
      </c>
      <c r="U295" s="10">
        <v>197231656</v>
      </c>
      <c r="V295" s="10">
        <v>83271825</v>
      </c>
      <c r="W295" s="10">
        <v>2880185</v>
      </c>
      <c r="X295" s="10">
        <v>18492187</v>
      </c>
      <c r="Y295" s="10">
        <v>197231656</v>
      </c>
      <c r="Z295" s="10">
        <v>83271825</v>
      </c>
      <c r="AA295" s="10">
        <v>4423511</v>
      </c>
      <c r="AB295" s="10">
        <v>0.1352987735</v>
      </c>
      <c r="AC295">
        <v>136.32</v>
      </c>
      <c r="AD295" s="2">
        <v>19257634148</v>
      </c>
      <c r="AE295" s="2">
        <v>13640421233</v>
      </c>
      <c r="AF295" s="10">
        <f>INDEX(CONFAZ!$EN$2:$ES$408,MATCH(DATE(YEAR($A295),MONTH($A295),15),CONFAZ!$EN$2:$EN$408,0),2)</f>
        <v>284415805</v>
      </c>
      <c r="AG295" s="10">
        <f>INDEX(CONFAZ!$EN$2:$ES$408,MATCH(DATE(YEAR($A295),MONTH($A295),15),CONFAZ!$EN$2:$EN$408,0),3)</f>
        <v>635364071</v>
      </c>
      <c r="AH295">
        <v>954</v>
      </c>
      <c r="AI295">
        <v>1455805246500</v>
      </c>
      <c r="AJ295">
        <v>6.4</v>
      </c>
      <c r="AK295">
        <v>0.14000000000000001</v>
      </c>
      <c r="AL295">
        <v>1150.6838888888799</v>
      </c>
      <c r="AM295">
        <v>909.74149999999997</v>
      </c>
      <c r="AN295">
        <v>826.36142857142795</v>
      </c>
      <c r="AO295">
        <v>1029.4567999999999</v>
      </c>
      <c r="AP295">
        <v>11.716235476228601</v>
      </c>
      <c r="AQ295">
        <v>1.1499999999999999</v>
      </c>
      <c r="AR295">
        <v>220.53</v>
      </c>
      <c r="AS295">
        <v>-11.48</v>
      </c>
      <c r="AT295" s="10">
        <v>599862200000</v>
      </c>
      <c r="AU295">
        <v>92587</v>
      </c>
      <c r="AV295">
        <v>1345</v>
      </c>
      <c r="AW295">
        <v>142961756</v>
      </c>
      <c r="AX295">
        <v>130175684</v>
      </c>
      <c r="AY295">
        <v>3110</v>
      </c>
      <c r="AZ295" s="10">
        <v>1116</v>
      </c>
      <c r="BA295">
        <v>203</v>
      </c>
      <c r="BB295">
        <v>203</v>
      </c>
      <c r="BC295">
        <v>3079</v>
      </c>
      <c r="BD295">
        <v>333</v>
      </c>
      <c r="BE295">
        <v>915</v>
      </c>
      <c r="BF295">
        <v>4687</v>
      </c>
      <c r="BG295">
        <v>208</v>
      </c>
      <c r="BH295">
        <v>3200</v>
      </c>
      <c r="BI295">
        <v>2131</v>
      </c>
      <c r="BJ295">
        <v>236</v>
      </c>
      <c r="BK295">
        <v>68100</v>
      </c>
      <c r="BL295">
        <v>12352526</v>
      </c>
      <c r="BM295">
        <v>244930</v>
      </c>
      <c r="BN295">
        <v>0</v>
      </c>
      <c r="BO295">
        <v>26798107000</v>
      </c>
      <c r="BP295" s="3">
        <v>0.4</v>
      </c>
      <c r="BQ295" s="3">
        <v>3704</v>
      </c>
      <c r="BR295" s="3">
        <v>24954.17</v>
      </c>
      <c r="BS295" s="3">
        <v>2945494000</v>
      </c>
      <c r="BT295" s="3">
        <v>24318000</v>
      </c>
      <c r="BU295">
        <v>6098154000</v>
      </c>
      <c r="BV295" s="3">
        <v>12567340000</v>
      </c>
      <c r="BW295" s="3">
        <v>5162802000</v>
      </c>
      <c r="BX295" s="3">
        <v>21635305000</v>
      </c>
      <c r="BY295">
        <v>0</v>
      </c>
      <c r="BZ295">
        <v>0</v>
      </c>
      <c r="CA295">
        <v>0</v>
      </c>
      <c r="CB295">
        <v>0</v>
      </c>
      <c r="CC295">
        <v>26798107000</v>
      </c>
      <c r="CD295">
        <v>0.4</v>
      </c>
      <c r="CE295">
        <v>313138.21000000002</v>
      </c>
      <c r="CF295">
        <v>316723981.75999999</v>
      </c>
      <c r="CG295">
        <v>22875.7</v>
      </c>
      <c r="CH295">
        <v>27653.67</v>
      </c>
      <c r="CI295">
        <v>32.480378199999997</v>
      </c>
      <c r="CJ295">
        <v>4.37</v>
      </c>
      <c r="CK295">
        <v>92360</v>
      </c>
      <c r="CL295">
        <v>127326.67</v>
      </c>
      <c r="CM295">
        <v>34966.67</v>
      </c>
      <c r="CN295">
        <v>27283.33</v>
      </c>
      <c r="CO295">
        <v>6455833.3300000001</v>
      </c>
      <c r="CP295">
        <v>-65290</v>
      </c>
      <c r="CQ295">
        <v>-246616.67</v>
      </c>
      <c r="CR295">
        <v>1965087.99</v>
      </c>
      <c r="CS295">
        <v>358148203.5</v>
      </c>
      <c r="CT295">
        <v>11257.74</v>
      </c>
      <c r="CU295">
        <v>360137333.81999999</v>
      </c>
      <c r="CV295" s="34">
        <v>0.53856099999999996</v>
      </c>
      <c r="CW295">
        <v>16374944.970000001</v>
      </c>
      <c r="CX295" s="7">
        <v>887128.34</v>
      </c>
      <c r="CY295" s="10">
        <f t="shared" si="9"/>
        <v>0</v>
      </c>
      <c r="CZ295" s="10">
        <f>IFERROR(INDEX(CONFAZ!$A$2:$ES$440,MATCH(DATE(YEAR($A295),MONTH($A295),15),CONFAZ!$A$2:$A$440,0),4),0)</f>
        <v>22875.7</v>
      </c>
      <c r="DA295"/>
      <c r="DB295"/>
      <c r="DC295"/>
      <c r="DD295"/>
      <c r="DJ295"/>
    </row>
    <row r="296" spans="1:114" x14ac:dyDescent="0.25">
      <c r="A296" s="1">
        <v>43483</v>
      </c>
      <c r="B296" s="1" t="str">
        <f t="shared" si="8"/>
        <v>18/01/2019</v>
      </c>
      <c r="C296" t="s">
        <v>61</v>
      </c>
      <c r="D296" t="s">
        <v>64</v>
      </c>
      <c r="E296" s="8">
        <v>3.7416999999999998</v>
      </c>
      <c r="F296">
        <v>319864492.55999994</v>
      </c>
      <c r="G296">
        <v>3586421.5199999996</v>
      </c>
      <c r="H296">
        <v>647181350</v>
      </c>
      <c r="I296">
        <v>82403421.399999961</v>
      </c>
      <c r="J296">
        <v>185965844.91</v>
      </c>
      <c r="K296">
        <v>19397291.140000001</v>
      </c>
      <c r="L296">
        <v>41313455</v>
      </c>
      <c r="M296" s="10">
        <v>14349420</v>
      </c>
      <c r="N296" s="10">
        <v>31108553</v>
      </c>
      <c r="O296" s="10">
        <v>110678402</v>
      </c>
      <c r="P296" s="10">
        <v>88947578</v>
      </c>
      <c r="Q296" s="10">
        <v>6272563</v>
      </c>
      <c r="R296" s="10">
        <v>96768235</v>
      </c>
      <c r="S296" s="10">
        <v>2819425</v>
      </c>
      <c r="T296" s="10">
        <v>19471242</v>
      </c>
      <c r="U296" s="10">
        <v>198816601</v>
      </c>
      <c r="V296" s="10">
        <v>74397319</v>
      </c>
      <c r="W296" s="10">
        <v>2819425</v>
      </c>
      <c r="X296" s="10">
        <v>19471242</v>
      </c>
      <c r="Y296" s="10">
        <v>198816601</v>
      </c>
      <c r="Z296" s="10">
        <v>74397319</v>
      </c>
      <c r="AA296" s="10">
        <v>3552012</v>
      </c>
      <c r="AB296" s="10">
        <v>0.38305375590000001</v>
      </c>
      <c r="AC296">
        <v>133.56</v>
      </c>
      <c r="AD296" s="2">
        <v>16638094632</v>
      </c>
      <c r="AE296" s="2">
        <v>17453376542</v>
      </c>
      <c r="AF296" s="10">
        <f>INDEX(CONFAZ!$EN$2:$ES$408,MATCH(DATE(YEAR($A296),MONTH($A296),15),CONFAZ!$EN$2:$EN$408,0),2)</f>
        <v>356937864</v>
      </c>
      <c r="AG296" s="10">
        <f>INDEX(CONFAZ!$EN$2:$ES$408,MATCH(DATE(YEAR($A296),MONTH($A296),15),CONFAZ!$EN$2:$EN$408,0),3)</f>
        <v>198676543</v>
      </c>
      <c r="AH296">
        <v>998</v>
      </c>
      <c r="AI296">
        <v>1410561032800</v>
      </c>
      <c r="AJ296">
        <v>6.4</v>
      </c>
      <c r="AK296">
        <v>0.36</v>
      </c>
      <c r="AL296">
        <v>1148.94888888888</v>
      </c>
      <c r="AM296">
        <v>909.00199999999995</v>
      </c>
      <c r="AN296">
        <v>826.94571428571396</v>
      </c>
      <c r="AO296">
        <v>1027.9892</v>
      </c>
      <c r="AP296">
        <v>12.166320558806801</v>
      </c>
      <c r="AQ296">
        <v>1.32</v>
      </c>
      <c r="AR296">
        <v>217.84</v>
      </c>
      <c r="AS296">
        <v>-18.829999999999998</v>
      </c>
      <c r="AT296" s="10">
        <v>578268700000</v>
      </c>
      <c r="AU296">
        <v>83103</v>
      </c>
      <c r="AV296">
        <v>470</v>
      </c>
      <c r="AW296">
        <v>245198388</v>
      </c>
      <c r="AX296">
        <v>178968829</v>
      </c>
      <c r="AY296">
        <v>3205</v>
      </c>
      <c r="AZ296" s="10">
        <v>0</v>
      </c>
      <c r="BA296">
        <v>359</v>
      </c>
      <c r="BB296">
        <v>359</v>
      </c>
      <c r="BC296">
        <v>334</v>
      </c>
      <c r="BD296">
        <v>0</v>
      </c>
      <c r="BE296">
        <v>926</v>
      </c>
      <c r="BF296">
        <v>2101</v>
      </c>
      <c r="BG296">
        <v>2740</v>
      </c>
      <c r="BH296">
        <v>589</v>
      </c>
      <c r="BI296">
        <v>403</v>
      </c>
      <c r="BJ296">
        <v>0</v>
      </c>
      <c r="BK296">
        <v>71274</v>
      </c>
      <c r="BL296">
        <v>65919551</v>
      </c>
      <c r="BM296">
        <v>89468</v>
      </c>
      <c r="BN296">
        <v>0</v>
      </c>
      <c r="BO296">
        <v>28350665000</v>
      </c>
      <c r="BP296" s="3">
        <v>0.4</v>
      </c>
      <c r="BQ296" s="3">
        <v>3704</v>
      </c>
      <c r="BR296" s="3">
        <v>26179.47</v>
      </c>
      <c r="BS296">
        <v>3309026000</v>
      </c>
      <c r="BT296" s="3">
        <v>21981000</v>
      </c>
      <c r="BU296" s="3">
        <v>5532392000</v>
      </c>
      <c r="BV296" s="3">
        <v>14347112000</v>
      </c>
      <c r="BW296" s="3">
        <v>5140155000</v>
      </c>
      <c r="BX296">
        <v>23210511000</v>
      </c>
      <c r="BY296">
        <v>0</v>
      </c>
      <c r="BZ296">
        <v>0</v>
      </c>
      <c r="CA296">
        <v>0</v>
      </c>
      <c r="CB296">
        <v>0</v>
      </c>
      <c r="CC296">
        <v>26798107000</v>
      </c>
      <c r="CD296">
        <v>0.4</v>
      </c>
      <c r="CE296">
        <v>206772.11</v>
      </c>
      <c r="CF296">
        <v>299244291.12</v>
      </c>
      <c r="CG296">
        <v>21816.29</v>
      </c>
      <c r="CH296">
        <v>87064.25</v>
      </c>
      <c r="CI296">
        <v>34.518789599999998</v>
      </c>
      <c r="CJ296">
        <v>4.2699999999999996</v>
      </c>
      <c r="CK296">
        <v>84316.67</v>
      </c>
      <c r="CL296">
        <v>115926.67</v>
      </c>
      <c r="CM296">
        <v>31610</v>
      </c>
      <c r="CN296">
        <v>-22820</v>
      </c>
      <c r="CO296">
        <v>6392900</v>
      </c>
      <c r="CP296">
        <v>-93786.67</v>
      </c>
      <c r="CQ296">
        <v>-203520</v>
      </c>
      <c r="CR296">
        <v>1762263.1</v>
      </c>
      <c r="CS296">
        <v>367349696.86000001</v>
      </c>
      <c r="CT296">
        <v>34062.21</v>
      </c>
      <c r="CU296">
        <v>369147772.17000002</v>
      </c>
      <c r="CV296" s="34">
        <v>0.53441640000000001</v>
      </c>
      <c r="CW296">
        <v>15316206.99</v>
      </c>
      <c r="CX296" s="7">
        <v>674845.97</v>
      </c>
      <c r="CY296" s="10">
        <f t="shared" si="9"/>
        <v>0</v>
      </c>
      <c r="CZ296" s="10">
        <f>IFERROR(INDEX(CONFAZ!$A$2:$ES$440,MATCH(DATE(YEAR($A296),MONTH($A296),15),CONFAZ!$A$2:$A$440,0),4),0)</f>
        <v>21816.29</v>
      </c>
      <c r="DA296"/>
      <c r="DB296"/>
      <c r="DC296"/>
      <c r="DD296"/>
      <c r="DJ296"/>
    </row>
    <row r="297" spans="1:114" x14ac:dyDescent="0.25">
      <c r="A297" s="1">
        <v>43514</v>
      </c>
      <c r="B297" s="1" t="str">
        <f t="shared" si="8"/>
        <v>18/02/2019</v>
      </c>
      <c r="C297" t="s">
        <v>61</v>
      </c>
      <c r="D297" t="s">
        <v>64</v>
      </c>
      <c r="E297" s="8">
        <v>3.7235999999999998</v>
      </c>
      <c r="F297">
        <v>292866635.44</v>
      </c>
      <c r="G297">
        <v>4158166.1099999994</v>
      </c>
      <c r="H297">
        <v>576131156</v>
      </c>
      <c r="I297">
        <v>79028634.300000012</v>
      </c>
      <c r="J297">
        <v>153268084.42000002</v>
      </c>
      <c r="K297">
        <v>15299812.370000001</v>
      </c>
      <c r="L297">
        <v>114017557</v>
      </c>
      <c r="M297" s="10">
        <v>14917244</v>
      </c>
      <c r="N297" s="10">
        <v>35895700</v>
      </c>
      <c r="O297" s="10">
        <v>82931222</v>
      </c>
      <c r="P297" s="10">
        <v>85606322</v>
      </c>
      <c r="Q297" s="10">
        <v>5517163</v>
      </c>
      <c r="R297" s="10">
        <v>85440395</v>
      </c>
      <c r="S297" s="10">
        <v>2660019</v>
      </c>
      <c r="T297" s="10">
        <v>18401647</v>
      </c>
      <c r="U297" s="10">
        <v>169291922</v>
      </c>
      <c r="V297" s="10">
        <v>71311356</v>
      </c>
      <c r="W297" s="10">
        <v>2660019</v>
      </c>
      <c r="X297" s="10">
        <v>18401647</v>
      </c>
      <c r="Y297" s="10">
        <v>169291922</v>
      </c>
      <c r="Z297" s="10">
        <v>71311356</v>
      </c>
      <c r="AA297" s="10">
        <v>4158166</v>
      </c>
      <c r="AB297" s="10">
        <v>-0.1675774625</v>
      </c>
      <c r="AC297">
        <v>133.9</v>
      </c>
      <c r="AD297" s="2">
        <v>15618080347</v>
      </c>
      <c r="AE297" s="2">
        <v>13566766788</v>
      </c>
      <c r="AF297" s="10">
        <f>INDEX(CONFAZ!$EN$2:$ES$408,MATCH(DATE(YEAR($A297),MONTH($A297),15),CONFAZ!$EN$2:$EN$408,0),2)</f>
        <v>146380333</v>
      </c>
      <c r="AG297" s="10">
        <f>INDEX(CONFAZ!$EN$2:$ES$408,MATCH(DATE(YEAR($A297),MONTH($A297),15),CONFAZ!$EN$2:$EN$408,0),3)</f>
        <v>219794716</v>
      </c>
      <c r="AH297">
        <v>998</v>
      </c>
      <c r="AI297">
        <v>1409188972800</v>
      </c>
      <c r="AJ297">
        <v>6.4</v>
      </c>
      <c r="AK297">
        <v>0.54</v>
      </c>
      <c r="AL297">
        <v>1148.9094444444399</v>
      </c>
      <c r="AM297">
        <v>906.76300000000003</v>
      </c>
      <c r="AN297">
        <v>824.48095238095198</v>
      </c>
      <c r="AO297">
        <v>1027.73</v>
      </c>
      <c r="AP297">
        <v>12.550618752300799</v>
      </c>
      <c r="AQ297">
        <v>1.43</v>
      </c>
      <c r="AR297">
        <v>238.24</v>
      </c>
      <c r="AS297">
        <v>-16.079999999999998</v>
      </c>
      <c r="AT297" s="10">
        <v>576069700000</v>
      </c>
      <c r="AU297">
        <v>60471</v>
      </c>
      <c r="AV297">
        <v>60</v>
      </c>
      <c r="AW297">
        <v>97975746</v>
      </c>
      <c r="AX297">
        <v>70635978</v>
      </c>
      <c r="AY297">
        <v>2019</v>
      </c>
      <c r="AZ297" s="10">
        <v>1104</v>
      </c>
      <c r="BA297">
        <v>109</v>
      </c>
      <c r="BB297">
        <v>109</v>
      </c>
      <c r="BC297">
        <v>2583</v>
      </c>
      <c r="BD297">
        <v>0</v>
      </c>
      <c r="BE297">
        <v>2200</v>
      </c>
      <c r="BF297">
        <v>64</v>
      </c>
      <c r="BG297">
        <v>38</v>
      </c>
      <c r="BH297">
        <v>638</v>
      </c>
      <c r="BI297">
        <v>392</v>
      </c>
      <c r="BJ297">
        <v>44</v>
      </c>
      <c r="BK297">
        <v>38984</v>
      </c>
      <c r="BL297">
        <v>27162832</v>
      </c>
      <c r="BM297">
        <v>64877</v>
      </c>
      <c r="BN297">
        <v>0</v>
      </c>
      <c r="BO297">
        <v>28350665000</v>
      </c>
      <c r="BP297" s="3">
        <v>0.4</v>
      </c>
      <c r="BQ297" s="3">
        <v>3704</v>
      </c>
      <c r="BR297" s="3">
        <v>26179.47</v>
      </c>
      <c r="BS297" s="3">
        <v>3309026000</v>
      </c>
      <c r="BT297">
        <v>21981000</v>
      </c>
      <c r="BU297" s="3">
        <v>5532392000</v>
      </c>
      <c r="BV297" s="3">
        <v>14347112000</v>
      </c>
      <c r="BW297">
        <v>5140155000</v>
      </c>
      <c r="BX297">
        <v>23210511000</v>
      </c>
      <c r="BY297">
        <v>0</v>
      </c>
      <c r="BZ297">
        <v>0</v>
      </c>
      <c r="CA297">
        <v>0</v>
      </c>
      <c r="CB297">
        <v>0</v>
      </c>
      <c r="CC297">
        <v>26798107000</v>
      </c>
      <c r="CD297">
        <v>0.4</v>
      </c>
      <c r="CE297">
        <v>228446.55</v>
      </c>
      <c r="CF297">
        <v>296363855.56</v>
      </c>
      <c r="CG297">
        <v>26665.59</v>
      </c>
      <c r="CH297">
        <v>27788.25</v>
      </c>
      <c r="CI297">
        <v>34.518789599999998</v>
      </c>
      <c r="CJ297">
        <v>4.1900000000000004</v>
      </c>
      <c r="CK297">
        <v>84316.67</v>
      </c>
      <c r="CL297">
        <v>115926.67</v>
      </c>
      <c r="CM297">
        <v>31610</v>
      </c>
      <c r="CN297">
        <v>-22820</v>
      </c>
      <c r="CO297">
        <v>6392900</v>
      </c>
      <c r="CP297">
        <v>-93786.67</v>
      </c>
      <c r="CQ297">
        <v>-203520</v>
      </c>
      <c r="CR297">
        <v>2095077.93</v>
      </c>
      <c r="CS297">
        <v>321708889.44999999</v>
      </c>
      <c r="CT297">
        <v>133719.31</v>
      </c>
      <c r="CU297">
        <v>323939680.44</v>
      </c>
      <c r="CV297" s="34">
        <v>0.53441640000000001</v>
      </c>
      <c r="CW297">
        <v>15146721.779999999</v>
      </c>
      <c r="CX297" s="7">
        <v>663260.79</v>
      </c>
      <c r="CY297" s="10">
        <f t="shared" si="9"/>
        <v>0</v>
      </c>
      <c r="CZ297" s="10">
        <f>IFERROR(INDEX(CONFAZ!$A$2:$ES$440,MATCH(DATE(YEAR($A297),MONTH($A297),15),CONFAZ!$A$2:$A$440,0),4),0)</f>
        <v>26665.59</v>
      </c>
      <c r="DA297" s="10"/>
      <c r="DB297" s="10"/>
      <c r="DC297"/>
      <c r="DD297"/>
      <c r="DJ297"/>
    </row>
    <row r="298" spans="1:114" x14ac:dyDescent="0.25">
      <c r="A298" s="1">
        <v>43542</v>
      </c>
      <c r="B298" s="1" t="str">
        <f t="shared" si="8"/>
        <v>18/03/2019</v>
      </c>
      <c r="C298" t="s">
        <v>61</v>
      </c>
      <c r="D298" t="s">
        <v>64</v>
      </c>
      <c r="E298" s="8">
        <v>3.8464999999999998</v>
      </c>
      <c r="F298">
        <v>313486465.81</v>
      </c>
      <c r="G298">
        <v>3677425.1500000004</v>
      </c>
      <c r="H298">
        <v>556244707</v>
      </c>
      <c r="I298">
        <v>73512553.729999989</v>
      </c>
      <c r="J298">
        <v>114145124.27</v>
      </c>
      <c r="K298">
        <v>14438644.869999999</v>
      </c>
      <c r="L298">
        <v>61173676</v>
      </c>
      <c r="M298" s="10">
        <v>19998158</v>
      </c>
      <c r="N298" s="10">
        <v>27396451</v>
      </c>
      <c r="O298" s="10">
        <v>70496662</v>
      </c>
      <c r="P298" s="10">
        <v>78638751</v>
      </c>
      <c r="Q298" s="10">
        <v>4946122</v>
      </c>
      <c r="R298" s="10">
        <v>76911944</v>
      </c>
      <c r="S298" s="10">
        <v>2823061</v>
      </c>
      <c r="T298" s="10">
        <v>17560705</v>
      </c>
      <c r="U298" s="10">
        <v>185781601</v>
      </c>
      <c r="V298" s="10">
        <v>68014094</v>
      </c>
      <c r="W298" s="10">
        <v>2823061</v>
      </c>
      <c r="X298" s="10">
        <v>17560705</v>
      </c>
      <c r="Y298" s="10">
        <v>185781601</v>
      </c>
      <c r="Z298" s="10">
        <v>68014094</v>
      </c>
      <c r="AA298" s="10">
        <v>3677158</v>
      </c>
      <c r="AB298" s="10">
        <v>-0.15505025650000001</v>
      </c>
      <c r="AC298">
        <v>139.02000000000001</v>
      </c>
      <c r="AD298" s="2">
        <v>17308721624</v>
      </c>
      <c r="AE298" s="2">
        <v>14066000746</v>
      </c>
      <c r="AF298" s="10">
        <f>INDEX(CONFAZ!$EN$2:$ES$408,MATCH(DATE(YEAR($A298),MONTH($A298),15),CONFAZ!$EN$2:$EN$408,0),2)</f>
        <v>196862358</v>
      </c>
      <c r="AG298" s="10">
        <f>INDEX(CONFAZ!$EN$2:$ES$408,MATCH(DATE(YEAR($A298),MONTH($A298),15),CONFAZ!$EN$2:$EN$408,0),3)</f>
        <v>155521684</v>
      </c>
      <c r="AH298">
        <v>998</v>
      </c>
      <c r="AI298">
        <v>1477690672500</v>
      </c>
      <c r="AJ298">
        <v>6.4</v>
      </c>
      <c r="AK298">
        <v>0.77</v>
      </c>
      <c r="AL298">
        <v>1151.4455555555501</v>
      </c>
      <c r="AM298">
        <v>901.43600000000004</v>
      </c>
      <c r="AN298">
        <v>821.07904761904695</v>
      </c>
      <c r="AO298">
        <v>1026.1723999999999</v>
      </c>
      <c r="AP298">
        <v>12.8453402589581</v>
      </c>
      <c r="AQ298">
        <v>1.75</v>
      </c>
      <c r="AR298">
        <v>257.64999999999998</v>
      </c>
      <c r="AS298">
        <v>11.98</v>
      </c>
      <c r="AT298" s="10">
        <v>601715600000</v>
      </c>
      <c r="AU298">
        <v>45852</v>
      </c>
      <c r="AV298">
        <v>0</v>
      </c>
      <c r="AW298">
        <v>107169010</v>
      </c>
      <c r="AX298">
        <v>101965922</v>
      </c>
      <c r="AY298">
        <v>1659</v>
      </c>
      <c r="AZ298" s="10">
        <v>1203</v>
      </c>
      <c r="BA298">
        <v>172</v>
      </c>
      <c r="BB298">
        <v>172</v>
      </c>
      <c r="BC298">
        <v>6965</v>
      </c>
      <c r="BD298">
        <v>0</v>
      </c>
      <c r="BE298">
        <v>0</v>
      </c>
      <c r="BF298">
        <v>49</v>
      </c>
      <c r="BG298">
        <v>449</v>
      </c>
      <c r="BH298">
        <v>221</v>
      </c>
      <c r="BI298">
        <v>0</v>
      </c>
      <c r="BJ298">
        <v>0</v>
      </c>
      <c r="BK298">
        <v>23628</v>
      </c>
      <c r="BL298">
        <v>5073513</v>
      </c>
      <c r="BM298">
        <v>46669</v>
      </c>
      <c r="BN298">
        <v>0</v>
      </c>
      <c r="BO298">
        <v>28350665000</v>
      </c>
      <c r="BP298" s="3">
        <v>0.4</v>
      </c>
      <c r="BQ298" s="3">
        <v>3704</v>
      </c>
      <c r="BR298" s="3">
        <v>26179.47</v>
      </c>
      <c r="BS298" s="3">
        <v>3309026000</v>
      </c>
      <c r="BT298" s="3">
        <v>21981000</v>
      </c>
      <c r="BU298" s="3">
        <v>5532392000</v>
      </c>
      <c r="BV298">
        <v>14347112000</v>
      </c>
      <c r="BW298">
        <v>5140155000</v>
      </c>
      <c r="BX298" s="3">
        <v>23210511000</v>
      </c>
      <c r="BY298">
        <v>0</v>
      </c>
      <c r="BZ298">
        <v>0</v>
      </c>
      <c r="CA298">
        <v>0</v>
      </c>
      <c r="CB298">
        <v>0</v>
      </c>
      <c r="CC298">
        <v>26798107000</v>
      </c>
      <c r="CD298">
        <v>0.4</v>
      </c>
      <c r="CE298">
        <v>158215.47</v>
      </c>
      <c r="CF298">
        <v>317241501.44</v>
      </c>
      <c r="CG298">
        <v>16436.79</v>
      </c>
      <c r="CH298">
        <v>27855.25</v>
      </c>
      <c r="CI298">
        <v>34.518789599999998</v>
      </c>
      <c r="CJ298">
        <v>4.3099999999999996</v>
      </c>
      <c r="CK298">
        <v>84316.67</v>
      </c>
      <c r="CL298">
        <v>115926.67</v>
      </c>
      <c r="CM298">
        <v>31610</v>
      </c>
      <c r="CN298">
        <v>-22820</v>
      </c>
      <c r="CO298">
        <v>6392900</v>
      </c>
      <c r="CP298">
        <v>-93786.67</v>
      </c>
      <c r="CQ298">
        <v>-203520</v>
      </c>
      <c r="CR298">
        <v>1505756.23</v>
      </c>
      <c r="CS298">
        <v>315596310.49000001</v>
      </c>
      <c r="CT298">
        <v>76233.31</v>
      </c>
      <c r="CU298">
        <v>317179995.02999997</v>
      </c>
      <c r="CV298" s="34">
        <v>0.53441640000000001</v>
      </c>
      <c r="CW298">
        <v>15764915.039999999</v>
      </c>
      <c r="CX298" s="7">
        <v>645295.26</v>
      </c>
      <c r="CY298" s="10">
        <f t="shared" si="9"/>
        <v>0</v>
      </c>
      <c r="CZ298" s="10">
        <f>IFERROR(INDEX(CONFAZ!$A$2:$ES$440,MATCH(DATE(YEAR($A298),MONTH($A298),15),CONFAZ!$A$2:$A$440,0),4),0)</f>
        <v>16436.79</v>
      </c>
      <c r="DA298"/>
      <c r="DB298"/>
      <c r="DC298"/>
      <c r="DD298"/>
      <c r="DJ298"/>
    </row>
    <row r="299" spans="1:114" x14ac:dyDescent="0.25">
      <c r="A299" s="1">
        <v>43573</v>
      </c>
      <c r="B299" s="1" t="str">
        <f t="shared" si="8"/>
        <v>18/04/2019</v>
      </c>
      <c r="C299" t="s">
        <v>61</v>
      </c>
      <c r="D299" t="s">
        <v>64</v>
      </c>
      <c r="E299" s="8">
        <v>3.8961999999999999</v>
      </c>
      <c r="F299">
        <v>394810708.60000002</v>
      </c>
      <c r="G299">
        <v>2704574.3600000003</v>
      </c>
      <c r="H299">
        <v>579859838</v>
      </c>
      <c r="I299">
        <v>80224837.310000002</v>
      </c>
      <c r="J299">
        <v>36370022.780000001</v>
      </c>
      <c r="K299">
        <v>15036728.770000001</v>
      </c>
      <c r="L299">
        <v>58401298</v>
      </c>
      <c r="M299" s="10">
        <v>14351004</v>
      </c>
      <c r="N299" s="10">
        <v>28617602</v>
      </c>
      <c r="O299" s="10">
        <v>73784323</v>
      </c>
      <c r="P299" s="10">
        <v>76837358</v>
      </c>
      <c r="Q299" s="10">
        <v>4627301</v>
      </c>
      <c r="R299" s="10">
        <v>82420756</v>
      </c>
      <c r="S299" s="10">
        <v>3449354</v>
      </c>
      <c r="T299" s="10">
        <v>19662512</v>
      </c>
      <c r="U299" s="10">
        <v>202943745</v>
      </c>
      <c r="V299" s="10">
        <v>70462318</v>
      </c>
      <c r="W299" s="10">
        <v>3449354</v>
      </c>
      <c r="X299" s="10">
        <v>19662512</v>
      </c>
      <c r="Y299" s="10">
        <v>202943745</v>
      </c>
      <c r="Z299" s="10">
        <v>70462318</v>
      </c>
      <c r="AA299" s="10">
        <v>2703565</v>
      </c>
      <c r="AB299" s="10">
        <v>-8.4397301999999993E-2</v>
      </c>
      <c r="AC299">
        <v>139.66999999999999</v>
      </c>
      <c r="AD299" s="2">
        <v>19090646313</v>
      </c>
      <c r="AE299" s="2">
        <v>14664020352</v>
      </c>
      <c r="AF299" s="10">
        <f>INDEX(CONFAZ!$EN$2:$ES$408,MATCH(DATE(YEAR($A299),MONTH($A299),15),CONFAZ!$EN$2:$EN$408,0),2)</f>
        <v>387676152</v>
      </c>
      <c r="AG299" s="10">
        <f>INDEX(CONFAZ!$EN$2:$ES$408,MATCH(DATE(YEAR($A299),MONTH($A299),15),CONFAZ!$EN$2:$EN$408,0),3)</f>
        <v>396457511</v>
      </c>
      <c r="AH299">
        <v>998</v>
      </c>
      <c r="AI299">
        <v>1495357663800</v>
      </c>
      <c r="AJ299">
        <v>6.4</v>
      </c>
      <c r="AK299">
        <v>0.6</v>
      </c>
      <c r="AL299">
        <v>1179.62222222222</v>
      </c>
      <c r="AM299">
        <v>921.33749999999998</v>
      </c>
      <c r="AN299">
        <v>835.91571428571399</v>
      </c>
      <c r="AO299">
        <v>1052.7552000000001</v>
      </c>
      <c r="AP299">
        <v>12.614014530114799</v>
      </c>
      <c r="AQ299">
        <v>1.56999</v>
      </c>
      <c r="AR299">
        <v>279.95999999999998</v>
      </c>
      <c r="AS299">
        <v>35.719000000000001</v>
      </c>
      <c r="AT299" s="10">
        <v>612995400000</v>
      </c>
      <c r="AU299">
        <v>54084</v>
      </c>
      <c r="AV299">
        <v>0</v>
      </c>
      <c r="AW299">
        <v>130208692</v>
      </c>
      <c r="AX299">
        <v>112333847</v>
      </c>
      <c r="AY299">
        <v>2704</v>
      </c>
      <c r="AZ299" s="10">
        <v>155</v>
      </c>
      <c r="BA299">
        <v>138</v>
      </c>
      <c r="BB299">
        <v>138</v>
      </c>
      <c r="BC299">
        <v>194</v>
      </c>
      <c r="BD299">
        <v>0</v>
      </c>
      <c r="BE299">
        <v>152</v>
      </c>
      <c r="BF299">
        <v>91633</v>
      </c>
      <c r="BG299">
        <v>2912</v>
      </c>
      <c r="BH299">
        <v>829</v>
      </c>
      <c r="BI299">
        <v>502</v>
      </c>
      <c r="BJ299">
        <v>0</v>
      </c>
      <c r="BK299">
        <v>35465</v>
      </c>
      <c r="BL299">
        <v>10583431</v>
      </c>
      <c r="BM299">
        <v>7101327</v>
      </c>
      <c r="BN299">
        <v>0</v>
      </c>
      <c r="BO299">
        <v>28350665000</v>
      </c>
      <c r="BP299" s="3">
        <v>0.4</v>
      </c>
      <c r="BQ299" s="3">
        <v>3704</v>
      </c>
      <c r="BR299" s="3">
        <v>26179.47</v>
      </c>
      <c r="BS299" s="3">
        <v>3309026000</v>
      </c>
      <c r="BT299" s="3">
        <v>21981000</v>
      </c>
      <c r="BU299" s="3">
        <v>5532392000</v>
      </c>
      <c r="BV299" s="3">
        <v>14347112000</v>
      </c>
      <c r="BW299" s="3">
        <v>5140155000</v>
      </c>
      <c r="BX299" s="3">
        <v>23210511000</v>
      </c>
      <c r="BY299">
        <v>0</v>
      </c>
      <c r="BZ299">
        <v>0</v>
      </c>
      <c r="CA299">
        <v>0</v>
      </c>
      <c r="CB299">
        <v>0</v>
      </c>
      <c r="CC299">
        <v>26798107000</v>
      </c>
      <c r="CD299">
        <v>0.4</v>
      </c>
      <c r="CE299">
        <v>240074.89</v>
      </c>
      <c r="CF299">
        <v>263100642.15000001</v>
      </c>
      <c r="CG299">
        <v>21260.959999999999</v>
      </c>
      <c r="CH299">
        <v>27958.25</v>
      </c>
      <c r="CI299">
        <v>34.518789599999998</v>
      </c>
      <c r="CJ299">
        <v>4.4400000000000004</v>
      </c>
      <c r="CK299">
        <v>-124343.33</v>
      </c>
      <c r="CL299">
        <v>-98176.67</v>
      </c>
      <c r="CM299">
        <v>26166.67</v>
      </c>
      <c r="CN299">
        <v>-456100</v>
      </c>
      <c r="CO299">
        <v>5893780</v>
      </c>
      <c r="CP299">
        <v>-93096.67</v>
      </c>
      <c r="CQ299">
        <v>-267260</v>
      </c>
      <c r="CR299">
        <v>1143873.79</v>
      </c>
      <c r="CS299">
        <v>315232153.73000002</v>
      </c>
      <c r="CT299">
        <v>80523.240000000005</v>
      </c>
      <c r="CU299">
        <v>316460650.75999999</v>
      </c>
      <c r="CV299" s="34">
        <v>0.53441640000000001</v>
      </c>
      <c r="CW299">
        <v>14289315.140000001</v>
      </c>
      <c r="CX299" s="7">
        <v>585993.69999999995</v>
      </c>
      <c r="CY299" s="10">
        <f t="shared" si="9"/>
        <v>0</v>
      </c>
      <c r="CZ299" s="10">
        <f>IFERROR(INDEX(CONFAZ!$A$2:$ES$440,MATCH(DATE(YEAR($A299),MONTH($A299),15),CONFAZ!$A$2:$A$440,0),4),0)</f>
        <v>21260.959999999999</v>
      </c>
      <c r="DA299" s="4"/>
      <c r="DB299"/>
      <c r="DC299"/>
      <c r="DD299"/>
      <c r="DJ299"/>
    </row>
    <row r="300" spans="1:114" x14ac:dyDescent="0.25">
      <c r="A300" s="1">
        <v>43603</v>
      </c>
      <c r="B300" s="1" t="str">
        <f t="shared" si="8"/>
        <v>18/05/2019</v>
      </c>
      <c r="C300" t="s">
        <v>61</v>
      </c>
      <c r="D300" t="s">
        <v>64</v>
      </c>
      <c r="E300" s="8">
        <v>4.0015000000000001</v>
      </c>
      <c r="F300">
        <v>423099296.35999995</v>
      </c>
      <c r="G300">
        <v>7409375.4100000001</v>
      </c>
      <c r="H300">
        <v>610812533</v>
      </c>
      <c r="I300">
        <v>92516255.699999973</v>
      </c>
      <c r="J300">
        <v>26190911.540000003</v>
      </c>
      <c r="K300">
        <v>15704200.930000002</v>
      </c>
      <c r="L300">
        <v>44608590</v>
      </c>
      <c r="M300" s="10">
        <v>18050259</v>
      </c>
      <c r="N300" s="10">
        <v>29246540</v>
      </c>
      <c r="O300" s="10">
        <v>87376166</v>
      </c>
      <c r="P300" s="10">
        <v>95978061</v>
      </c>
      <c r="Q300" s="10">
        <v>6918824</v>
      </c>
      <c r="R300" s="10">
        <v>89153671</v>
      </c>
      <c r="S300" s="10">
        <v>2950227</v>
      </c>
      <c r="T300" s="10">
        <v>19799202</v>
      </c>
      <c r="U300" s="10">
        <v>183273136</v>
      </c>
      <c r="V300" s="10">
        <v>70745476</v>
      </c>
      <c r="W300" s="10">
        <v>2950227</v>
      </c>
      <c r="X300" s="10">
        <v>19799202</v>
      </c>
      <c r="Y300" s="10">
        <v>183273136</v>
      </c>
      <c r="Z300" s="10">
        <v>70745476</v>
      </c>
      <c r="AA300" s="10">
        <v>7320971</v>
      </c>
      <c r="AB300" s="10">
        <v>7.8386852600000001E-2</v>
      </c>
      <c r="AC300">
        <v>139.38</v>
      </c>
      <c r="AD300" s="2">
        <v>20500498556</v>
      </c>
      <c r="AE300" s="2">
        <v>16130590785</v>
      </c>
      <c r="AF300" s="10">
        <f>INDEX(CONFAZ!$EN$2:$ES$408,MATCH(DATE(YEAR($A300),MONTH($A300),15),CONFAZ!$EN$2:$EN$408,0),2)</f>
        <v>397648509</v>
      </c>
      <c r="AG300" s="10">
        <f>INDEX(CONFAZ!$EN$2:$ES$408,MATCH(DATE(YEAR($A300),MONTH($A300),15),CONFAZ!$EN$2:$EN$408,0),3)</f>
        <v>391949146</v>
      </c>
      <c r="AH300">
        <v>998</v>
      </c>
      <c r="AI300">
        <v>1545227243000</v>
      </c>
      <c r="AJ300">
        <v>6.4</v>
      </c>
      <c r="AK300">
        <v>0.15</v>
      </c>
      <c r="AL300">
        <v>1180.0061111111099</v>
      </c>
      <c r="AM300">
        <v>922.90549999999996</v>
      </c>
      <c r="AN300">
        <v>839.50904761904701</v>
      </c>
      <c r="AO300">
        <v>1050.3172</v>
      </c>
      <c r="AP300">
        <v>12.395003130051199</v>
      </c>
      <c r="AQ300">
        <v>1.1299999999999999</v>
      </c>
      <c r="AR300">
        <v>276.60000000000002</v>
      </c>
      <c r="AS300">
        <v>24.15</v>
      </c>
      <c r="AT300" s="10">
        <v>615256900000</v>
      </c>
      <c r="AU300">
        <v>95788</v>
      </c>
      <c r="AV300">
        <v>60</v>
      </c>
      <c r="AW300">
        <v>128075373</v>
      </c>
      <c r="AX300">
        <v>124239854</v>
      </c>
      <c r="AY300">
        <v>3902</v>
      </c>
      <c r="AZ300" s="10">
        <v>2934</v>
      </c>
      <c r="BA300">
        <v>409</v>
      </c>
      <c r="BB300">
        <v>409</v>
      </c>
      <c r="BC300">
        <v>2317</v>
      </c>
      <c r="BD300">
        <v>0</v>
      </c>
      <c r="BE300">
        <v>1079</v>
      </c>
      <c r="BF300">
        <v>1191616</v>
      </c>
      <c r="BG300">
        <v>4386</v>
      </c>
      <c r="BH300">
        <v>4220</v>
      </c>
      <c r="BI300">
        <v>773</v>
      </c>
      <c r="BJ300">
        <v>43</v>
      </c>
      <c r="BK300">
        <v>64236</v>
      </c>
      <c r="BL300">
        <v>2380959</v>
      </c>
      <c r="BM300">
        <v>75598</v>
      </c>
      <c r="BN300">
        <v>0</v>
      </c>
      <c r="BO300">
        <v>28350665000</v>
      </c>
      <c r="BP300" s="3">
        <v>0.4</v>
      </c>
      <c r="BQ300" s="3">
        <v>3704</v>
      </c>
      <c r="BR300" s="3">
        <v>26179.47</v>
      </c>
      <c r="BS300" s="3">
        <v>3309026000</v>
      </c>
      <c r="BT300" s="3">
        <v>21981000</v>
      </c>
      <c r="BU300" s="3">
        <v>5532392000</v>
      </c>
      <c r="BV300" s="3">
        <v>14347112000</v>
      </c>
      <c r="BW300" s="3">
        <v>5140155000</v>
      </c>
      <c r="BX300" s="3">
        <v>23210511000</v>
      </c>
      <c r="BY300">
        <v>0</v>
      </c>
      <c r="BZ300">
        <v>0</v>
      </c>
      <c r="CA300">
        <v>0</v>
      </c>
      <c r="CB300">
        <v>0</v>
      </c>
      <c r="CC300">
        <v>26798107000</v>
      </c>
      <c r="CD300">
        <v>0.4</v>
      </c>
      <c r="CE300">
        <v>145114.92000000001</v>
      </c>
      <c r="CF300">
        <v>232620940.66999999</v>
      </c>
      <c r="CG300">
        <v>9280.73</v>
      </c>
      <c r="CH300">
        <v>28148.25</v>
      </c>
      <c r="CI300">
        <v>34.518789599999998</v>
      </c>
      <c r="CJ300">
        <v>4.55</v>
      </c>
      <c r="CK300">
        <v>-124343.33</v>
      </c>
      <c r="CL300">
        <v>-98176.67</v>
      </c>
      <c r="CM300">
        <v>26166.67</v>
      </c>
      <c r="CN300">
        <v>-456100</v>
      </c>
      <c r="CO300">
        <v>5893780</v>
      </c>
      <c r="CP300">
        <v>-93096.67</v>
      </c>
      <c r="CQ300">
        <v>-267260</v>
      </c>
      <c r="CR300">
        <v>2126884</v>
      </c>
      <c r="CS300">
        <v>305578736.67000002</v>
      </c>
      <c r="CT300">
        <v>69599.5</v>
      </c>
      <c r="CU300">
        <v>307788713.83999997</v>
      </c>
      <c r="CV300" s="34">
        <v>0.53441640000000001</v>
      </c>
      <c r="CW300">
        <v>14912135.710000001</v>
      </c>
      <c r="CX300" s="7">
        <v>756046</v>
      </c>
      <c r="CY300" s="10">
        <f t="shared" si="9"/>
        <v>0</v>
      </c>
      <c r="CZ300" s="10">
        <f>IFERROR(INDEX(CONFAZ!$A$2:$ES$440,MATCH(DATE(YEAR($A300),MONTH($A300),15),CONFAZ!$A$2:$A$440,0),4),0)</f>
        <v>9280.73</v>
      </c>
      <c r="DA300"/>
      <c r="DB300"/>
      <c r="DC300"/>
      <c r="DD300"/>
      <c r="DJ300"/>
    </row>
    <row r="301" spans="1:114" x14ac:dyDescent="0.25">
      <c r="A301" s="1">
        <v>43634</v>
      </c>
      <c r="B301" s="1" t="str">
        <f t="shared" si="8"/>
        <v>18/06/2019</v>
      </c>
      <c r="C301" t="s">
        <v>61</v>
      </c>
      <c r="D301" t="s">
        <v>64</v>
      </c>
      <c r="E301" s="8">
        <v>3.8588</v>
      </c>
      <c r="F301">
        <v>323682756.5399999</v>
      </c>
      <c r="G301">
        <v>5271687.82</v>
      </c>
      <c r="H301">
        <v>654400245</v>
      </c>
      <c r="I301">
        <v>91506002.920000002</v>
      </c>
      <c r="J301">
        <v>163967520.73000005</v>
      </c>
      <c r="K301">
        <v>14853650.329999998</v>
      </c>
      <c r="L301">
        <v>29087657</v>
      </c>
      <c r="M301" s="10">
        <v>17707783</v>
      </c>
      <c r="N301" s="10">
        <v>36005868</v>
      </c>
      <c r="O301" s="10">
        <v>82086213</v>
      </c>
      <c r="P301" s="10">
        <v>95920697</v>
      </c>
      <c r="Q301" s="10">
        <v>4956022</v>
      </c>
      <c r="R301" s="10">
        <v>95016397</v>
      </c>
      <c r="S301" s="10">
        <v>3611199</v>
      </c>
      <c r="T301" s="10">
        <v>18788888</v>
      </c>
      <c r="U301" s="10">
        <v>219363639</v>
      </c>
      <c r="V301" s="10">
        <v>75720592</v>
      </c>
      <c r="W301" s="10">
        <v>3611199</v>
      </c>
      <c r="X301" s="10">
        <v>18788888</v>
      </c>
      <c r="Y301" s="10">
        <v>219363639</v>
      </c>
      <c r="Z301" s="10">
        <v>75720592</v>
      </c>
      <c r="AA301" s="10">
        <v>5222947</v>
      </c>
      <c r="AB301" s="10">
        <v>-0.31870357869999999</v>
      </c>
      <c r="AC301">
        <v>135.1</v>
      </c>
      <c r="AD301" s="2">
        <v>18306721692</v>
      </c>
      <c r="AE301" s="2">
        <v>13944367799</v>
      </c>
      <c r="AF301" s="10">
        <f>INDEX(CONFAZ!$EN$2:$ES$408,MATCH(DATE(YEAR($A301),MONTH($A301),15),CONFAZ!$EN$2:$EN$408,0),2)</f>
        <v>284890204</v>
      </c>
      <c r="AG301" s="10">
        <f>INDEX(CONFAZ!$EN$2:$ES$408,MATCH(DATE(YEAR($A301),MONTH($A301),15),CONFAZ!$EN$2:$EN$408,0),3)</f>
        <v>212651729</v>
      </c>
      <c r="AH301">
        <v>998</v>
      </c>
      <c r="AI301">
        <v>1497569409600</v>
      </c>
      <c r="AJ301">
        <v>6.4</v>
      </c>
      <c r="AK301">
        <v>0.01</v>
      </c>
      <c r="AL301">
        <v>1198.7105555555499</v>
      </c>
      <c r="AM301">
        <v>923.58749999999998</v>
      </c>
      <c r="AN301">
        <v>837.88476190476194</v>
      </c>
      <c r="AO301">
        <v>1058.4380000000001</v>
      </c>
      <c r="AP301">
        <v>12.1405244004852</v>
      </c>
      <c r="AQ301">
        <v>1.01</v>
      </c>
      <c r="AR301">
        <v>244.42</v>
      </c>
      <c r="AS301">
        <v>27.09</v>
      </c>
      <c r="AT301" s="10">
        <v>596890200000</v>
      </c>
      <c r="AU301">
        <v>98015</v>
      </c>
      <c r="AV301">
        <v>210</v>
      </c>
      <c r="AW301">
        <v>130648917</v>
      </c>
      <c r="AX301">
        <v>104901057</v>
      </c>
      <c r="AY301">
        <v>4834</v>
      </c>
      <c r="AZ301" s="10">
        <v>436</v>
      </c>
      <c r="BA301">
        <v>296</v>
      </c>
      <c r="BB301">
        <v>296</v>
      </c>
      <c r="BC301">
        <v>355</v>
      </c>
      <c r="BD301">
        <v>517</v>
      </c>
      <c r="BE301">
        <v>530</v>
      </c>
      <c r="BF301">
        <v>689190</v>
      </c>
      <c r="BG301">
        <v>1120</v>
      </c>
      <c r="BH301">
        <v>1590</v>
      </c>
      <c r="BI301">
        <v>1108</v>
      </c>
      <c r="BJ301">
        <v>2</v>
      </c>
      <c r="BK301">
        <v>82412</v>
      </c>
      <c r="BL301">
        <v>9550040</v>
      </c>
      <c r="BM301">
        <v>15306396</v>
      </c>
      <c r="BN301">
        <v>0</v>
      </c>
      <c r="BO301">
        <v>28350665000</v>
      </c>
      <c r="BP301" s="3">
        <v>0.4</v>
      </c>
      <c r="BQ301" s="3">
        <v>3704</v>
      </c>
      <c r="BR301" s="3">
        <v>26179.47</v>
      </c>
      <c r="BS301">
        <v>3309026000</v>
      </c>
      <c r="BT301" s="3">
        <v>21981000</v>
      </c>
      <c r="BU301" s="3">
        <v>5532392000</v>
      </c>
      <c r="BV301" s="3">
        <v>14347112000</v>
      </c>
      <c r="BW301" s="3">
        <v>5140155000</v>
      </c>
      <c r="BX301" s="3">
        <v>23210511000</v>
      </c>
      <c r="BY301">
        <v>0</v>
      </c>
      <c r="BZ301">
        <v>0</v>
      </c>
      <c r="CA301">
        <v>0</v>
      </c>
      <c r="CB301">
        <v>0</v>
      </c>
      <c r="CC301">
        <v>26798107000</v>
      </c>
      <c r="CD301">
        <v>0.4</v>
      </c>
      <c r="CE301">
        <v>155712.67000000001</v>
      </c>
      <c r="CF301">
        <v>720496090.69000006</v>
      </c>
      <c r="CG301">
        <v>7782.48</v>
      </c>
      <c r="CH301">
        <v>27817.25</v>
      </c>
      <c r="CI301">
        <v>34.518789599999998</v>
      </c>
      <c r="CJ301">
        <v>4.47</v>
      </c>
      <c r="CK301">
        <v>-124343.33</v>
      </c>
      <c r="CL301">
        <v>-98176.67</v>
      </c>
      <c r="CM301">
        <v>26166.67</v>
      </c>
      <c r="CN301">
        <v>-456100</v>
      </c>
      <c r="CO301">
        <v>5893780</v>
      </c>
      <c r="CP301">
        <v>-93096.67</v>
      </c>
      <c r="CQ301">
        <v>-267260</v>
      </c>
      <c r="CR301">
        <v>3448609.48</v>
      </c>
      <c r="CS301">
        <v>349585429.68000001</v>
      </c>
      <c r="CT301">
        <v>41434.74</v>
      </c>
      <c r="CU301">
        <v>353078700.60000002</v>
      </c>
      <c r="CV301" s="34">
        <v>0.53441640000000001</v>
      </c>
      <c r="CW301">
        <v>18666305.199999999</v>
      </c>
      <c r="CX301" s="7">
        <v>765428.1</v>
      </c>
      <c r="CY301" s="10">
        <f t="shared" si="9"/>
        <v>0</v>
      </c>
      <c r="CZ301" s="10">
        <f>IFERROR(INDEX(CONFAZ!$A$2:$ES$440,MATCH(DATE(YEAR($A301),MONTH($A301),15),CONFAZ!$A$2:$A$440,0),4),0)</f>
        <v>7782.48</v>
      </c>
      <c r="DA301"/>
      <c r="DB301"/>
      <c r="DC301"/>
      <c r="DD301"/>
      <c r="DJ301"/>
    </row>
    <row r="302" spans="1:114" x14ac:dyDescent="0.25">
      <c r="A302" s="1">
        <v>43664</v>
      </c>
      <c r="B302" s="1" t="str">
        <f t="shared" si="8"/>
        <v>18/07/2019</v>
      </c>
      <c r="C302" t="s">
        <v>61</v>
      </c>
      <c r="D302" t="s">
        <v>64</v>
      </c>
      <c r="E302" s="8">
        <v>3.7793000000000001</v>
      </c>
      <c r="F302">
        <v>385633700.94</v>
      </c>
      <c r="G302">
        <v>23292084.670000002</v>
      </c>
      <c r="H302">
        <v>656190291</v>
      </c>
      <c r="I302">
        <v>87379462.220000014</v>
      </c>
      <c r="J302">
        <v>86930566.699999988</v>
      </c>
      <c r="K302">
        <v>16368245.460000001</v>
      </c>
      <c r="L302">
        <v>28006174</v>
      </c>
      <c r="M302" s="10">
        <v>14725633</v>
      </c>
      <c r="N302" s="10">
        <v>30091480</v>
      </c>
      <c r="O302" s="10">
        <v>85677256</v>
      </c>
      <c r="P302" s="10">
        <v>90135061</v>
      </c>
      <c r="Q302" s="10">
        <v>5605960</v>
      </c>
      <c r="R302" s="10">
        <v>99443842</v>
      </c>
      <c r="S302" s="10">
        <v>2989414</v>
      </c>
      <c r="T302" s="10">
        <v>22423901</v>
      </c>
      <c r="U302" s="10">
        <v>206706298</v>
      </c>
      <c r="V302" s="10">
        <v>75132854</v>
      </c>
      <c r="W302" s="10">
        <v>2989414</v>
      </c>
      <c r="X302" s="10">
        <v>22423901</v>
      </c>
      <c r="Y302" s="10">
        <v>206706298</v>
      </c>
      <c r="Z302" s="10">
        <v>75132854</v>
      </c>
      <c r="AA302" s="10">
        <v>23258592</v>
      </c>
      <c r="AB302" s="10">
        <v>0.44910179639999998</v>
      </c>
      <c r="AC302">
        <v>143.15</v>
      </c>
      <c r="AD302" s="2">
        <v>19920683762</v>
      </c>
      <c r="AE302" s="2">
        <v>18032908964</v>
      </c>
      <c r="AF302" s="10">
        <f>INDEX(CONFAZ!$EN$2:$ES$408,MATCH(DATE(YEAR($A302),MONTH($A302),15),CONFAZ!$EN$2:$EN$408,0),2)</f>
        <v>386467693</v>
      </c>
      <c r="AG302" s="10">
        <f>INDEX(CONFAZ!$EN$2:$ES$408,MATCH(DATE(YEAR($A302),MONTH($A302),15),CONFAZ!$EN$2:$EN$408,0),3)</f>
        <v>340380003</v>
      </c>
      <c r="AH302">
        <v>998</v>
      </c>
      <c r="AI302">
        <v>1457789389000</v>
      </c>
      <c r="AJ302">
        <v>6.4</v>
      </c>
      <c r="AK302">
        <v>0.1</v>
      </c>
      <c r="AL302">
        <v>1203.14222222222</v>
      </c>
      <c r="AM302">
        <v>921.46900000000005</v>
      </c>
      <c r="AN302">
        <v>837.97523809523796</v>
      </c>
      <c r="AO302">
        <v>1060.538</v>
      </c>
      <c r="AP302">
        <v>11.9507121736453</v>
      </c>
      <c r="AQ302">
        <v>1.19</v>
      </c>
      <c r="AR302">
        <v>244.95</v>
      </c>
      <c r="AS302">
        <v>-23.86</v>
      </c>
      <c r="AT302" s="10">
        <v>631901900000</v>
      </c>
      <c r="AU302">
        <v>94320</v>
      </c>
      <c r="AV302">
        <v>72</v>
      </c>
      <c r="AW302">
        <v>143641922</v>
      </c>
      <c r="AX302">
        <v>101426324</v>
      </c>
      <c r="AY302">
        <v>2988</v>
      </c>
      <c r="AZ302" s="10">
        <v>0</v>
      </c>
      <c r="BA302">
        <v>133</v>
      </c>
      <c r="BB302">
        <v>133</v>
      </c>
      <c r="BC302">
        <v>5</v>
      </c>
      <c r="BD302">
        <v>0</v>
      </c>
      <c r="BE302">
        <v>94</v>
      </c>
      <c r="BF302">
        <v>1318</v>
      </c>
      <c r="BG302">
        <v>0</v>
      </c>
      <c r="BH302">
        <v>1490</v>
      </c>
      <c r="BI302">
        <v>1371</v>
      </c>
      <c r="BJ302">
        <v>0</v>
      </c>
      <c r="BK302">
        <v>66846</v>
      </c>
      <c r="BL302">
        <v>21241431</v>
      </c>
      <c r="BM302">
        <v>20781413</v>
      </c>
      <c r="BN302">
        <v>0</v>
      </c>
      <c r="BO302">
        <v>28350665000</v>
      </c>
      <c r="BP302" s="3">
        <v>0.4</v>
      </c>
      <c r="BQ302" s="3">
        <v>3704</v>
      </c>
      <c r="BR302" s="3">
        <v>26179.47</v>
      </c>
      <c r="BS302" s="3">
        <v>3309026000</v>
      </c>
      <c r="BT302" s="3">
        <v>21981000</v>
      </c>
      <c r="BU302" s="3">
        <v>5532392000</v>
      </c>
      <c r="BV302" s="3">
        <v>14347112000</v>
      </c>
      <c r="BW302" s="3">
        <v>5140155000</v>
      </c>
      <c r="BX302" s="3">
        <v>23210511000</v>
      </c>
      <c r="BY302">
        <v>0</v>
      </c>
      <c r="BZ302">
        <v>0</v>
      </c>
      <c r="CA302">
        <v>0</v>
      </c>
      <c r="CB302">
        <v>0</v>
      </c>
      <c r="CC302">
        <v>28350665000</v>
      </c>
      <c r="CD302">
        <v>0.4</v>
      </c>
      <c r="CE302">
        <v>163125.92000000001</v>
      </c>
      <c r="CF302">
        <v>255240001.62</v>
      </c>
      <c r="CG302">
        <v>8457.7000000000007</v>
      </c>
      <c r="CH302">
        <v>28104.25</v>
      </c>
      <c r="CI302">
        <v>34.518789599999998</v>
      </c>
      <c r="CJ302">
        <v>4.3499999999999996</v>
      </c>
      <c r="CK302">
        <v>150420</v>
      </c>
      <c r="CL302">
        <v>175810</v>
      </c>
      <c r="CM302">
        <v>25386.67</v>
      </c>
      <c r="CN302">
        <v>-9586.67</v>
      </c>
      <c r="CO302">
        <v>6328943.3300000001</v>
      </c>
      <c r="CP302">
        <v>-123480</v>
      </c>
      <c r="CQ302">
        <v>-246096.67</v>
      </c>
      <c r="CR302">
        <v>20345674.760000002</v>
      </c>
      <c r="CS302">
        <v>333155036.26999998</v>
      </c>
      <c r="CT302">
        <v>40858.99</v>
      </c>
      <c r="CU302">
        <v>353543183.88999999</v>
      </c>
      <c r="CV302" s="34">
        <v>0.53441640000000001</v>
      </c>
      <c r="CW302">
        <v>17828293.050000001</v>
      </c>
      <c r="CX302" s="7">
        <v>833440.58</v>
      </c>
      <c r="CY302" s="10">
        <f t="shared" si="9"/>
        <v>0</v>
      </c>
      <c r="CZ302" s="10">
        <f>IFERROR(INDEX(CONFAZ!$A$2:$ES$440,MATCH(DATE(YEAR($A302),MONTH($A302),15),CONFAZ!$A$2:$A$440,0),4),0)</f>
        <v>8457.7000000000007</v>
      </c>
      <c r="DA302"/>
      <c r="DB302"/>
      <c r="DC302"/>
      <c r="DD302"/>
      <c r="DJ302"/>
    </row>
    <row r="303" spans="1:114" x14ac:dyDescent="0.25">
      <c r="A303" s="1">
        <v>43695</v>
      </c>
      <c r="B303" s="1" t="str">
        <f t="shared" si="8"/>
        <v>18/08/2019</v>
      </c>
      <c r="C303" t="s">
        <v>61</v>
      </c>
      <c r="D303" t="s">
        <v>64</v>
      </c>
      <c r="E303" s="8">
        <v>4.0199999999999996</v>
      </c>
      <c r="F303">
        <v>379160807.25</v>
      </c>
      <c r="G303">
        <v>3841085.45</v>
      </c>
      <c r="H303">
        <v>672497873</v>
      </c>
      <c r="I303">
        <v>97810862.559999987</v>
      </c>
      <c r="J303">
        <v>114314085.29000001</v>
      </c>
      <c r="K303">
        <v>17698289.919999998</v>
      </c>
      <c r="L303">
        <v>19500077</v>
      </c>
      <c r="M303" s="10">
        <v>14711617</v>
      </c>
      <c r="N303" s="10">
        <v>33520691</v>
      </c>
      <c r="O303" s="10">
        <v>88117461</v>
      </c>
      <c r="P303" s="10">
        <v>97751049</v>
      </c>
      <c r="Q303" s="10">
        <v>7508748</v>
      </c>
      <c r="R303" s="10">
        <v>103583464</v>
      </c>
      <c r="S303" s="10">
        <v>3194672</v>
      </c>
      <c r="T303" s="10">
        <v>22039615</v>
      </c>
      <c r="U303" s="10">
        <v>221206079</v>
      </c>
      <c r="V303" s="10">
        <v>77040820</v>
      </c>
      <c r="W303" s="10">
        <v>3194672</v>
      </c>
      <c r="X303" s="10">
        <v>22039615</v>
      </c>
      <c r="Y303" s="10">
        <v>221206079</v>
      </c>
      <c r="Z303" s="10">
        <v>77040820</v>
      </c>
      <c r="AA303" s="10">
        <v>3823657</v>
      </c>
      <c r="AB303" s="10">
        <v>0.8375423997</v>
      </c>
      <c r="AC303">
        <v>141.94999999999999</v>
      </c>
      <c r="AD303" s="2">
        <v>19565551588</v>
      </c>
      <c r="AE303" s="2">
        <v>17603930758</v>
      </c>
      <c r="AF303" s="10">
        <f>INDEX(CONFAZ!$EN$2:$ES$408,MATCH(DATE(YEAR($A303),MONTH($A303),15),CONFAZ!$EN$2:$EN$408,0),2)</f>
        <v>275276558</v>
      </c>
      <c r="AG303" s="10">
        <f>INDEX(CONFAZ!$EN$2:$ES$408,MATCH(DATE(YEAR($A303),MONTH($A303),15),CONFAZ!$EN$2:$EN$408,0),3)</f>
        <v>259236285</v>
      </c>
      <c r="AH303">
        <v>998</v>
      </c>
      <c r="AI303">
        <v>1553641559999.99</v>
      </c>
      <c r="AJ303">
        <v>5.9</v>
      </c>
      <c r="AK303">
        <v>0.12</v>
      </c>
      <c r="AL303">
        <v>1192.0261111111099</v>
      </c>
      <c r="AM303">
        <v>917.06299999999999</v>
      </c>
      <c r="AN303">
        <v>833.58333333333303</v>
      </c>
      <c r="AO303">
        <v>1058.3792000000001</v>
      </c>
      <c r="AP303">
        <v>11.947042820407701</v>
      </c>
      <c r="AQ303">
        <v>1.1100000000000001</v>
      </c>
      <c r="AR303">
        <v>241.01</v>
      </c>
      <c r="AS303">
        <v>-20.87</v>
      </c>
      <c r="AT303" s="10">
        <v>629481800000</v>
      </c>
      <c r="AU303">
        <v>109822</v>
      </c>
      <c r="AV303">
        <v>413</v>
      </c>
      <c r="AW303">
        <v>162044347</v>
      </c>
      <c r="AX303">
        <v>100480498</v>
      </c>
      <c r="AY303">
        <v>4069</v>
      </c>
      <c r="AZ303" s="10">
        <v>0</v>
      </c>
      <c r="BA303">
        <v>305</v>
      </c>
      <c r="BB303">
        <v>305</v>
      </c>
      <c r="BC303">
        <v>4789</v>
      </c>
      <c r="BD303">
        <v>791</v>
      </c>
      <c r="BE303">
        <v>1083</v>
      </c>
      <c r="BF303">
        <v>836</v>
      </c>
      <c r="BG303">
        <v>45</v>
      </c>
      <c r="BH303">
        <v>1322</v>
      </c>
      <c r="BI303">
        <v>288</v>
      </c>
      <c r="BJ303">
        <v>0</v>
      </c>
      <c r="BK303">
        <v>75095</v>
      </c>
      <c r="BL303">
        <v>34397122</v>
      </c>
      <c r="BM303">
        <v>26963706</v>
      </c>
      <c r="BN303">
        <v>0</v>
      </c>
      <c r="BO303">
        <v>28350665000</v>
      </c>
      <c r="BP303" s="3">
        <v>0.4</v>
      </c>
      <c r="BQ303" s="3">
        <v>3704</v>
      </c>
      <c r="BR303" s="3">
        <v>26179.47</v>
      </c>
      <c r="BS303" s="3">
        <v>3309026000</v>
      </c>
      <c r="BT303" s="3">
        <v>21981000</v>
      </c>
      <c r="BU303" s="3">
        <v>5532392000</v>
      </c>
      <c r="BV303" s="3">
        <v>14347112000</v>
      </c>
      <c r="BW303" s="3">
        <v>5140155000</v>
      </c>
      <c r="BX303" s="3">
        <v>23210511000</v>
      </c>
      <c r="BY303">
        <v>0</v>
      </c>
      <c r="BZ303">
        <v>0</v>
      </c>
      <c r="CA303">
        <v>0</v>
      </c>
      <c r="CB303">
        <v>0</v>
      </c>
      <c r="CC303">
        <v>28350665000</v>
      </c>
      <c r="CD303">
        <v>0.4</v>
      </c>
      <c r="CE303">
        <v>705341.5</v>
      </c>
      <c r="CF303">
        <v>369399961.63</v>
      </c>
      <c r="CG303">
        <v>17168.38</v>
      </c>
      <c r="CH303">
        <v>28051.25</v>
      </c>
      <c r="CI303">
        <v>34.518789599999998</v>
      </c>
      <c r="CJ303">
        <v>4.32</v>
      </c>
      <c r="CK303">
        <v>150420</v>
      </c>
      <c r="CL303">
        <v>175810</v>
      </c>
      <c r="CM303">
        <v>25386.67</v>
      </c>
      <c r="CN303">
        <v>-9586.67</v>
      </c>
      <c r="CO303">
        <v>6328943.3300000001</v>
      </c>
      <c r="CP303">
        <v>-123480</v>
      </c>
      <c r="CQ303">
        <v>-246096.67</v>
      </c>
      <c r="CR303">
        <v>1615008.54</v>
      </c>
      <c r="CS303">
        <v>347892268.95999998</v>
      </c>
      <c r="CT303">
        <v>44026.11</v>
      </c>
      <c r="CU303">
        <v>349596836.97000003</v>
      </c>
      <c r="CV303" s="34">
        <v>0.53441640000000001</v>
      </c>
      <c r="CW303">
        <v>19387749.920000002</v>
      </c>
      <c r="CX303" s="7">
        <v>662208.37</v>
      </c>
      <c r="CY303" s="10">
        <f t="shared" si="9"/>
        <v>0</v>
      </c>
      <c r="CZ303" s="10">
        <f>IFERROR(INDEX(CONFAZ!$A$2:$ES$440,MATCH(DATE(YEAR($A303),MONTH($A303),15),CONFAZ!$A$2:$A$440,0),4),0)</f>
        <v>17168.38</v>
      </c>
      <c r="DA303"/>
      <c r="DB303"/>
      <c r="DC303"/>
      <c r="DD303"/>
      <c r="DJ303"/>
    </row>
    <row r="304" spans="1:114" x14ac:dyDescent="0.25">
      <c r="A304" s="1">
        <v>43726</v>
      </c>
      <c r="B304" s="1" t="str">
        <f t="shared" si="8"/>
        <v>18/09/2019</v>
      </c>
      <c r="C304" t="s">
        <v>61</v>
      </c>
      <c r="D304" t="s">
        <v>64</v>
      </c>
      <c r="E304" s="8">
        <v>4.1215000000000002</v>
      </c>
      <c r="F304">
        <v>418937313.06000006</v>
      </c>
      <c r="G304">
        <v>3932950.3899999997</v>
      </c>
      <c r="H304">
        <v>710179494</v>
      </c>
      <c r="I304">
        <v>100673832.74000001</v>
      </c>
      <c r="J304">
        <v>88277676.209999993</v>
      </c>
      <c r="K304">
        <v>15906740.6</v>
      </c>
      <c r="L304">
        <v>20085140</v>
      </c>
      <c r="M304" s="10">
        <v>16065316</v>
      </c>
      <c r="N304" s="10">
        <v>33049942</v>
      </c>
      <c r="O304" s="10">
        <v>84545792</v>
      </c>
      <c r="P304" s="10">
        <v>99945293</v>
      </c>
      <c r="Q304" s="10">
        <v>6994811</v>
      </c>
      <c r="R304" s="10">
        <v>125473987</v>
      </c>
      <c r="S304" s="10">
        <v>3287539</v>
      </c>
      <c r="T304" s="10">
        <v>19766795</v>
      </c>
      <c r="U304" s="10">
        <v>241478028</v>
      </c>
      <c r="V304" s="10">
        <v>75664509</v>
      </c>
      <c r="W304" s="10">
        <v>3287539</v>
      </c>
      <c r="X304" s="10">
        <v>19766795</v>
      </c>
      <c r="Y304" s="10">
        <v>241478028</v>
      </c>
      <c r="Z304" s="10">
        <v>75664509</v>
      </c>
      <c r="AA304" s="10">
        <v>3907482</v>
      </c>
      <c r="AB304" s="10">
        <v>3.6112430031999998</v>
      </c>
      <c r="AC304">
        <v>138.34</v>
      </c>
      <c r="AD304" s="2">
        <v>18620814373</v>
      </c>
      <c r="AE304" s="2">
        <v>15362321786</v>
      </c>
      <c r="AF304" s="10">
        <f>INDEX(CONFAZ!$EN$2:$ES$408,MATCH(DATE(YEAR($A304),MONTH($A304),15),CONFAZ!$EN$2:$EN$408,0),2)</f>
        <v>320984371</v>
      </c>
      <c r="AG304" s="10">
        <f>INDEX(CONFAZ!$EN$2:$ES$408,MATCH(DATE(YEAR($A304),MONTH($A304),15),CONFAZ!$EN$2:$EN$408,0),3)</f>
        <v>281987856</v>
      </c>
      <c r="AH304">
        <v>998</v>
      </c>
      <c r="AI304">
        <v>1551472731000</v>
      </c>
      <c r="AJ304">
        <v>5.71</v>
      </c>
      <c r="AK304">
        <v>-0.05</v>
      </c>
      <c r="AL304">
        <v>1193.8216666666599</v>
      </c>
      <c r="AM304">
        <v>928.01900000000001</v>
      </c>
      <c r="AN304">
        <v>845.10761904761898</v>
      </c>
      <c r="AO304">
        <v>1057.5896</v>
      </c>
      <c r="AP304">
        <v>11.90124145627</v>
      </c>
      <c r="AQ304">
        <v>0.96</v>
      </c>
      <c r="AR304">
        <v>265.51</v>
      </c>
      <c r="AS304">
        <v>24.64</v>
      </c>
      <c r="AT304" s="10">
        <v>619164800000</v>
      </c>
      <c r="AU304">
        <v>140508</v>
      </c>
      <c r="AV304">
        <v>687</v>
      </c>
      <c r="AW304">
        <v>155755824</v>
      </c>
      <c r="AX304">
        <v>107563668</v>
      </c>
      <c r="AY304">
        <v>6847</v>
      </c>
      <c r="AZ304" s="10">
        <v>2132</v>
      </c>
      <c r="BA304">
        <v>450</v>
      </c>
      <c r="BB304">
        <v>450</v>
      </c>
      <c r="BC304">
        <v>4230</v>
      </c>
      <c r="BD304">
        <v>0</v>
      </c>
      <c r="BE304">
        <v>744</v>
      </c>
      <c r="BF304">
        <v>3364</v>
      </c>
      <c r="BG304">
        <v>3088</v>
      </c>
      <c r="BH304">
        <v>3559</v>
      </c>
      <c r="BI304">
        <v>2201</v>
      </c>
      <c r="BJ304">
        <v>0</v>
      </c>
      <c r="BK304">
        <v>108508</v>
      </c>
      <c r="BL304">
        <v>36915366</v>
      </c>
      <c r="BM304">
        <v>10991193</v>
      </c>
      <c r="BN304">
        <v>0</v>
      </c>
      <c r="BO304">
        <v>28350665000</v>
      </c>
      <c r="BP304" s="3">
        <v>0.4</v>
      </c>
      <c r="BQ304" s="3">
        <v>3704</v>
      </c>
      <c r="BR304" s="3">
        <v>26179.47</v>
      </c>
      <c r="BS304" s="3">
        <v>3309026000</v>
      </c>
      <c r="BT304" s="3">
        <v>21981000</v>
      </c>
      <c r="BU304" s="3">
        <v>5532392000</v>
      </c>
      <c r="BV304" s="3">
        <v>14347112000</v>
      </c>
      <c r="BW304" s="3">
        <v>5140155000</v>
      </c>
      <c r="BX304" s="3">
        <v>23210511000</v>
      </c>
      <c r="BY304">
        <v>0</v>
      </c>
      <c r="BZ304">
        <v>0</v>
      </c>
      <c r="CA304">
        <v>0</v>
      </c>
      <c r="CB304">
        <v>0</v>
      </c>
      <c r="CC304">
        <v>28350665000</v>
      </c>
      <c r="CD304">
        <v>0.4</v>
      </c>
      <c r="CE304">
        <v>913627.89</v>
      </c>
      <c r="CF304">
        <v>387612460.00999999</v>
      </c>
      <c r="CG304">
        <v>27297.06</v>
      </c>
      <c r="CH304">
        <v>28149.25</v>
      </c>
      <c r="CI304">
        <v>34.518789599999998</v>
      </c>
      <c r="CJ304">
        <v>4.33</v>
      </c>
      <c r="CK304">
        <v>150420</v>
      </c>
      <c r="CL304">
        <v>175810</v>
      </c>
      <c r="CM304">
        <v>25386.67</v>
      </c>
      <c r="CN304">
        <v>-9586.67</v>
      </c>
      <c r="CO304">
        <v>6328943.3300000001</v>
      </c>
      <c r="CP304">
        <v>-123480</v>
      </c>
      <c r="CQ304">
        <v>-246096.67</v>
      </c>
      <c r="CR304">
        <v>1678832.24</v>
      </c>
      <c r="CS304">
        <v>364273830.19999999</v>
      </c>
      <c r="CT304">
        <v>30241.82</v>
      </c>
      <c r="CU304">
        <v>365984373.69999999</v>
      </c>
      <c r="CV304" s="34">
        <v>0.53441640000000001</v>
      </c>
      <c r="CW304">
        <v>14246579.83</v>
      </c>
      <c r="CX304" s="7">
        <v>727949.15</v>
      </c>
      <c r="CY304" s="10">
        <f t="shared" si="9"/>
        <v>0</v>
      </c>
      <c r="CZ304" s="10">
        <f>IFERROR(INDEX(CONFAZ!$A$2:$ES$440,MATCH(DATE(YEAR($A304),MONTH($A304),15),CONFAZ!$A$2:$A$440,0),4),0)</f>
        <v>27297.06</v>
      </c>
      <c r="DA304" s="10"/>
      <c r="DB304" s="10"/>
      <c r="DC304"/>
      <c r="DD304"/>
      <c r="DJ304"/>
    </row>
    <row r="305" spans="1:114" x14ac:dyDescent="0.25">
      <c r="A305" s="1">
        <v>43756</v>
      </c>
      <c r="B305" s="1" t="str">
        <f t="shared" si="8"/>
        <v>18/10/2019</v>
      </c>
      <c r="C305" t="s">
        <v>61</v>
      </c>
      <c r="D305" t="s">
        <v>64</v>
      </c>
      <c r="E305" s="8">
        <v>4.0869999999999997</v>
      </c>
      <c r="F305">
        <v>467021615.17999995</v>
      </c>
      <c r="G305">
        <v>4282043.62</v>
      </c>
      <c r="H305">
        <v>693645880</v>
      </c>
      <c r="I305">
        <v>99304793.909999982</v>
      </c>
      <c r="J305">
        <v>39798114.050000012</v>
      </c>
      <c r="K305">
        <v>17447041.920000002</v>
      </c>
      <c r="L305">
        <v>17201855</v>
      </c>
      <c r="M305" s="10">
        <v>18157526</v>
      </c>
      <c r="N305" s="10">
        <v>32350232</v>
      </c>
      <c r="O305" s="10">
        <v>87996562</v>
      </c>
      <c r="P305" s="10">
        <v>98827482</v>
      </c>
      <c r="Q305" s="10">
        <v>7222007</v>
      </c>
      <c r="R305" s="10">
        <v>109038725</v>
      </c>
      <c r="S305" s="10">
        <v>3596120</v>
      </c>
      <c r="T305" s="10">
        <v>24555491</v>
      </c>
      <c r="U305" s="10">
        <v>229605827</v>
      </c>
      <c r="V305" s="10">
        <v>78042904</v>
      </c>
      <c r="W305" s="10">
        <v>3596120</v>
      </c>
      <c r="X305" s="10">
        <v>24555491</v>
      </c>
      <c r="Y305" s="10">
        <v>229605827</v>
      </c>
      <c r="Z305" s="10">
        <v>78042904</v>
      </c>
      <c r="AA305" s="10">
        <v>4253004</v>
      </c>
      <c r="AB305" s="10">
        <v>2.8347737408999998</v>
      </c>
      <c r="AC305">
        <v>142.96</v>
      </c>
      <c r="AD305" s="2">
        <v>19483912811</v>
      </c>
      <c r="AE305" s="2">
        <v>16987200927</v>
      </c>
      <c r="AF305" s="10">
        <f>INDEX(CONFAZ!$EN$2:$ES$408,MATCH(DATE(YEAR($A305),MONTH($A305),15),CONFAZ!$EN$2:$EN$408,0),2)</f>
        <v>294764568</v>
      </c>
      <c r="AG305" s="10">
        <f>INDEX(CONFAZ!$EN$2:$ES$408,MATCH(DATE(YEAR($A305),MONTH($A305),15),CONFAZ!$EN$2:$EN$408,0),3)</f>
        <v>327374496</v>
      </c>
      <c r="AH305">
        <v>998</v>
      </c>
      <c r="AI305">
        <v>1511519732000</v>
      </c>
      <c r="AJ305">
        <v>5.38</v>
      </c>
      <c r="AK305">
        <v>0.04</v>
      </c>
      <c r="AL305">
        <v>1194.8455555555499</v>
      </c>
      <c r="AM305">
        <v>927.96</v>
      </c>
      <c r="AN305">
        <v>844.44571428571396</v>
      </c>
      <c r="AO305">
        <v>1057.6112000000001</v>
      </c>
      <c r="AP305">
        <v>11.7521982562512</v>
      </c>
      <c r="AQ305">
        <v>1.1000000000000001</v>
      </c>
      <c r="AR305">
        <v>241.45</v>
      </c>
      <c r="AS305">
        <v>7.19</v>
      </c>
      <c r="AT305" s="10">
        <v>650447500000</v>
      </c>
      <c r="AU305">
        <v>109132</v>
      </c>
      <c r="AV305">
        <v>191</v>
      </c>
      <c r="AW305">
        <v>142277800</v>
      </c>
      <c r="AX305">
        <v>89984381</v>
      </c>
      <c r="AY305">
        <v>3730</v>
      </c>
      <c r="AZ305" s="10">
        <v>413</v>
      </c>
      <c r="BA305">
        <v>595</v>
      </c>
      <c r="BB305">
        <v>595</v>
      </c>
      <c r="BC305">
        <v>4617</v>
      </c>
      <c r="BD305">
        <v>0</v>
      </c>
      <c r="BE305">
        <v>1077</v>
      </c>
      <c r="BF305">
        <v>7134</v>
      </c>
      <c r="BG305">
        <v>129</v>
      </c>
      <c r="BH305">
        <v>851</v>
      </c>
      <c r="BI305">
        <v>4301</v>
      </c>
      <c r="BJ305">
        <v>0</v>
      </c>
      <c r="BK305">
        <v>87817</v>
      </c>
      <c r="BL305">
        <v>41764527</v>
      </c>
      <c r="BM305">
        <v>10299126</v>
      </c>
      <c r="BN305">
        <v>0</v>
      </c>
      <c r="BO305">
        <v>28350665000</v>
      </c>
      <c r="BP305" s="3">
        <v>0.4</v>
      </c>
      <c r="BQ305" s="3">
        <v>3704</v>
      </c>
      <c r="BR305" s="3">
        <v>26179.47</v>
      </c>
      <c r="BS305" s="3">
        <v>3309026000</v>
      </c>
      <c r="BT305" s="3">
        <v>21981000</v>
      </c>
      <c r="BU305" s="3">
        <v>5532392000</v>
      </c>
      <c r="BV305" s="3">
        <v>14347112000</v>
      </c>
      <c r="BW305">
        <v>5140155000</v>
      </c>
      <c r="BX305" s="3">
        <v>23210511000</v>
      </c>
      <c r="BY305">
        <v>0</v>
      </c>
      <c r="BZ305">
        <v>0</v>
      </c>
      <c r="CA305">
        <v>0</v>
      </c>
      <c r="CB305">
        <v>0</v>
      </c>
      <c r="CC305">
        <v>28350665000</v>
      </c>
      <c r="CD305">
        <v>0.4</v>
      </c>
      <c r="CE305">
        <v>1316793.03</v>
      </c>
      <c r="CF305">
        <v>410324376.43000001</v>
      </c>
      <c r="CG305">
        <v>13427.68</v>
      </c>
      <c r="CH305">
        <v>28118.25</v>
      </c>
      <c r="CI305">
        <v>34.518789599999998</v>
      </c>
      <c r="CJ305">
        <v>4.38</v>
      </c>
      <c r="CK305">
        <v>-158330</v>
      </c>
      <c r="CL305">
        <v>-133940</v>
      </c>
      <c r="CM305">
        <v>24390</v>
      </c>
      <c r="CN305">
        <v>53863.33</v>
      </c>
      <c r="CO305">
        <v>6831236.6699999999</v>
      </c>
      <c r="CP305">
        <v>-76486.67</v>
      </c>
      <c r="CQ305">
        <v>-290070</v>
      </c>
      <c r="CR305">
        <v>1679131.55</v>
      </c>
      <c r="CS305">
        <v>355274620.80000001</v>
      </c>
      <c r="CT305">
        <v>306036.23</v>
      </c>
      <c r="CU305">
        <v>357260090.19999999</v>
      </c>
      <c r="CV305" s="34">
        <v>0.53441640000000001</v>
      </c>
      <c r="CW305">
        <v>16374725.960000001</v>
      </c>
      <c r="CX305" s="7">
        <v>719497.2</v>
      </c>
      <c r="CY305" s="10">
        <f t="shared" si="9"/>
        <v>0</v>
      </c>
      <c r="CZ305" s="10">
        <f>IFERROR(INDEX(CONFAZ!$A$2:$ES$440,MATCH(DATE(YEAR($A305),MONTH($A305),15),CONFAZ!$A$2:$A$440,0),4),0)</f>
        <v>13427.68</v>
      </c>
      <c r="DA305"/>
      <c r="DB305"/>
      <c r="DC305"/>
      <c r="DD305"/>
      <c r="DJ305"/>
    </row>
    <row r="306" spans="1:114" x14ac:dyDescent="0.25">
      <c r="A306" s="1">
        <v>43787</v>
      </c>
      <c r="B306" s="1" t="str">
        <f t="shared" si="8"/>
        <v>18/11/2019</v>
      </c>
      <c r="C306" t="s">
        <v>61</v>
      </c>
      <c r="D306" t="s">
        <v>64</v>
      </c>
      <c r="E306" s="8">
        <v>4.1553000000000004</v>
      </c>
      <c r="F306">
        <v>502539372.81999999</v>
      </c>
      <c r="G306">
        <v>4171419.51</v>
      </c>
      <c r="H306">
        <v>764489211</v>
      </c>
      <c r="I306">
        <v>163315515.17000002</v>
      </c>
      <c r="J306">
        <v>20976318.280000005</v>
      </c>
      <c r="K306">
        <v>16437082.859999999</v>
      </c>
      <c r="L306">
        <v>12832163</v>
      </c>
      <c r="M306" s="10">
        <v>23893797</v>
      </c>
      <c r="N306" s="10">
        <v>33672714</v>
      </c>
      <c r="O306" s="10">
        <v>91748986</v>
      </c>
      <c r="P306" s="10">
        <v>106253565</v>
      </c>
      <c r="Q306" s="10">
        <v>8277493</v>
      </c>
      <c r="R306" s="10">
        <v>110771008</v>
      </c>
      <c r="S306" s="10">
        <v>3038610</v>
      </c>
      <c r="T306" s="10">
        <v>21157471</v>
      </c>
      <c r="U306" s="10">
        <v>281851440</v>
      </c>
      <c r="V306" s="10">
        <v>79494388</v>
      </c>
      <c r="W306" s="10">
        <v>3038610</v>
      </c>
      <c r="X306" s="10">
        <v>21157471</v>
      </c>
      <c r="Y306" s="10">
        <v>281851440</v>
      </c>
      <c r="Z306" s="10">
        <v>79494388</v>
      </c>
      <c r="AA306" s="10">
        <v>4329739</v>
      </c>
      <c r="AB306" s="10">
        <v>0.71175270670000002</v>
      </c>
      <c r="AC306">
        <v>138.91</v>
      </c>
      <c r="AD306" s="2">
        <v>17609813357</v>
      </c>
      <c r="AE306" s="2">
        <v>14868295894</v>
      </c>
      <c r="AF306" s="10">
        <f>INDEX(CONFAZ!$EN$2:$ES$408,MATCH(DATE(YEAR($A306),MONTH($A306),15),CONFAZ!$EN$2:$EN$408,0),2)</f>
        <v>256165231</v>
      </c>
      <c r="AG306" s="10">
        <f>INDEX(CONFAZ!$EN$2:$ES$408,MATCH(DATE(YEAR($A306),MONTH($A306),15),CONFAZ!$EN$2:$EN$408,0),3)</f>
        <v>607795756</v>
      </c>
      <c r="AH306">
        <v>998</v>
      </c>
      <c r="AI306">
        <v>1522402192800</v>
      </c>
      <c r="AJ306">
        <v>4.9000000000000004</v>
      </c>
      <c r="AK306">
        <v>0.54</v>
      </c>
      <c r="AL306">
        <v>1196.69888888888</v>
      </c>
      <c r="AM306">
        <v>931.52800000000002</v>
      </c>
      <c r="AN306">
        <v>844.13142857142805</v>
      </c>
      <c r="AO306">
        <v>1062.4436000000001</v>
      </c>
      <c r="AP306">
        <v>11.2877731287773</v>
      </c>
      <c r="AQ306">
        <v>1.51</v>
      </c>
      <c r="AR306">
        <v>255.66</v>
      </c>
      <c r="AS306">
        <v>0.81</v>
      </c>
      <c r="AT306" s="10">
        <v>639072400000</v>
      </c>
      <c r="AU306">
        <v>117231</v>
      </c>
      <c r="AV306">
        <v>694</v>
      </c>
      <c r="AW306">
        <v>117138614</v>
      </c>
      <c r="AX306">
        <v>83519974</v>
      </c>
      <c r="AY306">
        <v>5179</v>
      </c>
      <c r="AZ306" s="10">
        <v>600</v>
      </c>
      <c r="BA306">
        <v>560</v>
      </c>
      <c r="BB306">
        <v>560</v>
      </c>
      <c r="BC306">
        <v>3237</v>
      </c>
      <c r="BD306">
        <v>0</v>
      </c>
      <c r="BE306">
        <v>182</v>
      </c>
      <c r="BF306">
        <v>6562</v>
      </c>
      <c r="BG306">
        <v>61</v>
      </c>
      <c r="BH306">
        <v>1634</v>
      </c>
      <c r="BI306">
        <v>1554</v>
      </c>
      <c r="BJ306">
        <v>0</v>
      </c>
      <c r="BK306">
        <v>71397</v>
      </c>
      <c r="BL306">
        <v>31015938</v>
      </c>
      <c r="BM306">
        <v>2389819</v>
      </c>
      <c r="BN306">
        <v>0</v>
      </c>
      <c r="BO306">
        <v>28350665000</v>
      </c>
      <c r="BP306" s="3">
        <v>0.4</v>
      </c>
      <c r="BQ306" s="3">
        <v>3704</v>
      </c>
      <c r="BR306" s="3">
        <v>26179.47</v>
      </c>
      <c r="BS306" s="3">
        <v>3309026000</v>
      </c>
      <c r="BT306" s="3">
        <v>21981000</v>
      </c>
      <c r="BU306" s="3">
        <v>5532392000</v>
      </c>
      <c r="BV306">
        <v>14347112000</v>
      </c>
      <c r="BW306" s="3">
        <v>5140155000</v>
      </c>
      <c r="BX306" s="3">
        <v>23210511000</v>
      </c>
      <c r="BY306">
        <v>0</v>
      </c>
      <c r="BZ306">
        <v>0</v>
      </c>
      <c r="CA306">
        <v>0</v>
      </c>
      <c r="CB306">
        <v>0</v>
      </c>
      <c r="CC306">
        <v>28350665000</v>
      </c>
      <c r="CD306">
        <v>0.4</v>
      </c>
      <c r="CE306">
        <v>1148619.8</v>
      </c>
      <c r="CF306">
        <v>493368678.75999999</v>
      </c>
      <c r="CG306">
        <v>29562.23</v>
      </c>
      <c r="CH306">
        <v>28115.25</v>
      </c>
      <c r="CI306">
        <v>34.518789599999998</v>
      </c>
      <c r="CJ306">
        <v>4.41</v>
      </c>
      <c r="CK306">
        <v>-158330</v>
      </c>
      <c r="CL306">
        <v>-133940</v>
      </c>
      <c r="CM306">
        <v>24390</v>
      </c>
      <c r="CN306">
        <v>53863.33</v>
      </c>
      <c r="CO306">
        <v>6831236.6699999999</v>
      </c>
      <c r="CP306">
        <v>-76486.67</v>
      </c>
      <c r="CQ306">
        <v>-290070</v>
      </c>
      <c r="CR306">
        <v>2222233.61</v>
      </c>
      <c r="CS306">
        <v>369643634.23000002</v>
      </c>
      <c r="CT306">
        <v>567002.04</v>
      </c>
      <c r="CU306">
        <v>372432869.88</v>
      </c>
      <c r="CV306" s="34">
        <v>0.53441640000000001</v>
      </c>
      <c r="CW306">
        <v>14434857.960000001</v>
      </c>
      <c r="CX306" s="7">
        <v>785452.18</v>
      </c>
      <c r="CY306" s="10">
        <f t="shared" si="9"/>
        <v>0</v>
      </c>
      <c r="CZ306" s="10">
        <f>IFERROR(INDEX(CONFAZ!$A$2:$ES$440,MATCH(DATE(YEAR($A306),MONTH($A306),15),CONFAZ!$A$2:$A$440,0),4),0)</f>
        <v>29562.23</v>
      </c>
      <c r="DA306" s="4"/>
      <c r="DB306"/>
      <c r="DC306"/>
      <c r="DD306"/>
      <c r="DJ306"/>
    </row>
    <row r="307" spans="1:114" x14ac:dyDescent="0.25">
      <c r="A307" s="1">
        <v>43817</v>
      </c>
      <c r="B307" s="1" t="str">
        <f t="shared" si="8"/>
        <v>18/12/2019</v>
      </c>
      <c r="C307" t="s">
        <v>61</v>
      </c>
      <c r="D307" t="s">
        <v>64</v>
      </c>
      <c r="E307" s="8">
        <v>4.1096000000000004</v>
      </c>
      <c r="F307">
        <v>521251287.64000005</v>
      </c>
      <c r="G307">
        <v>4222546.04</v>
      </c>
      <c r="H307">
        <v>761853439</v>
      </c>
      <c r="I307">
        <v>138937282.96999997</v>
      </c>
      <c r="J307">
        <v>21537157.040000003</v>
      </c>
      <c r="K307">
        <v>19366800.880000003</v>
      </c>
      <c r="L307">
        <v>14166820</v>
      </c>
      <c r="M307" s="10">
        <v>19378947</v>
      </c>
      <c r="N307" s="10">
        <v>32691963</v>
      </c>
      <c r="O307" s="10">
        <v>98815009</v>
      </c>
      <c r="P307" s="10">
        <v>98768043</v>
      </c>
      <c r="Q307" s="10">
        <v>7824132</v>
      </c>
      <c r="R307" s="10">
        <v>114945832</v>
      </c>
      <c r="S307" s="10">
        <v>2541914</v>
      </c>
      <c r="T307" s="10">
        <v>22706578</v>
      </c>
      <c r="U307" s="10">
        <v>281540865</v>
      </c>
      <c r="V307" s="10">
        <v>78440515</v>
      </c>
      <c r="W307" s="10">
        <v>2541914</v>
      </c>
      <c r="X307" s="10">
        <v>22706578</v>
      </c>
      <c r="Y307" s="10">
        <v>281540865</v>
      </c>
      <c r="Z307" s="10">
        <v>78440515</v>
      </c>
      <c r="AA307" s="10">
        <v>4199641</v>
      </c>
      <c r="AB307" s="10">
        <v>-0.2885472301</v>
      </c>
      <c r="AC307">
        <v>137.49</v>
      </c>
      <c r="AD307" s="2">
        <v>18463268592</v>
      </c>
      <c r="AE307" s="2">
        <v>13248186239</v>
      </c>
      <c r="AF307" s="10">
        <f>INDEX(CONFAZ!$EN$2:$ES$408,MATCH(DATE(YEAR($A307),MONTH($A307),15),CONFAZ!$EN$2:$EN$408,0),2)</f>
        <v>239569036</v>
      </c>
      <c r="AG307" s="10">
        <f>INDEX(CONFAZ!$EN$2:$ES$408,MATCH(DATE(YEAR($A307),MONTH($A307),15),CONFAZ!$EN$2:$EN$408,0),3)</f>
        <v>159983727</v>
      </c>
      <c r="AH307">
        <v>998</v>
      </c>
      <c r="AI307">
        <v>1466650486400</v>
      </c>
      <c r="AJ307">
        <v>4.59</v>
      </c>
      <c r="AK307">
        <v>1.22</v>
      </c>
      <c r="AL307">
        <v>1197.81111111111</v>
      </c>
      <c r="AM307">
        <v>936.18399999999997</v>
      </c>
      <c r="AN307">
        <v>846.32952380952304</v>
      </c>
      <c r="AO307">
        <v>1062.9936</v>
      </c>
      <c r="AP307">
        <v>11.081010631365301</v>
      </c>
      <c r="AQ307">
        <v>2.15</v>
      </c>
      <c r="AR307">
        <v>267.06</v>
      </c>
      <c r="AS307">
        <v>11.239000000000001</v>
      </c>
      <c r="AT307" s="10">
        <v>637866100000</v>
      </c>
      <c r="AU307">
        <v>128885</v>
      </c>
      <c r="AV307">
        <v>0</v>
      </c>
      <c r="AW307">
        <v>129450584</v>
      </c>
      <c r="AX307">
        <v>85041979</v>
      </c>
      <c r="AY307">
        <v>5004</v>
      </c>
      <c r="AZ307" s="10">
        <v>0</v>
      </c>
      <c r="BA307">
        <v>743</v>
      </c>
      <c r="BB307">
        <v>743</v>
      </c>
      <c r="BC307">
        <v>4641</v>
      </c>
      <c r="BD307">
        <v>0</v>
      </c>
      <c r="BE307">
        <v>1054</v>
      </c>
      <c r="BF307">
        <v>7555</v>
      </c>
      <c r="BG307">
        <v>183</v>
      </c>
      <c r="BH307">
        <v>5175</v>
      </c>
      <c r="BI307">
        <v>3309</v>
      </c>
      <c r="BJ307">
        <v>0</v>
      </c>
      <c r="BK307">
        <v>96787</v>
      </c>
      <c r="BL307">
        <v>42806631</v>
      </c>
      <c r="BM307">
        <v>1320304</v>
      </c>
      <c r="BN307">
        <v>0</v>
      </c>
      <c r="BO307">
        <v>28350665000</v>
      </c>
      <c r="BP307" s="3">
        <v>0.4</v>
      </c>
      <c r="BQ307" s="3">
        <v>3704</v>
      </c>
      <c r="BR307" s="3">
        <v>26179.47</v>
      </c>
      <c r="BS307" s="3">
        <v>3309026000</v>
      </c>
      <c r="BT307" s="3">
        <v>21981000</v>
      </c>
      <c r="BU307" s="3">
        <v>5532392000</v>
      </c>
      <c r="BV307" s="3">
        <v>14347112000</v>
      </c>
      <c r="BW307" s="3">
        <v>5140155000</v>
      </c>
      <c r="BX307" s="3">
        <v>23210511000</v>
      </c>
      <c r="BY307">
        <v>0</v>
      </c>
      <c r="BZ307">
        <v>0</v>
      </c>
      <c r="CA307">
        <v>0</v>
      </c>
      <c r="CB307">
        <v>0</v>
      </c>
      <c r="CC307">
        <v>28350665000</v>
      </c>
      <c r="CD307">
        <v>0.4</v>
      </c>
      <c r="CE307">
        <v>1216173.58</v>
      </c>
      <c r="CF307">
        <v>386073882.29000002</v>
      </c>
      <c r="CG307">
        <v>18165.919999999998</v>
      </c>
      <c r="CH307">
        <v>28393.25</v>
      </c>
      <c r="CI307">
        <v>34.518789599999998</v>
      </c>
      <c r="CJ307">
        <v>4.53</v>
      </c>
      <c r="CK307">
        <v>-158330</v>
      </c>
      <c r="CL307">
        <v>-133940</v>
      </c>
      <c r="CM307">
        <v>24390</v>
      </c>
      <c r="CN307">
        <v>53863.33</v>
      </c>
      <c r="CO307">
        <v>6831236.6699999999</v>
      </c>
      <c r="CP307">
        <v>-76486.67</v>
      </c>
      <c r="CQ307">
        <v>-290070</v>
      </c>
      <c r="CR307">
        <v>1938650.46</v>
      </c>
      <c r="CS307">
        <v>383655553</v>
      </c>
      <c r="CT307">
        <v>392794.49</v>
      </c>
      <c r="CU307">
        <v>385986997.94999999</v>
      </c>
      <c r="CV307" s="34">
        <v>0.53441640000000001</v>
      </c>
      <c r="CW307">
        <v>18397935.43</v>
      </c>
      <c r="CX307" s="7">
        <v>723073.62</v>
      </c>
      <c r="CY307" s="10">
        <f t="shared" si="9"/>
        <v>0</v>
      </c>
      <c r="CZ307" s="10">
        <f>IFERROR(INDEX(CONFAZ!$A$2:$ES$440,MATCH(DATE(YEAR($A307),MONTH($A307),15),CONFAZ!$A$2:$A$440,0),4),0)</f>
        <v>18165.919999999998</v>
      </c>
      <c r="DA307"/>
      <c r="DB307"/>
      <c r="DC307"/>
      <c r="DD307"/>
      <c r="DJ307"/>
    </row>
    <row r="308" spans="1:114" x14ac:dyDescent="0.25">
      <c r="A308" s="1">
        <v>43848</v>
      </c>
      <c r="B308" s="1" t="str">
        <f t="shared" si="8"/>
        <v>18/01/2020</v>
      </c>
      <c r="C308" t="s">
        <v>61</v>
      </c>
      <c r="D308" t="s">
        <v>64</v>
      </c>
      <c r="E308" s="8">
        <v>4.1494999999999997</v>
      </c>
      <c r="F308">
        <v>529386043.14000005</v>
      </c>
      <c r="G308">
        <v>7251174.8600000003</v>
      </c>
      <c r="H308">
        <v>821249322</v>
      </c>
      <c r="I308">
        <v>123333069.09000002</v>
      </c>
      <c r="J308">
        <v>65421946.099999994</v>
      </c>
      <c r="K308">
        <v>22670276.589999996</v>
      </c>
      <c r="L308">
        <v>43041077</v>
      </c>
      <c r="M308" s="10">
        <v>16670987</v>
      </c>
      <c r="N308" s="10">
        <v>34071970</v>
      </c>
      <c r="O308" s="10">
        <v>120237429</v>
      </c>
      <c r="P308" s="10">
        <v>102294306</v>
      </c>
      <c r="Q308" s="10">
        <v>7915714</v>
      </c>
      <c r="R308" s="10">
        <v>122978332</v>
      </c>
      <c r="S308" s="10">
        <v>2653451</v>
      </c>
      <c r="T308" s="10">
        <v>22529302</v>
      </c>
      <c r="U308" s="10">
        <v>300028807</v>
      </c>
      <c r="V308" s="10">
        <v>84701832</v>
      </c>
      <c r="W308" s="10">
        <v>2653451</v>
      </c>
      <c r="X308" s="10">
        <v>22529302</v>
      </c>
      <c r="Y308" s="10">
        <v>300028807</v>
      </c>
      <c r="Z308" s="10">
        <v>84701832</v>
      </c>
      <c r="AA308" s="10">
        <v>7167192</v>
      </c>
      <c r="AB308" s="10">
        <v>0.36063401589999999</v>
      </c>
      <c r="AC308">
        <v>134.05000000000001</v>
      </c>
      <c r="AD308" s="2">
        <v>14429715267</v>
      </c>
      <c r="AE308" s="2">
        <v>17190165488</v>
      </c>
      <c r="AF308" s="10">
        <f>INDEX(CONFAZ!$EN$2:$ES$408,MATCH(DATE(YEAR($A308),MONTH($A308),15),CONFAZ!$EN$2:$EN$408,0),2)</f>
        <v>183139168</v>
      </c>
      <c r="AG308" s="10">
        <f>INDEX(CONFAZ!$EN$2:$ES$408,MATCH(DATE(YEAR($A308),MONTH($A308),15),CONFAZ!$EN$2:$EN$408,0),3)</f>
        <v>266434221</v>
      </c>
      <c r="AH308">
        <v>1039</v>
      </c>
      <c r="AI308">
        <v>1491305403000</v>
      </c>
      <c r="AJ308">
        <v>4.4000000000000004</v>
      </c>
      <c r="AK308">
        <v>0.19</v>
      </c>
      <c r="AL308">
        <v>1207.61222222222</v>
      </c>
      <c r="AM308">
        <v>942.529</v>
      </c>
      <c r="AN308">
        <v>850.94333333333304</v>
      </c>
      <c r="AO308">
        <v>1071.1268</v>
      </c>
      <c r="AP308">
        <v>11.354338486771599</v>
      </c>
      <c r="AQ308">
        <v>1.21</v>
      </c>
      <c r="AR308">
        <v>268.44</v>
      </c>
      <c r="AS308">
        <v>0.19997000000000001</v>
      </c>
      <c r="AT308" s="10">
        <v>615587200000</v>
      </c>
      <c r="AU308">
        <v>110071</v>
      </c>
      <c r="AV308">
        <v>20</v>
      </c>
      <c r="AW308">
        <v>109474260</v>
      </c>
      <c r="AX308">
        <v>93524951</v>
      </c>
      <c r="AY308">
        <v>3601</v>
      </c>
      <c r="AZ308" s="10">
        <v>0</v>
      </c>
      <c r="BA308">
        <v>106</v>
      </c>
      <c r="BB308">
        <v>106</v>
      </c>
      <c r="BC308">
        <v>2947</v>
      </c>
      <c r="BD308">
        <v>2100000</v>
      </c>
      <c r="BE308">
        <v>2</v>
      </c>
      <c r="BF308">
        <v>8848</v>
      </c>
      <c r="BG308">
        <v>0</v>
      </c>
      <c r="BH308">
        <v>842</v>
      </c>
      <c r="BI308">
        <v>260</v>
      </c>
      <c r="BJ308">
        <v>0</v>
      </c>
      <c r="BK308">
        <v>2031378</v>
      </c>
      <c r="BL308">
        <v>6616758</v>
      </c>
      <c r="BM308">
        <v>5072102</v>
      </c>
      <c r="BN308">
        <v>0</v>
      </c>
      <c r="BO308">
        <v>29846794000</v>
      </c>
      <c r="BP308" s="3">
        <v>0.4</v>
      </c>
      <c r="BQ308" s="3">
        <v>3704</v>
      </c>
      <c r="BR308" s="3">
        <v>27335.53</v>
      </c>
      <c r="BS308">
        <v>3437407000</v>
      </c>
      <c r="BT308" s="3">
        <v>22505000</v>
      </c>
      <c r="BU308" s="3">
        <v>5806026000</v>
      </c>
      <c r="BV308" s="3">
        <v>14705051000</v>
      </c>
      <c r="BW308" s="3">
        <v>5875804000</v>
      </c>
      <c r="BX308">
        <v>23970990000</v>
      </c>
      <c r="BY308">
        <v>0</v>
      </c>
      <c r="BZ308">
        <v>0</v>
      </c>
      <c r="CA308">
        <v>0</v>
      </c>
      <c r="CB308">
        <v>0</v>
      </c>
      <c r="CC308">
        <v>28350665000</v>
      </c>
      <c r="CD308">
        <v>0.4</v>
      </c>
      <c r="CE308">
        <v>1583459.13</v>
      </c>
      <c r="CF308">
        <v>371513444.43000001</v>
      </c>
      <c r="CG308">
        <v>23133.82</v>
      </c>
      <c r="CH308">
        <v>28319.919999999998</v>
      </c>
      <c r="CI308">
        <v>34.241921099999999</v>
      </c>
      <c r="CJ308">
        <v>4.58</v>
      </c>
      <c r="CK308">
        <v>10386.67</v>
      </c>
      <c r="CL308">
        <v>32793.33</v>
      </c>
      <c r="CM308">
        <v>22406.67</v>
      </c>
      <c r="CN308">
        <v>-199736.67</v>
      </c>
      <c r="CO308">
        <v>7029033.3300000001</v>
      </c>
      <c r="CP308">
        <v>-81356.67</v>
      </c>
      <c r="CQ308">
        <v>-308380</v>
      </c>
      <c r="CR308">
        <v>4625667.0199999996</v>
      </c>
      <c r="CS308">
        <v>421739405.72000003</v>
      </c>
      <c r="CT308">
        <v>929749.23</v>
      </c>
      <c r="CU308">
        <v>427315263.23000002</v>
      </c>
      <c r="CV308" s="34">
        <v>0.53763439999999996</v>
      </c>
      <c r="CW308">
        <v>21650139</v>
      </c>
      <c r="CX308" s="7">
        <v>770992.64000000001</v>
      </c>
      <c r="CY308" s="10">
        <f t="shared" si="9"/>
        <v>0</v>
      </c>
      <c r="CZ308" s="10">
        <f>IFERROR(INDEX(CONFAZ!$A$2:$ES$440,MATCH(DATE(YEAR($A308),MONTH($A308),15),CONFAZ!$A$2:$A$440,0),4),0)</f>
        <v>23133.82</v>
      </c>
      <c r="DA308"/>
      <c r="DB308"/>
      <c r="DC308"/>
      <c r="DD308"/>
      <c r="DJ308"/>
    </row>
    <row r="309" spans="1:114" x14ac:dyDescent="0.25">
      <c r="A309" s="1">
        <v>43879</v>
      </c>
      <c r="B309" s="1" t="str">
        <f t="shared" si="8"/>
        <v>18/02/2020</v>
      </c>
      <c r="C309" t="s">
        <v>61</v>
      </c>
      <c r="D309" t="s">
        <v>64</v>
      </c>
      <c r="E309" s="8">
        <v>4.3410000000000002</v>
      </c>
      <c r="F309">
        <v>453063655.93000001</v>
      </c>
      <c r="G309">
        <v>3280940.86</v>
      </c>
      <c r="H309">
        <v>647819942</v>
      </c>
      <c r="I309">
        <v>117580049.38000001</v>
      </c>
      <c r="J309">
        <v>16321925.93</v>
      </c>
      <c r="K309">
        <v>15161579.270000001</v>
      </c>
      <c r="L309">
        <v>103038417</v>
      </c>
      <c r="M309" s="10">
        <v>23310664</v>
      </c>
      <c r="N309" s="10">
        <v>32007867</v>
      </c>
      <c r="O309" s="10">
        <v>85880827</v>
      </c>
      <c r="P309" s="10">
        <v>100743979</v>
      </c>
      <c r="Q309" s="10">
        <v>7402532</v>
      </c>
      <c r="R309" s="10">
        <v>98501744</v>
      </c>
      <c r="S309" s="10">
        <v>2539207</v>
      </c>
      <c r="T309" s="10">
        <v>18280272</v>
      </c>
      <c r="U309" s="10">
        <v>202360899</v>
      </c>
      <c r="V309" s="10">
        <v>73631960</v>
      </c>
      <c r="W309" s="10">
        <v>2539207</v>
      </c>
      <c r="X309" s="10">
        <v>18280272</v>
      </c>
      <c r="Y309" s="10">
        <v>202360899</v>
      </c>
      <c r="Z309" s="10">
        <v>73631960</v>
      </c>
      <c r="AA309" s="10">
        <v>3159991</v>
      </c>
      <c r="AB309" s="10">
        <v>1.5488282588</v>
      </c>
      <c r="AC309">
        <v>134.52000000000001</v>
      </c>
      <c r="AD309" s="2">
        <v>15356449520</v>
      </c>
      <c r="AE309" s="2">
        <v>13849450579</v>
      </c>
      <c r="AF309" s="10">
        <f>INDEX(CONFAZ!$EN$2:$ES$408,MATCH(DATE(YEAR($A309),MONTH($A309),15),CONFAZ!$EN$2:$EN$408,0),2)</f>
        <v>170475076</v>
      </c>
      <c r="AG309" s="10">
        <f>INDEX(CONFAZ!$EN$2:$ES$408,MATCH(DATE(YEAR($A309),MONTH($A309),15),CONFAZ!$EN$2:$EN$408,0),3)</f>
        <v>255063770</v>
      </c>
      <c r="AH309">
        <v>1045</v>
      </c>
      <c r="AI309">
        <v>1573438860000</v>
      </c>
      <c r="AJ309">
        <v>4.1900000000000004</v>
      </c>
      <c r="AK309">
        <v>0.17</v>
      </c>
      <c r="AL309">
        <v>1207.35666666666</v>
      </c>
      <c r="AM309">
        <v>940.76049999999998</v>
      </c>
      <c r="AN309">
        <v>853.65523809523802</v>
      </c>
      <c r="AO309">
        <v>1072.0475999999901</v>
      </c>
      <c r="AP309">
        <v>11.7529174900264</v>
      </c>
      <c r="AQ309">
        <v>1.25</v>
      </c>
      <c r="AR309">
        <v>239.99</v>
      </c>
      <c r="AS309">
        <v>17.57</v>
      </c>
      <c r="AT309" s="10">
        <v>620047600000</v>
      </c>
      <c r="AU309">
        <v>81677</v>
      </c>
      <c r="AV309">
        <v>285</v>
      </c>
      <c r="AW309">
        <v>98131761</v>
      </c>
      <c r="AX309">
        <v>84640515</v>
      </c>
      <c r="AY309">
        <v>3001</v>
      </c>
      <c r="AZ309" s="10">
        <v>145</v>
      </c>
      <c r="BA309">
        <v>241</v>
      </c>
      <c r="BB309">
        <v>241</v>
      </c>
      <c r="BC309">
        <v>2571</v>
      </c>
      <c r="BD309">
        <v>0</v>
      </c>
      <c r="BE309">
        <v>113</v>
      </c>
      <c r="BF309">
        <v>6089</v>
      </c>
      <c r="BG309">
        <v>297</v>
      </c>
      <c r="BH309">
        <v>300</v>
      </c>
      <c r="BI309">
        <v>2898</v>
      </c>
      <c r="BJ309">
        <v>0</v>
      </c>
      <c r="BK309">
        <v>54746</v>
      </c>
      <c r="BL309">
        <v>13256370</v>
      </c>
      <c r="BM309">
        <v>73574</v>
      </c>
      <c r="BN309">
        <v>0</v>
      </c>
      <c r="BO309">
        <v>29846794000</v>
      </c>
      <c r="BP309" s="3">
        <v>0.4</v>
      </c>
      <c r="BQ309" s="3">
        <v>3704</v>
      </c>
      <c r="BR309" s="3">
        <v>27335.53</v>
      </c>
      <c r="BS309" s="3">
        <v>3437407000</v>
      </c>
      <c r="BT309" s="3">
        <v>22505000</v>
      </c>
      <c r="BU309" s="3">
        <v>5806026000</v>
      </c>
      <c r="BV309" s="3">
        <v>14705051000</v>
      </c>
      <c r="BW309" s="3">
        <v>5875804000</v>
      </c>
      <c r="BX309" s="3">
        <v>23970990000</v>
      </c>
      <c r="BY309">
        <v>0</v>
      </c>
      <c r="BZ309">
        <v>0</v>
      </c>
      <c r="CA309">
        <v>0</v>
      </c>
      <c r="CB309">
        <v>0</v>
      </c>
      <c r="CC309">
        <v>28350665000</v>
      </c>
      <c r="CD309">
        <v>0.4</v>
      </c>
      <c r="CE309">
        <v>1587728.49</v>
      </c>
      <c r="CF309">
        <v>338695635.25</v>
      </c>
      <c r="CG309">
        <v>27819.360000000001</v>
      </c>
      <c r="CH309">
        <v>27619.919999999998</v>
      </c>
      <c r="CI309">
        <v>34.241921099999999</v>
      </c>
      <c r="CJ309">
        <v>4.55</v>
      </c>
      <c r="CK309">
        <v>10386.67</v>
      </c>
      <c r="CL309">
        <v>32793.33</v>
      </c>
      <c r="CM309">
        <v>22406.67</v>
      </c>
      <c r="CN309">
        <v>-199736.67</v>
      </c>
      <c r="CO309">
        <v>7029033.3300000001</v>
      </c>
      <c r="CP309">
        <v>-81356.67</v>
      </c>
      <c r="CQ309">
        <v>-308380</v>
      </c>
      <c r="CR309">
        <v>1205613.94</v>
      </c>
      <c r="CS309">
        <v>331012650.24000001</v>
      </c>
      <c r="CT309">
        <v>2431660.02</v>
      </c>
      <c r="CU309">
        <v>334659047.67000002</v>
      </c>
      <c r="CV309" s="34">
        <v>0.53763439999999996</v>
      </c>
      <c r="CW309">
        <v>21278457</v>
      </c>
      <c r="CX309" s="7">
        <v>875260.92</v>
      </c>
      <c r="CY309" s="10">
        <f t="shared" si="9"/>
        <v>0</v>
      </c>
      <c r="CZ309" s="10">
        <f>IFERROR(INDEX(CONFAZ!$A$2:$ES$440,MATCH(DATE(YEAR($A309),MONTH($A309),15),CONFAZ!$A$2:$A$440,0),4),0)</f>
        <v>27819.360000000001</v>
      </c>
      <c r="DA309"/>
      <c r="DB309"/>
      <c r="DC309"/>
      <c r="DD309"/>
      <c r="DJ309"/>
    </row>
    <row r="310" spans="1:114" x14ac:dyDescent="0.25">
      <c r="A310" s="1">
        <v>43908</v>
      </c>
      <c r="B310" s="1" t="str">
        <f t="shared" si="8"/>
        <v>18/03/2020</v>
      </c>
      <c r="C310" t="s">
        <v>61</v>
      </c>
      <c r="D310" t="s">
        <v>64</v>
      </c>
      <c r="E310" s="8">
        <v>4.8838999999999997</v>
      </c>
      <c r="F310">
        <v>379765243.18000001</v>
      </c>
      <c r="G310">
        <v>3309566.51</v>
      </c>
      <c r="H310">
        <v>615308052</v>
      </c>
      <c r="I310">
        <v>109709581.67999999</v>
      </c>
      <c r="J310">
        <v>51437657.82</v>
      </c>
      <c r="K310">
        <v>14623313.390000001</v>
      </c>
      <c r="L310">
        <v>52078165</v>
      </c>
      <c r="M310" s="10">
        <v>16055688</v>
      </c>
      <c r="N310" s="10">
        <v>32667814</v>
      </c>
      <c r="O310" s="10">
        <v>75494081</v>
      </c>
      <c r="P310" s="10">
        <v>89857400</v>
      </c>
      <c r="Q310" s="10">
        <v>6588257</v>
      </c>
      <c r="R310" s="10">
        <v>100162548</v>
      </c>
      <c r="S310" s="10">
        <v>2600773</v>
      </c>
      <c r="T310" s="10">
        <v>20085653</v>
      </c>
      <c r="U310" s="10">
        <v>199174643</v>
      </c>
      <c r="V310" s="10">
        <v>69363102</v>
      </c>
      <c r="W310" s="10">
        <v>2600773</v>
      </c>
      <c r="X310" s="10">
        <v>20085653</v>
      </c>
      <c r="Y310" s="10">
        <v>199174643</v>
      </c>
      <c r="Z310" s="10">
        <v>69363102</v>
      </c>
      <c r="AA310" s="10">
        <v>3258093</v>
      </c>
      <c r="AB310" s="10">
        <v>1.5595486324000001</v>
      </c>
      <c r="AC310">
        <v>136.21</v>
      </c>
      <c r="AD310" s="2">
        <v>18312350349</v>
      </c>
      <c r="AE310" s="2">
        <v>14266744622</v>
      </c>
      <c r="AF310" s="10">
        <f>INDEX(CONFAZ!$EN$2:$ES$408,MATCH(DATE(YEAR($A310),MONTH($A310),15),CONFAZ!$EN$2:$EN$408,0),2)</f>
        <v>307489394</v>
      </c>
      <c r="AG310" s="10">
        <f>INDEX(CONFAZ!$EN$2:$ES$408,MATCH(DATE(YEAR($A310),MONTH($A310),15),CONFAZ!$EN$2:$EN$408,0),3)</f>
        <v>177657446</v>
      </c>
      <c r="AH310">
        <v>1045</v>
      </c>
      <c r="AI310">
        <v>1675983543500</v>
      </c>
      <c r="AJ310">
        <v>3.95</v>
      </c>
      <c r="AK310">
        <v>0.18</v>
      </c>
      <c r="AL310">
        <v>1211.16166666666</v>
      </c>
      <c r="AM310">
        <v>939.17349999999999</v>
      </c>
      <c r="AN310">
        <v>854.94047619047603</v>
      </c>
      <c r="AO310">
        <v>1075.6728000000001</v>
      </c>
      <c r="AP310">
        <v>12.3730743532556</v>
      </c>
      <c r="AQ310">
        <v>1.07</v>
      </c>
      <c r="AR310">
        <v>183.34</v>
      </c>
      <c r="AS310">
        <v>28.86</v>
      </c>
      <c r="AT310" s="10">
        <v>637763300000</v>
      </c>
      <c r="AU310">
        <v>79122</v>
      </c>
      <c r="AV310">
        <v>119</v>
      </c>
      <c r="AW310">
        <v>115158674</v>
      </c>
      <c r="AX310">
        <v>77113098</v>
      </c>
      <c r="AY310">
        <v>4119</v>
      </c>
      <c r="AZ310" s="10">
        <v>1902</v>
      </c>
      <c r="BA310">
        <v>189</v>
      </c>
      <c r="BB310">
        <v>189</v>
      </c>
      <c r="BC310">
        <v>5546</v>
      </c>
      <c r="BD310">
        <v>425</v>
      </c>
      <c r="BE310">
        <v>760</v>
      </c>
      <c r="BF310">
        <v>2326</v>
      </c>
      <c r="BG310">
        <v>236</v>
      </c>
      <c r="BH310">
        <v>992</v>
      </c>
      <c r="BI310">
        <v>1665</v>
      </c>
      <c r="BJ310">
        <v>50</v>
      </c>
      <c r="BK310">
        <v>65331</v>
      </c>
      <c r="BL310">
        <v>37814639</v>
      </c>
      <c r="BM310">
        <v>64306</v>
      </c>
      <c r="BN310">
        <v>0</v>
      </c>
      <c r="BO310">
        <v>29846794000</v>
      </c>
      <c r="BP310" s="3">
        <v>0.4</v>
      </c>
      <c r="BQ310" s="3">
        <v>3704</v>
      </c>
      <c r="BR310" s="3">
        <v>27335.53</v>
      </c>
      <c r="BS310" s="3">
        <v>3437407000</v>
      </c>
      <c r="BT310" s="3">
        <v>22505000</v>
      </c>
      <c r="BU310" s="3">
        <v>5806026000</v>
      </c>
      <c r="BV310" s="3">
        <v>14705051000</v>
      </c>
      <c r="BW310" s="3">
        <v>5875804000</v>
      </c>
      <c r="BX310" s="3">
        <v>23970990000</v>
      </c>
      <c r="BY310">
        <v>0</v>
      </c>
      <c r="BZ310">
        <v>0</v>
      </c>
      <c r="CA310">
        <v>0</v>
      </c>
      <c r="CB310">
        <v>0</v>
      </c>
      <c r="CC310">
        <v>28350665000</v>
      </c>
      <c r="CD310">
        <v>0.4</v>
      </c>
      <c r="CE310">
        <v>984502.33</v>
      </c>
      <c r="CF310">
        <v>375948717.39999998</v>
      </c>
      <c r="CG310">
        <v>21992.78</v>
      </c>
      <c r="CH310">
        <v>27835.919999999998</v>
      </c>
      <c r="CI310">
        <v>34.241921099999999</v>
      </c>
      <c r="CJ310">
        <v>4.46</v>
      </c>
      <c r="CK310">
        <v>10386.67</v>
      </c>
      <c r="CL310">
        <v>32793.33</v>
      </c>
      <c r="CM310">
        <v>22406.67</v>
      </c>
      <c r="CN310">
        <v>-199736.67</v>
      </c>
      <c r="CO310">
        <v>7029033.3300000001</v>
      </c>
      <c r="CP310">
        <v>-81356.67</v>
      </c>
      <c r="CQ310">
        <v>-308380</v>
      </c>
      <c r="CR310">
        <v>1007482.01</v>
      </c>
      <c r="CS310">
        <v>308371651.10000002</v>
      </c>
      <c r="CT310">
        <v>156797.92000000001</v>
      </c>
      <c r="CU310">
        <v>309535931.02999997</v>
      </c>
      <c r="CV310" s="34">
        <v>0.53763439999999996</v>
      </c>
      <c r="CW310">
        <v>20702088</v>
      </c>
      <c r="CX310" s="7">
        <v>905776.62</v>
      </c>
      <c r="CY310" s="10">
        <f t="shared" si="9"/>
        <v>0</v>
      </c>
      <c r="CZ310" s="10">
        <f>IFERROR(INDEX(CONFAZ!$A$2:$ES$440,MATCH(DATE(YEAR($A310),MONTH($A310),15),CONFAZ!$A$2:$A$440,0),4),0)</f>
        <v>21992.78</v>
      </c>
      <c r="DA310"/>
      <c r="DB310"/>
      <c r="DC310"/>
      <c r="DD310"/>
      <c r="DJ310"/>
    </row>
    <row r="311" spans="1:114" x14ac:dyDescent="0.25">
      <c r="A311" s="1">
        <v>43939</v>
      </c>
      <c r="B311" s="1" t="str">
        <f t="shared" si="8"/>
        <v>18/04/2020</v>
      </c>
      <c r="C311" t="s">
        <v>61</v>
      </c>
      <c r="D311" t="s">
        <v>64</v>
      </c>
      <c r="E311" s="8">
        <v>5.3255999999999997</v>
      </c>
      <c r="F311">
        <v>410824089.10000008</v>
      </c>
      <c r="G311">
        <v>2523271.59</v>
      </c>
      <c r="H311">
        <v>558815152</v>
      </c>
      <c r="I311">
        <v>69954707.019999996</v>
      </c>
      <c r="J311">
        <v>15455534.439999999</v>
      </c>
      <c r="K311">
        <v>6910675.1300000008</v>
      </c>
      <c r="L311">
        <v>13132740</v>
      </c>
      <c r="M311" s="10">
        <v>15632579</v>
      </c>
      <c r="N311" s="10">
        <v>33010782</v>
      </c>
      <c r="O311" s="10">
        <v>59784478</v>
      </c>
      <c r="P311" s="10">
        <v>94813746</v>
      </c>
      <c r="Q311" s="10">
        <v>7863839</v>
      </c>
      <c r="R311" s="10">
        <v>55269637</v>
      </c>
      <c r="S311" s="10">
        <v>2534062</v>
      </c>
      <c r="T311" s="10">
        <v>13755474</v>
      </c>
      <c r="U311" s="10">
        <v>195603530</v>
      </c>
      <c r="V311" s="10">
        <v>78147610</v>
      </c>
      <c r="W311" s="10">
        <v>2534062</v>
      </c>
      <c r="X311" s="10">
        <v>13755474</v>
      </c>
      <c r="Y311" s="10">
        <v>195603530</v>
      </c>
      <c r="Z311" s="10">
        <v>78147610</v>
      </c>
      <c r="AA311" s="10">
        <v>2399415</v>
      </c>
      <c r="AB311" s="10">
        <v>1.4456259849999999</v>
      </c>
      <c r="AC311">
        <v>118.53</v>
      </c>
      <c r="AD311" s="2">
        <v>17593798650</v>
      </c>
      <c r="AE311" s="2">
        <v>11431019725</v>
      </c>
      <c r="AF311" s="10">
        <f>INDEX(CONFAZ!$EN$2:$ES$408,MATCH(DATE(YEAR($A311),MONTH($A311),15),CONFAZ!$EN$2:$EN$408,0),2)</f>
        <v>266819153</v>
      </c>
      <c r="AG311" s="10">
        <f>INDEX(CONFAZ!$EN$2:$ES$408,MATCH(DATE(YEAR($A311),MONTH($A311),15),CONFAZ!$EN$2:$EN$408,0),3)</f>
        <v>114420523</v>
      </c>
      <c r="AH311">
        <v>1045</v>
      </c>
      <c r="AI311">
        <v>1807066615200</v>
      </c>
      <c r="AJ311">
        <v>3.65</v>
      </c>
      <c r="AK311">
        <v>-0.23</v>
      </c>
      <c r="AL311">
        <v>1225.4338888888799</v>
      </c>
      <c r="AM311">
        <v>939.47849999999903</v>
      </c>
      <c r="AN311">
        <v>854.79619047618996</v>
      </c>
      <c r="AO311">
        <v>1080.7408</v>
      </c>
      <c r="AP311">
        <v>12.7400867410161</v>
      </c>
      <c r="AQ311">
        <v>0.69</v>
      </c>
      <c r="AR311">
        <v>141.38999999999999</v>
      </c>
      <c r="AS311">
        <v>37.39</v>
      </c>
      <c r="AT311" s="10">
        <v>569324600000</v>
      </c>
      <c r="AU311">
        <v>161166</v>
      </c>
      <c r="AV311">
        <v>887</v>
      </c>
      <c r="AW311">
        <v>121229461</v>
      </c>
      <c r="AX311">
        <v>108225378</v>
      </c>
      <c r="AY311">
        <v>7809</v>
      </c>
      <c r="AZ311" s="10">
        <v>2164</v>
      </c>
      <c r="BA311">
        <v>2818</v>
      </c>
      <c r="BB311">
        <v>2818</v>
      </c>
      <c r="BC311">
        <v>4013</v>
      </c>
      <c r="BD311">
        <v>2367</v>
      </c>
      <c r="BE311">
        <v>139</v>
      </c>
      <c r="BF311">
        <v>5000</v>
      </c>
      <c r="BG311">
        <v>229</v>
      </c>
      <c r="BH311">
        <v>788</v>
      </c>
      <c r="BI311">
        <v>1604</v>
      </c>
      <c r="BJ311">
        <v>1303</v>
      </c>
      <c r="BK311">
        <v>111991</v>
      </c>
      <c r="BL311">
        <v>12481941</v>
      </c>
      <c r="BM311">
        <v>213338</v>
      </c>
      <c r="BN311">
        <v>0</v>
      </c>
      <c r="BO311">
        <v>29846794000</v>
      </c>
      <c r="BP311" s="3">
        <v>0.4</v>
      </c>
      <c r="BQ311" s="3">
        <v>3704</v>
      </c>
      <c r="BR311" s="3">
        <v>27335.53</v>
      </c>
      <c r="BS311" s="3">
        <v>3437407000</v>
      </c>
      <c r="BT311" s="3">
        <v>22505000</v>
      </c>
      <c r="BU311" s="3">
        <v>5806026000</v>
      </c>
      <c r="BV311" s="3">
        <v>14705051000</v>
      </c>
      <c r="BW311">
        <v>5875804000</v>
      </c>
      <c r="BX311">
        <v>23970990000</v>
      </c>
      <c r="BY311">
        <v>0</v>
      </c>
      <c r="BZ311">
        <v>0</v>
      </c>
      <c r="CA311">
        <v>0</v>
      </c>
      <c r="CB311">
        <v>0</v>
      </c>
      <c r="CC311">
        <v>28350665000</v>
      </c>
      <c r="CD311">
        <v>0.4</v>
      </c>
      <c r="CE311">
        <v>1323439.75</v>
      </c>
      <c r="CF311">
        <v>308376765.38999999</v>
      </c>
      <c r="CG311">
        <v>12134.01</v>
      </c>
      <c r="CH311">
        <v>27228.92</v>
      </c>
      <c r="CI311">
        <v>34.241921099999999</v>
      </c>
      <c r="CJ311">
        <v>4.07</v>
      </c>
      <c r="CK311">
        <v>-280220</v>
      </c>
      <c r="CL311">
        <v>-262953.33</v>
      </c>
      <c r="CM311">
        <v>17266.669999999998</v>
      </c>
      <c r="CN311">
        <v>-37493.33</v>
      </c>
      <c r="CO311">
        <v>6896770</v>
      </c>
      <c r="CP311">
        <v>-76996.67</v>
      </c>
      <c r="CQ311">
        <v>-373200</v>
      </c>
      <c r="CR311">
        <v>1007482.01</v>
      </c>
      <c r="CS311">
        <v>308371651.10000002</v>
      </c>
      <c r="CT311">
        <v>156797.92000000001</v>
      </c>
      <c r="CU311">
        <v>309535931.02999997</v>
      </c>
      <c r="CV311" s="34">
        <v>0.53763439999999996</v>
      </c>
      <c r="CW311">
        <v>18799614</v>
      </c>
      <c r="CX311" s="7">
        <v>721843.84</v>
      </c>
      <c r="CY311" s="10">
        <f t="shared" si="9"/>
        <v>0</v>
      </c>
      <c r="CZ311" s="10">
        <f>IFERROR(INDEX(CONFAZ!$A$2:$ES$440,MATCH(DATE(YEAR($A311),MONTH($A311),15),CONFAZ!$A$2:$A$440,0),4),0)</f>
        <v>12134.01</v>
      </c>
      <c r="DA311" s="10"/>
      <c r="DB311" s="10"/>
      <c r="DC311"/>
      <c r="DD311"/>
      <c r="DJ311"/>
    </row>
    <row r="312" spans="1:114" x14ac:dyDescent="0.25">
      <c r="A312" s="1">
        <v>43969</v>
      </c>
      <c r="B312" s="1" t="str">
        <f t="shared" si="8"/>
        <v>18/05/2020</v>
      </c>
      <c r="C312" t="s">
        <v>61</v>
      </c>
      <c r="D312" t="s">
        <v>64</v>
      </c>
      <c r="E312" s="8">
        <v>5.6433999999999997</v>
      </c>
      <c r="F312">
        <v>358819909.1099999</v>
      </c>
      <c r="G312">
        <v>2968969.9399999995</v>
      </c>
      <c r="H312">
        <v>493548840</v>
      </c>
      <c r="I312">
        <v>71834598.030000001</v>
      </c>
      <c r="J312">
        <v>14228451.6</v>
      </c>
      <c r="K312">
        <v>7468646.0599999987</v>
      </c>
      <c r="L312">
        <v>21758602</v>
      </c>
      <c r="M312" s="10">
        <v>18425224</v>
      </c>
      <c r="N312" s="10">
        <v>32117252</v>
      </c>
      <c r="O312" s="10">
        <v>60115735</v>
      </c>
      <c r="P312" s="10">
        <v>84260198</v>
      </c>
      <c r="Q312" s="10">
        <v>9213930</v>
      </c>
      <c r="R312" s="10">
        <v>72689454</v>
      </c>
      <c r="S312" s="10">
        <v>2713854</v>
      </c>
      <c r="T312" s="10">
        <v>16484373</v>
      </c>
      <c r="U312" s="10">
        <v>136839848</v>
      </c>
      <c r="V312" s="10">
        <v>57763877</v>
      </c>
      <c r="W312" s="10">
        <v>2713854</v>
      </c>
      <c r="X312" s="10">
        <v>16484373</v>
      </c>
      <c r="Y312" s="10">
        <v>136839848</v>
      </c>
      <c r="Z312" s="10">
        <v>57763877</v>
      </c>
      <c r="AA312" s="10">
        <v>2925095</v>
      </c>
      <c r="AB312" s="10">
        <v>1.7047923475</v>
      </c>
      <c r="AC312">
        <v>119.65</v>
      </c>
      <c r="AD312" s="2">
        <v>17519841090</v>
      </c>
      <c r="AE312" s="2">
        <v>10681945943</v>
      </c>
      <c r="AF312" s="10">
        <f>INDEX(CONFAZ!$EN$2:$ES$408,MATCH(DATE(YEAR($A312),MONTH($A312),15),CONFAZ!$EN$2:$EN$408,0),2)</f>
        <v>288450249</v>
      </c>
      <c r="AG312" s="10">
        <f>INDEX(CONFAZ!$EN$2:$ES$408,MATCH(DATE(YEAR($A312),MONTH($A312),15),CONFAZ!$EN$2:$EN$408,0),3)</f>
        <v>101221267</v>
      </c>
      <c r="AH312">
        <v>1045</v>
      </c>
      <c r="AI312">
        <v>1950957240400</v>
      </c>
      <c r="AJ312">
        <v>3.01</v>
      </c>
      <c r="AK312">
        <v>-0.25</v>
      </c>
      <c r="AL312">
        <v>1248.10666666666</v>
      </c>
      <c r="AM312">
        <v>957.37749999999903</v>
      </c>
      <c r="AN312">
        <v>870.22523809523796</v>
      </c>
      <c r="AO312">
        <v>1100.7528</v>
      </c>
      <c r="AP312">
        <v>13.1130950591677</v>
      </c>
      <c r="AQ312">
        <v>0.62</v>
      </c>
      <c r="AR312">
        <v>175.58</v>
      </c>
      <c r="AS312">
        <v>31.23</v>
      </c>
      <c r="AT312" s="10">
        <v>579302900000</v>
      </c>
      <c r="AU312">
        <v>146537</v>
      </c>
      <c r="AV312">
        <v>1107</v>
      </c>
      <c r="AW312">
        <v>97220872</v>
      </c>
      <c r="AX312">
        <v>65146987</v>
      </c>
      <c r="AY312">
        <v>5964</v>
      </c>
      <c r="AZ312" s="10">
        <v>4005</v>
      </c>
      <c r="BA312">
        <v>76</v>
      </c>
      <c r="BB312">
        <v>76</v>
      </c>
      <c r="BC312">
        <v>8894</v>
      </c>
      <c r="BD312">
        <v>0</v>
      </c>
      <c r="BE312">
        <v>1300</v>
      </c>
      <c r="BF312">
        <v>5464</v>
      </c>
      <c r="BG312">
        <v>282</v>
      </c>
      <c r="BH312">
        <v>1939</v>
      </c>
      <c r="BI312">
        <v>5234</v>
      </c>
      <c r="BJ312">
        <v>0</v>
      </c>
      <c r="BK312">
        <v>105109</v>
      </c>
      <c r="BL312">
        <v>31330016</v>
      </c>
      <c r="BM312">
        <v>446539</v>
      </c>
      <c r="BN312">
        <v>0</v>
      </c>
      <c r="BO312">
        <v>29846794000</v>
      </c>
      <c r="BP312" s="3">
        <v>0.4</v>
      </c>
      <c r="BQ312" s="3">
        <v>3704</v>
      </c>
      <c r="BR312" s="3">
        <v>27335.53</v>
      </c>
      <c r="BS312">
        <v>3437407000</v>
      </c>
      <c r="BT312" s="3">
        <v>22505000</v>
      </c>
      <c r="BU312" s="3">
        <v>5806026000</v>
      </c>
      <c r="BV312" s="3">
        <v>14705051000</v>
      </c>
      <c r="BW312">
        <v>5875804000</v>
      </c>
      <c r="BX312" s="3">
        <v>23970990000</v>
      </c>
      <c r="BY312">
        <v>0</v>
      </c>
      <c r="BZ312">
        <v>0</v>
      </c>
      <c r="CA312">
        <v>0</v>
      </c>
      <c r="CB312">
        <v>0</v>
      </c>
      <c r="CC312">
        <v>28350665000</v>
      </c>
      <c r="CD312">
        <v>0.4</v>
      </c>
      <c r="CE312">
        <v>1550074.04</v>
      </c>
      <c r="CF312">
        <v>352966940.13</v>
      </c>
      <c r="CG312">
        <v>6093.56</v>
      </c>
      <c r="CH312">
        <v>27034.92</v>
      </c>
      <c r="CI312">
        <v>34.241921099999999</v>
      </c>
      <c r="CJ312">
        <v>3.82</v>
      </c>
      <c r="CK312">
        <v>-280220</v>
      </c>
      <c r="CL312">
        <v>-262953.33</v>
      </c>
      <c r="CM312">
        <v>17266.669999999998</v>
      </c>
      <c r="CN312">
        <v>-37493.33</v>
      </c>
      <c r="CO312">
        <v>6896770</v>
      </c>
      <c r="CP312">
        <v>-76996.67</v>
      </c>
      <c r="CQ312">
        <v>-373200</v>
      </c>
      <c r="CR312">
        <v>1194985.4099999999</v>
      </c>
      <c r="CS312">
        <v>250069469.88</v>
      </c>
      <c r="CT312">
        <v>287381.78000000003</v>
      </c>
      <c r="CU312">
        <v>251552013.41</v>
      </c>
      <c r="CV312" s="34">
        <v>0.53763439999999996</v>
      </c>
      <c r="CW312">
        <v>24255153</v>
      </c>
      <c r="CX312" s="7">
        <v>488270.8</v>
      </c>
      <c r="CY312" s="10">
        <f t="shared" si="9"/>
        <v>0</v>
      </c>
      <c r="CZ312" s="10">
        <f>IFERROR(INDEX(CONFAZ!$A$2:$ES$440,MATCH(DATE(YEAR($A312),MONTH($A312),15),CONFAZ!$A$2:$A$440,0),4),0)</f>
        <v>6093.56</v>
      </c>
      <c r="DA312"/>
      <c r="DB312"/>
      <c r="DC312"/>
      <c r="DD312"/>
      <c r="DJ312"/>
    </row>
    <row r="313" spans="1:114" x14ac:dyDescent="0.25">
      <c r="A313" s="1">
        <v>44000</v>
      </c>
      <c r="B313" s="1" t="str">
        <f t="shared" si="8"/>
        <v>18/06/2020</v>
      </c>
      <c r="C313" t="s">
        <v>61</v>
      </c>
      <c r="D313" t="s">
        <v>64</v>
      </c>
      <c r="E313" s="8">
        <v>5.1966000000000001</v>
      </c>
      <c r="F313">
        <v>317626951.94999999</v>
      </c>
      <c r="G313">
        <v>3447392.4299999997</v>
      </c>
      <c r="H313">
        <v>524790786</v>
      </c>
      <c r="I313">
        <v>85006001.199999988</v>
      </c>
      <c r="J313">
        <v>51880453.329999998</v>
      </c>
      <c r="K313">
        <v>9217749.0800000001</v>
      </c>
      <c r="L313">
        <v>47881608</v>
      </c>
      <c r="M313" s="10">
        <v>54882069</v>
      </c>
      <c r="N313" s="10">
        <v>31138875</v>
      </c>
      <c r="O313" s="10">
        <v>71261901</v>
      </c>
      <c r="P313" s="10">
        <v>107439779</v>
      </c>
      <c r="Q313" s="10">
        <v>6879503</v>
      </c>
      <c r="R313" s="10">
        <v>76397990</v>
      </c>
      <c r="S313" s="10">
        <v>3198266</v>
      </c>
      <c r="T313" s="10">
        <v>21691040</v>
      </c>
      <c r="U313" s="10">
        <v>91830025</v>
      </c>
      <c r="V313" s="10">
        <v>56680647</v>
      </c>
      <c r="W313" s="10">
        <v>3198266</v>
      </c>
      <c r="X313" s="10">
        <v>21691040</v>
      </c>
      <c r="Y313" s="10">
        <v>91830025</v>
      </c>
      <c r="Z313" s="10">
        <v>56680647</v>
      </c>
      <c r="AA313" s="10">
        <v>3390691</v>
      </c>
      <c r="AB313" s="10">
        <v>2.3867354165000001</v>
      </c>
      <c r="AC313">
        <v>126.04</v>
      </c>
      <c r="AD313" s="2">
        <v>17478971342</v>
      </c>
      <c r="AE313" s="2">
        <v>10977106324</v>
      </c>
      <c r="AF313" s="10">
        <f>INDEX(CONFAZ!$EN$2:$ES$408,MATCH(DATE(YEAR($A313),MONTH($A313),15),CONFAZ!$EN$2:$EN$408,0),2)</f>
        <v>366747372</v>
      </c>
      <c r="AG313" s="10">
        <f>INDEX(CONFAZ!$EN$2:$ES$408,MATCH(DATE(YEAR($A313),MONTH($A313),15),CONFAZ!$EN$2:$EN$408,0),3)</f>
        <v>95248272</v>
      </c>
      <c r="AH313">
        <v>1045</v>
      </c>
      <c r="AI313">
        <v>1812475344600</v>
      </c>
      <c r="AJ313">
        <v>2.58</v>
      </c>
      <c r="AK313">
        <v>0.3</v>
      </c>
      <c r="AL313">
        <v>1248.9833333333299</v>
      </c>
      <c r="AM313">
        <v>957.84399999999903</v>
      </c>
      <c r="AN313">
        <v>870.58333333333303</v>
      </c>
      <c r="AO313">
        <v>1101.6207999999999</v>
      </c>
      <c r="AP313">
        <v>13.5980016241943</v>
      </c>
      <c r="AQ313">
        <v>1.26</v>
      </c>
      <c r="AR313">
        <v>208.94</v>
      </c>
      <c r="AS313">
        <v>25.43</v>
      </c>
      <c r="AT313" s="10">
        <v>608890000000</v>
      </c>
      <c r="AU313">
        <v>151710</v>
      </c>
      <c r="AV313">
        <v>812</v>
      </c>
      <c r="AW313">
        <v>115094396</v>
      </c>
      <c r="AX313">
        <v>77113093</v>
      </c>
      <c r="AY313">
        <v>5175</v>
      </c>
      <c r="AZ313" s="10">
        <v>400</v>
      </c>
      <c r="BA313">
        <v>197</v>
      </c>
      <c r="BB313">
        <v>197</v>
      </c>
      <c r="BC313">
        <v>4950</v>
      </c>
      <c r="BD313">
        <v>0</v>
      </c>
      <c r="BE313">
        <v>198</v>
      </c>
      <c r="BF313">
        <v>1956</v>
      </c>
      <c r="BG313">
        <v>506</v>
      </c>
      <c r="BH313">
        <v>1521</v>
      </c>
      <c r="BI313">
        <v>3763</v>
      </c>
      <c r="BJ313">
        <v>0</v>
      </c>
      <c r="BK313">
        <v>106385</v>
      </c>
      <c r="BL313">
        <v>34342139</v>
      </c>
      <c r="BM313">
        <v>3326628</v>
      </c>
      <c r="BN313">
        <v>0</v>
      </c>
      <c r="BO313">
        <v>29846794000</v>
      </c>
      <c r="BP313" s="3">
        <v>0.4</v>
      </c>
      <c r="BQ313" s="3">
        <v>3704</v>
      </c>
      <c r="BR313" s="3">
        <v>27335.53</v>
      </c>
      <c r="BS313">
        <v>3437407000</v>
      </c>
      <c r="BT313" s="3">
        <v>22505000</v>
      </c>
      <c r="BU313" s="3">
        <v>5806026000</v>
      </c>
      <c r="BV313" s="3">
        <v>14705051000</v>
      </c>
      <c r="BW313" s="3">
        <v>5875804000</v>
      </c>
      <c r="BX313" s="3">
        <v>23970990000</v>
      </c>
      <c r="BY313">
        <v>0</v>
      </c>
      <c r="BZ313">
        <v>0</v>
      </c>
      <c r="CA313">
        <v>0</v>
      </c>
      <c r="CB313">
        <v>0</v>
      </c>
      <c r="CC313">
        <v>28350665000</v>
      </c>
      <c r="CD313">
        <v>0.4</v>
      </c>
      <c r="CE313">
        <v>1163952.9099999999</v>
      </c>
      <c r="CF313">
        <v>329908813.47000003</v>
      </c>
      <c r="CG313">
        <v>13508.05</v>
      </c>
      <c r="CH313">
        <v>28118.92</v>
      </c>
      <c r="CI313">
        <v>34.241921099999999</v>
      </c>
      <c r="CJ313">
        <v>3.96</v>
      </c>
      <c r="CK313">
        <v>-280220</v>
      </c>
      <c r="CL313">
        <v>-262953.33</v>
      </c>
      <c r="CM313">
        <v>17266.669999999998</v>
      </c>
      <c r="CN313">
        <v>-37493.33</v>
      </c>
      <c r="CO313">
        <v>6896770</v>
      </c>
      <c r="CP313">
        <v>-76996.67</v>
      </c>
      <c r="CQ313">
        <v>-373200</v>
      </c>
      <c r="CR313">
        <v>1334546.8899999999</v>
      </c>
      <c r="CS313">
        <v>231882247.81</v>
      </c>
      <c r="CT313">
        <v>792093.3</v>
      </c>
      <c r="CU313">
        <v>234008888</v>
      </c>
      <c r="CV313" s="34">
        <v>0.53763439999999996</v>
      </c>
      <c r="CW313">
        <v>24556149</v>
      </c>
      <c r="CX313" s="7">
        <v>312878.44</v>
      </c>
      <c r="CY313" s="10">
        <f t="shared" si="9"/>
        <v>0</v>
      </c>
      <c r="CZ313" s="10">
        <f>IFERROR(INDEX(CONFAZ!$A$2:$ES$440,MATCH(DATE(YEAR($A313),MONTH($A313),15),CONFAZ!$A$2:$A$440,0),4),0)</f>
        <v>13508.05</v>
      </c>
      <c r="DA313" s="4"/>
      <c r="DB313"/>
      <c r="DC313"/>
      <c r="DD313"/>
      <c r="DJ313"/>
    </row>
    <row r="314" spans="1:114" x14ac:dyDescent="0.25">
      <c r="A314" s="1">
        <v>44030</v>
      </c>
      <c r="B314" s="1" t="str">
        <f t="shared" si="8"/>
        <v>18/07/2020</v>
      </c>
      <c r="C314" t="s">
        <v>61</v>
      </c>
      <c r="D314" t="s">
        <v>64</v>
      </c>
      <c r="E314" s="8">
        <v>5.2801999999999998</v>
      </c>
      <c r="F314">
        <v>451628975.42000002</v>
      </c>
      <c r="G314">
        <v>5253915.57</v>
      </c>
      <c r="H314">
        <v>653711918</v>
      </c>
      <c r="I314">
        <v>103458208.38999996</v>
      </c>
      <c r="J314">
        <v>16160948.18</v>
      </c>
      <c r="K314">
        <v>25190354.909999996</v>
      </c>
      <c r="L314">
        <v>51620596</v>
      </c>
      <c r="M314" s="10">
        <v>62668108</v>
      </c>
      <c r="N314" s="10">
        <v>33771354</v>
      </c>
      <c r="O314" s="10">
        <v>111778754</v>
      </c>
      <c r="P314" s="10">
        <v>125999286</v>
      </c>
      <c r="Q314" s="10">
        <v>8272764</v>
      </c>
      <c r="R314" s="10">
        <v>110430393</v>
      </c>
      <c r="S314" s="10">
        <v>3143571</v>
      </c>
      <c r="T314" s="10">
        <v>26093615</v>
      </c>
      <c r="U314" s="10">
        <v>106060817</v>
      </c>
      <c r="V314" s="10">
        <v>60321731</v>
      </c>
      <c r="W314" s="10">
        <v>3143571</v>
      </c>
      <c r="X314" s="10">
        <v>26093615</v>
      </c>
      <c r="Y314" s="10">
        <v>106060817</v>
      </c>
      <c r="Z314" s="10">
        <v>60321731</v>
      </c>
      <c r="AA314" s="10">
        <v>5171525</v>
      </c>
      <c r="AB314" s="10">
        <v>1.8063439256</v>
      </c>
      <c r="AC314">
        <v>136.07</v>
      </c>
      <c r="AD314" s="2">
        <v>19416007176</v>
      </c>
      <c r="AE314" s="2">
        <v>11814764185</v>
      </c>
      <c r="AF314" s="10">
        <f>INDEX(CONFAZ!$EN$2:$ES$408,MATCH(DATE(YEAR($A314),MONTH($A314),15),CONFAZ!$EN$2:$EN$408,0),2)</f>
        <v>331759527</v>
      </c>
      <c r="AG314" s="10">
        <f>INDEX(CONFAZ!$EN$2:$ES$408,MATCH(DATE(YEAR($A314),MONTH($A314),15),CONFAZ!$EN$2:$EN$408,0),3)</f>
        <v>126645193</v>
      </c>
      <c r="AH314">
        <v>1045</v>
      </c>
      <c r="AI314">
        <v>1872696852800</v>
      </c>
      <c r="AJ314">
        <v>2.15</v>
      </c>
      <c r="AK314">
        <v>0.44</v>
      </c>
      <c r="AL314">
        <v>1250.05277777777</v>
      </c>
      <c r="AM314">
        <v>962.94449999999995</v>
      </c>
      <c r="AN314">
        <v>876.44190476190397</v>
      </c>
      <c r="AO314">
        <v>1104.6600000000001</v>
      </c>
      <c r="AP314">
        <v>14.1081681600614</v>
      </c>
      <c r="AQ314">
        <v>1.36</v>
      </c>
      <c r="AR314">
        <v>226.81</v>
      </c>
      <c r="AS314">
        <v>1.2197499999999999</v>
      </c>
      <c r="AT314" s="10">
        <v>645114800000</v>
      </c>
      <c r="AU314">
        <v>110061</v>
      </c>
      <c r="AV314">
        <v>1121</v>
      </c>
      <c r="AW314">
        <v>128648211</v>
      </c>
      <c r="AX314">
        <v>97509216</v>
      </c>
      <c r="AY314">
        <v>4939</v>
      </c>
      <c r="AZ314" s="10">
        <v>1118</v>
      </c>
      <c r="BA314">
        <v>7086</v>
      </c>
      <c r="BB314">
        <v>7086</v>
      </c>
      <c r="BC314">
        <v>10800</v>
      </c>
      <c r="BD314">
        <v>0</v>
      </c>
      <c r="BE314">
        <v>584</v>
      </c>
      <c r="BF314">
        <v>5454</v>
      </c>
      <c r="BG314">
        <v>465</v>
      </c>
      <c r="BH314">
        <v>1905</v>
      </c>
      <c r="BI314">
        <v>348</v>
      </c>
      <c r="BJ314">
        <v>0</v>
      </c>
      <c r="BK314">
        <v>84059</v>
      </c>
      <c r="BL314">
        <v>27911079</v>
      </c>
      <c r="BM314">
        <v>2973159</v>
      </c>
      <c r="BN314">
        <v>0</v>
      </c>
      <c r="BO314">
        <v>29846794000</v>
      </c>
      <c r="BP314" s="3">
        <v>0.4</v>
      </c>
      <c r="BQ314" s="3">
        <v>3704</v>
      </c>
      <c r="BR314" s="3">
        <v>27335.53</v>
      </c>
      <c r="BS314" s="3">
        <v>3437407000</v>
      </c>
      <c r="BT314" s="3">
        <v>22505000</v>
      </c>
      <c r="BU314" s="3">
        <v>5806026000</v>
      </c>
      <c r="BV314" s="3">
        <v>14705051000</v>
      </c>
      <c r="BW314">
        <v>5875804000</v>
      </c>
      <c r="BX314" s="3">
        <v>23970990000</v>
      </c>
      <c r="BY314">
        <v>0</v>
      </c>
      <c r="BZ314">
        <v>0</v>
      </c>
      <c r="CA314">
        <v>0</v>
      </c>
      <c r="CB314">
        <v>0</v>
      </c>
      <c r="CC314">
        <v>29846794000</v>
      </c>
      <c r="CD314">
        <v>0.4</v>
      </c>
      <c r="CE314">
        <v>1745180.78</v>
      </c>
      <c r="CF314">
        <v>406633476.74000001</v>
      </c>
      <c r="CG314">
        <v>13311.8</v>
      </c>
      <c r="CH314">
        <v>27942.92</v>
      </c>
      <c r="CI314">
        <v>34.241921099999999</v>
      </c>
      <c r="CJ314">
        <v>4.1399999999999997</v>
      </c>
      <c r="CK314">
        <v>-198416.67</v>
      </c>
      <c r="CL314">
        <v>-182180</v>
      </c>
      <c r="CM314">
        <v>16236.67</v>
      </c>
      <c r="CN314">
        <v>39660</v>
      </c>
      <c r="CO314">
        <v>6930413.3300000001</v>
      </c>
      <c r="CP314">
        <v>-44773.33</v>
      </c>
      <c r="CQ314">
        <v>-328263.33</v>
      </c>
      <c r="CR314">
        <v>2496829.33</v>
      </c>
      <c r="CS314">
        <v>270370393.93000001</v>
      </c>
      <c r="CT314">
        <v>1569905.68</v>
      </c>
      <c r="CU314">
        <v>274437128.94</v>
      </c>
      <c r="CV314" s="34">
        <v>0.53763439999999996</v>
      </c>
      <c r="CW314">
        <v>26738100</v>
      </c>
      <c r="CX314" s="7">
        <v>501040.56</v>
      </c>
      <c r="CY314" s="10">
        <f t="shared" si="9"/>
        <v>0</v>
      </c>
      <c r="CZ314" s="10">
        <f>IFERROR(INDEX(CONFAZ!$A$2:$ES$440,MATCH(DATE(YEAR($A314),MONTH($A314),15),CONFAZ!$A$2:$A$440,0),4),0)</f>
        <v>13311.8</v>
      </c>
      <c r="DA314"/>
      <c r="DB314"/>
      <c r="DC314"/>
      <c r="DD314"/>
      <c r="DJ314"/>
    </row>
    <row r="315" spans="1:114" x14ac:dyDescent="0.25">
      <c r="A315" s="1">
        <v>44061</v>
      </c>
      <c r="B315" s="1" t="str">
        <f t="shared" si="8"/>
        <v>18/08/2020</v>
      </c>
      <c r="C315" t="s">
        <v>61</v>
      </c>
      <c r="D315" t="s">
        <v>64</v>
      </c>
      <c r="E315" s="8">
        <v>5.4611999999999998</v>
      </c>
      <c r="F315">
        <v>515318965.19999999</v>
      </c>
      <c r="G315">
        <v>7425112.9899999993</v>
      </c>
      <c r="H315">
        <v>763854575</v>
      </c>
      <c r="I315">
        <v>132234002.07000002</v>
      </c>
      <c r="J315">
        <v>16511623.060000001</v>
      </c>
      <c r="K315">
        <v>28087000.449999996</v>
      </c>
      <c r="L315">
        <v>32303253</v>
      </c>
      <c r="M315" s="10">
        <v>76103970</v>
      </c>
      <c r="N315" s="10">
        <v>36345183</v>
      </c>
      <c r="O315" s="10">
        <v>127729688</v>
      </c>
      <c r="P315" s="10">
        <v>162361549</v>
      </c>
      <c r="Q315" s="10">
        <v>9297368</v>
      </c>
      <c r="R315" s="10">
        <v>129515454</v>
      </c>
      <c r="S315" s="10">
        <v>3654282</v>
      </c>
      <c r="T315" s="10">
        <v>25355959</v>
      </c>
      <c r="U315" s="10">
        <v>110633924</v>
      </c>
      <c r="V315" s="10">
        <v>75824047</v>
      </c>
      <c r="W315" s="10">
        <v>3654282</v>
      </c>
      <c r="X315" s="10">
        <v>25355959</v>
      </c>
      <c r="Y315" s="10">
        <v>110633924</v>
      </c>
      <c r="Z315" s="10">
        <v>75824047</v>
      </c>
      <c r="AA315" s="10">
        <v>7033151</v>
      </c>
      <c r="AB315" s="10">
        <v>1.2363909959999999</v>
      </c>
      <c r="AC315">
        <v>135.87</v>
      </c>
      <c r="AD315" s="2">
        <v>17403775488</v>
      </c>
      <c r="AE315" s="2">
        <v>11585200604</v>
      </c>
      <c r="AF315" s="10">
        <f>INDEX(CONFAZ!$EN$2:$ES$408,MATCH(DATE(YEAR($A315),MONTH($A315),15),CONFAZ!$EN$2:$EN$408,0),2)</f>
        <v>302803010</v>
      </c>
      <c r="AG315" s="10">
        <f>INDEX(CONFAZ!$EN$2:$ES$408,MATCH(DATE(YEAR($A315),MONTH($A315),15),CONFAZ!$EN$2:$EN$408,0),3)</f>
        <v>189959114</v>
      </c>
      <c r="AH315">
        <v>1045</v>
      </c>
      <c r="AI315">
        <v>1944689630400</v>
      </c>
      <c r="AJ315">
        <v>1.94</v>
      </c>
      <c r="AK315">
        <v>0.36</v>
      </c>
      <c r="AL315">
        <v>1255.93611111111</v>
      </c>
      <c r="AM315">
        <v>969.3415</v>
      </c>
      <c r="AN315">
        <v>885.25761904761896</v>
      </c>
      <c r="AO315">
        <v>1110.3632</v>
      </c>
      <c r="AP315">
        <v>14.7757174256261</v>
      </c>
      <c r="AQ315">
        <v>1.24</v>
      </c>
      <c r="AR315">
        <v>243.33</v>
      </c>
      <c r="AS315">
        <v>62.17</v>
      </c>
      <c r="AT315" s="10">
        <v>637652100000</v>
      </c>
      <c r="AU315">
        <v>80836</v>
      </c>
      <c r="AV315">
        <v>708</v>
      </c>
      <c r="AW315">
        <v>111701783</v>
      </c>
      <c r="AX315">
        <v>68038149</v>
      </c>
      <c r="AY315">
        <v>2745</v>
      </c>
      <c r="AZ315" s="10">
        <v>1442</v>
      </c>
      <c r="BA315">
        <v>208</v>
      </c>
      <c r="BB315">
        <v>208</v>
      </c>
      <c r="BC315">
        <v>3747</v>
      </c>
      <c r="BD315">
        <v>598</v>
      </c>
      <c r="BE315">
        <v>652</v>
      </c>
      <c r="BF315">
        <v>679</v>
      </c>
      <c r="BG315">
        <v>1048</v>
      </c>
      <c r="BH315">
        <v>1996</v>
      </c>
      <c r="BI315">
        <v>854</v>
      </c>
      <c r="BJ315">
        <v>0</v>
      </c>
      <c r="BK315">
        <v>61580</v>
      </c>
      <c r="BL315">
        <v>41672853</v>
      </c>
      <c r="BM315">
        <v>1664158</v>
      </c>
      <c r="BN315">
        <v>0</v>
      </c>
      <c r="BO315">
        <v>29846794000</v>
      </c>
      <c r="BP315" s="3">
        <v>0.4</v>
      </c>
      <c r="BQ315" s="3">
        <v>3704</v>
      </c>
      <c r="BR315" s="3">
        <v>27335.53</v>
      </c>
      <c r="BS315" s="3">
        <v>3437407000</v>
      </c>
      <c r="BT315" s="3">
        <v>22505000</v>
      </c>
      <c r="BU315" s="3">
        <v>5806026000</v>
      </c>
      <c r="BV315" s="3">
        <v>14705051000</v>
      </c>
      <c r="BW315" s="3">
        <v>5875804000</v>
      </c>
      <c r="BX315" s="3">
        <v>23970990000</v>
      </c>
      <c r="BY315">
        <v>0</v>
      </c>
      <c r="BZ315">
        <v>0</v>
      </c>
      <c r="CA315">
        <v>0</v>
      </c>
      <c r="CB315">
        <v>0</v>
      </c>
      <c r="CC315">
        <v>29846794000</v>
      </c>
      <c r="CD315">
        <v>0.4</v>
      </c>
      <c r="CE315">
        <v>1388345.93</v>
      </c>
      <c r="CF315">
        <v>418567862.88999999</v>
      </c>
      <c r="CG315">
        <v>36151.129999999997</v>
      </c>
      <c r="CH315">
        <v>27529.919999999998</v>
      </c>
      <c r="CI315">
        <v>34.241921099999999</v>
      </c>
      <c r="CJ315">
        <v>4.24</v>
      </c>
      <c r="CK315">
        <v>-198416.67</v>
      </c>
      <c r="CL315">
        <v>-182180</v>
      </c>
      <c r="CM315">
        <v>16236.67</v>
      </c>
      <c r="CN315">
        <v>39660</v>
      </c>
      <c r="CO315">
        <v>6930413.3300000001</v>
      </c>
      <c r="CP315">
        <v>-44773.33</v>
      </c>
      <c r="CQ315">
        <v>-328263.33</v>
      </c>
      <c r="CR315">
        <v>2665188.09</v>
      </c>
      <c r="CS315">
        <v>312475199.61000001</v>
      </c>
      <c r="CT315">
        <v>1237176.8799999999</v>
      </c>
      <c r="CU315">
        <v>316377564.57999998</v>
      </c>
      <c r="CV315" s="34">
        <v>0.53763439999999996</v>
      </c>
      <c r="CW315">
        <v>21244707</v>
      </c>
      <c r="CX315" s="7">
        <v>848715.22</v>
      </c>
      <c r="CY315" s="10">
        <f t="shared" si="9"/>
        <v>0</v>
      </c>
      <c r="CZ315" s="10">
        <f>IFERROR(INDEX(CONFAZ!$A$2:$ES$440,MATCH(DATE(YEAR($A315),MONTH($A315),15),CONFAZ!$A$2:$A$440,0),4),0)</f>
        <v>36151.129999999997</v>
      </c>
      <c r="DA315"/>
      <c r="DB315"/>
      <c r="DC315"/>
      <c r="DD315"/>
      <c r="DJ315"/>
    </row>
    <row r="316" spans="1:114" x14ac:dyDescent="0.25">
      <c r="A316" s="1">
        <v>44092</v>
      </c>
      <c r="B316" s="1" t="str">
        <f t="shared" si="8"/>
        <v>18/09/2020</v>
      </c>
      <c r="C316" t="s">
        <v>61</v>
      </c>
      <c r="D316" t="s">
        <v>64</v>
      </c>
      <c r="E316" s="8">
        <v>5.3994999999999997</v>
      </c>
      <c r="F316">
        <v>510675942.89999998</v>
      </c>
      <c r="G316">
        <v>4571762.4800000004</v>
      </c>
      <c r="H316">
        <v>750140978</v>
      </c>
      <c r="I316">
        <v>110279878.63999997</v>
      </c>
      <c r="J316">
        <v>17027220.489999998</v>
      </c>
      <c r="K316">
        <v>27341237.699999999</v>
      </c>
      <c r="L316">
        <v>39441485</v>
      </c>
      <c r="M316" s="10">
        <v>17735131</v>
      </c>
      <c r="N316" s="10">
        <v>35610938</v>
      </c>
      <c r="O316" s="10">
        <v>131369273</v>
      </c>
      <c r="P316" s="10">
        <v>143511122</v>
      </c>
      <c r="Q316" s="10">
        <v>9166466</v>
      </c>
      <c r="R316" s="10">
        <v>131264743</v>
      </c>
      <c r="S316" s="10">
        <v>3530780</v>
      </c>
      <c r="T316" s="10">
        <v>26972790</v>
      </c>
      <c r="U316" s="10">
        <v>165259438</v>
      </c>
      <c r="V316" s="10">
        <v>81249584</v>
      </c>
      <c r="W316" s="10">
        <v>3530780</v>
      </c>
      <c r="X316" s="10">
        <v>26972790</v>
      </c>
      <c r="Y316" s="10">
        <v>165259438</v>
      </c>
      <c r="Z316" s="10">
        <v>81249584</v>
      </c>
      <c r="AA316" s="10">
        <v>4470713</v>
      </c>
      <c r="AB316" s="10">
        <v>0.35163421169999998</v>
      </c>
      <c r="AC316">
        <v>137.33000000000001</v>
      </c>
      <c r="AD316" s="2">
        <v>18223387712</v>
      </c>
      <c r="AE316" s="2">
        <v>13139951686</v>
      </c>
      <c r="AF316" s="10">
        <f>INDEX(CONFAZ!$EN$2:$ES$408,MATCH(DATE(YEAR($A316),MONTH($A316),15),CONFAZ!$EN$2:$EN$408,0),2)</f>
        <v>325779179</v>
      </c>
      <c r="AG316" s="10">
        <f>INDEX(CONFAZ!$EN$2:$ES$408,MATCH(DATE(YEAR($A316),MONTH($A316),15),CONFAZ!$EN$2:$EN$408,0),3)</f>
        <v>147124113</v>
      </c>
      <c r="AH316">
        <v>1045</v>
      </c>
      <c r="AI316">
        <v>1925494097000</v>
      </c>
      <c r="AJ316">
        <v>1.9</v>
      </c>
      <c r="AK316">
        <v>0.87</v>
      </c>
      <c r="AL316">
        <v>1263.50111111111</v>
      </c>
      <c r="AM316">
        <v>978.63400000000001</v>
      </c>
      <c r="AN316">
        <v>894.15904761904699</v>
      </c>
      <c r="AO316">
        <v>1121.1715999999999</v>
      </c>
      <c r="AP316">
        <v>14.8902965207013</v>
      </c>
      <c r="AQ316">
        <v>1.64</v>
      </c>
      <c r="AR316">
        <v>232.8</v>
      </c>
      <c r="AS316">
        <v>67.62</v>
      </c>
      <c r="AT316" s="10">
        <v>646935800000</v>
      </c>
      <c r="AU316">
        <v>115483</v>
      </c>
      <c r="AV316">
        <v>1085</v>
      </c>
      <c r="AW316">
        <v>163554258</v>
      </c>
      <c r="AX316">
        <v>109539438</v>
      </c>
      <c r="AY316">
        <v>4203</v>
      </c>
      <c r="AZ316" s="10">
        <v>92</v>
      </c>
      <c r="BA316">
        <v>248</v>
      </c>
      <c r="BB316">
        <v>248</v>
      </c>
      <c r="BC316">
        <v>5447</v>
      </c>
      <c r="BD316">
        <v>0</v>
      </c>
      <c r="BE316">
        <v>1155</v>
      </c>
      <c r="BF316">
        <v>3419</v>
      </c>
      <c r="BG316">
        <v>364</v>
      </c>
      <c r="BH316">
        <v>845</v>
      </c>
      <c r="BI316">
        <v>1025</v>
      </c>
      <c r="BJ316">
        <v>23</v>
      </c>
      <c r="BK316">
        <v>99060</v>
      </c>
      <c r="BL316">
        <v>49944857</v>
      </c>
      <c r="BM316">
        <v>3647346</v>
      </c>
      <c r="BN316">
        <v>0</v>
      </c>
      <c r="BO316">
        <v>29846794000</v>
      </c>
      <c r="BP316" s="3">
        <v>0.4</v>
      </c>
      <c r="BQ316" s="3">
        <v>3704</v>
      </c>
      <c r="BR316" s="3">
        <v>27335.53</v>
      </c>
      <c r="BS316" s="3">
        <v>3437407000</v>
      </c>
      <c r="BT316" s="3">
        <v>22505000</v>
      </c>
      <c r="BU316" s="3">
        <v>5806026000</v>
      </c>
      <c r="BV316" s="3">
        <v>14705051000</v>
      </c>
      <c r="BW316" s="3">
        <v>5875804000</v>
      </c>
      <c r="BX316" s="3">
        <v>23970990000</v>
      </c>
      <c r="BY316">
        <v>0</v>
      </c>
      <c r="BZ316">
        <v>0</v>
      </c>
      <c r="CA316">
        <v>0</v>
      </c>
      <c r="CB316">
        <v>0</v>
      </c>
      <c r="CC316">
        <v>29846794000</v>
      </c>
      <c r="CD316">
        <v>0.4</v>
      </c>
      <c r="CE316">
        <v>1844843.58</v>
      </c>
      <c r="CF316">
        <v>490217485.63999999</v>
      </c>
      <c r="CG316">
        <v>17024</v>
      </c>
      <c r="CH316">
        <v>27849.919999999998</v>
      </c>
      <c r="CI316">
        <v>34.241921099999999</v>
      </c>
      <c r="CJ316">
        <v>4.3</v>
      </c>
      <c r="CK316">
        <v>-198416.67</v>
      </c>
      <c r="CL316">
        <v>-182180</v>
      </c>
      <c r="CM316">
        <v>16236.67</v>
      </c>
      <c r="CN316">
        <v>39660</v>
      </c>
      <c r="CO316">
        <v>6930413.3300000001</v>
      </c>
      <c r="CP316">
        <v>-44773.33</v>
      </c>
      <c r="CQ316">
        <v>-328263.33</v>
      </c>
      <c r="CR316">
        <v>1783749.89</v>
      </c>
      <c r="CS316">
        <v>339147515.33999997</v>
      </c>
      <c r="CT316">
        <v>1235869.56</v>
      </c>
      <c r="CU316">
        <v>342167134.79000002</v>
      </c>
      <c r="CV316" s="34">
        <v>0.53763439999999996</v>
      </c>
      <c r="CW316">
        <v>23353758</v>
      </c>
      <c r="CX316" s="7">
        <v>797687.45</v>
      </c>
      <c r="CY316" s="10">
        <f t="shared" si="9"/>
        <v>0</v>
      </c>
      <c r="CZ316" s="10">
        <f>IFERROR(INDEX(CONFAZ!$A$2:$ES$440,MATCH(DATE(YEAR($A316),MONTH($A316),15),CONFAZ!$A$2:$A$440,0),4),0)</f>
        <v>17024</v>
      </c>
      <c r="DA316"/>
      <c r="DB316"/>
      <c r="DC316"/>
      <c r="DD316"/>
      <c r="DJ316"/>
    </row>
    <row r="317" spans="1:114" x14ac:dyDescent="0.25">
      <c r="A317" s="1">
        <v>44122</v>
      </c>
      <c r="B317" s="1" t="str">
        <f t="shared" si="8"/>
        <v>18/10/2020</v>
      </c>
      <c r="C317" t="s">
        <v>61</v>
      </c>
      <c r="D317" t="s">
        <v>64</v>
      </c>
      <c r="E317" s="8">
        <v>5.6257999999999999</v>
      </c>
      <c r="F317">
        <v>512558046.03000003</v>
      </c>
      <c r="G317">
        <v>7289014.9500000002</v>
      </c>
      <c r="H317">
        <v>780252314</v>
      </c>
      <c r="I317">
        <v>135729323.36999997</v>
      </c>
      <c r="J317">
        <v>32702820.389999997</v>
      </c>
      <c r="K317">
        <v>24400626.460000005</v>
      </c>
      <c r="L317">
        <v>21840366</v>
      </c>
      <c r="M317" s="10">
        <v>19453927</v>
      </c>
      <c r="N317" s="10">
        <v>36296807</v>
      </c>
      <c r="O317" s="10">
        <v>118882562</v>
      </c>
      <c r="P317" s="10">
        <v>141839648</v>
      </c>
      <c r="Q317" s="10">
        <v>8907117</v>
      </c>
      <c r="R317" s="10">
        <v>133458997</v>
      </c>
      <c r="S317" s="10">
        <v>4195516</v>
      </c>
      <c r="T317" s="10">
        <v>30592987</v>
      </c>
      <c r="U317" s="10">
        <v>196638278</v>
      </c>
      <c r="V317" s="10">
        <v>83100994</v>
      </c>
      <c r="W317" s="10">
        <v>4195516</v>
      </c>
      <c r="X317" s="10">
        <v>30592987</v>
      </c>
      <c r="Y317" s="10">
        <v>196638278</v>
      </c>
      <c r="Z317" s="10">
        <v>83100994</v>
      </c>
      <c r="AA317" s="10">
        <v>6885481</v>
      </c>
      <c r="AB317" s="10">
        <v>0.15419902169999999</v>
      </c>
      <c r="AC317">
        <v>139.99</v>
      </c>
      <c r="AD317" s="2">
        <v>17649335596</v>
      </c>
      <c r="AE317" s="2">
        <v>13245304357</v>
      </c>
      <c r="AF317" s="10">
        <f>INDEX(CONFAZ!$EN$2:$ES$408,MATCH(DATE(YEAR($A317),MONTH($A317),15),CONFAZ!$EN$2:$EN$408,0),2)</f>
        <v>302411680</v>
      </c>
      <c r="AG317" s="10">
        <f>INDEX(CONFAZ!$EN$2:$ES$408,MATCH(DATE(YEAR($A317),MONTH($A317),15),CONFAZ!$EN$2:$EN$408,0),3)</f>
        <v>199110441</v>
      </c>
      <c r="AH317">
        <v>1045</v>
      </c>
      <c r="AI317">
        <v>1994604886800</v>
      </c>
      <c r="AJ317">
        <v>1.9</v>
      </c>
      <c r="AK317">
        <v>0.89</v>
      </c>
      <c r="AL317">
        <v>1278.8944444444401</v>
      </c>
      <c r="AM317">
        <v>994.30099999999902</v>
      </c>
      <c r="AN317">
        <v>910.90809523809503</v>
      </c>
      <c r="AO317">
        <v>1131.6068</v>
      </c>
      <c r="AP317">
        <v>14.5810380401033</v>
      </c>
      <c r="AQ317">
        <v>1.86</v>
      </c>
      <c r="AR317">
        <v>226.42</v>
      </c>
      <c r="AS317">
        <v>45.250399999999999</v>
      </c>
      <c r="AT317" s="10">
        <v>670125600000</v>
      </c>
      <c r="AU317">
        <v>90871</v>
      </c>
      <c r="AV317">
        <v>1969</v>
      </c>
      <c r="AW317">
        <v>110136799</v>
      </c>
      <c r="AX317">
        <v>80072605</v>
      </c>
      <c r="AY317">
        <v>4181</v>
      </c>
      <c r="AZ317" s="10">
        <v>242</v>
      </c>
      <c r="BA317">
        <v>213</v>
      </c>
      <c r="BB317">
        <v>213</v>
      </c>
      <c r="BC317">
        <v>4388</v>
      </c>
      <c r="BD317">
        <v>7043</v>
      </c>
      <c r="BE317">
        <v>597</v>
      </c>
      <c r="BF317">
        <v>16071</v>
      </c>
      <c r="BG317">
        <v>2924</v>
      </c>
      <c r="BH317">
        <v>5004</v>
      </c>
      <c r="BI317">
        <v>4785</v>
      </c>
      <c r="BJ317">
        <v>0</v>
      </c>
      <c r="BK317">
        <v>73401</v>
      </c>
      <c r="BL317">
        <v>29662791</v>
      </c>
      <c r="BM317">
        <v>186124</v>
      </c>
      <c r="BN317">
        <v>0</v>
      </c>
      <c r="BO317">
        <v>29846794000</v>
      </c>
      <c r="BP317" s="3">
        <v>0.4</v>
      </c>
      <c r="BQ317" s="3">
        <v>3704</v>
      </c>
      <c r="BR317">
        <v>27335.53</v>
      </c>
      <c r="BS317" s="3">
        <v>3437407000</v>
      </c>
      <c r="BT317" s="3">
        <v>22505000</v>
      </c>
      <c r="BU317" s="3">
        <v>5806026000</v>
      </c>
      <c r="BV317" s="3">
        <v>14705051000</v>
      </c>
      <c r="BW317" s="3">
        <v>5875804000</v>
      </c>
      <c r="BX317" s="3">
        <v>23970990000</v>
      </c>
      <c r="BY317">
        <v>0</v>
      </c>
      <c r="BZ317">
        <v>0</v>
      </c>
      <c r="CA317">
        <v>0</v>
      </c>
      <c r="CB317">
        <v>0</v>
      </c>
      <c r="CC317">
        <v>29846794000</v>
      </c>
      <c r="CD317">
        <v>0.4</v>
      </c>
      <c r="CE317">
        <v>1944199.72</v>
      </c>
      <c r="CF317">
        <v>534407291.63999999</v>
      </c>
      <c r="CG317">
        <v>22396.71</v>
      </c>
      <c r="CH317">
        <v>28180.92</v>
      </c>
      <c r="CI317">
        <v>34.241921099999999</v>
      </c>
      <c r="CJ317">
        <v>4.3600000000000003</v>
      </c>
      <c r="CK317">
        <v>-411370</v>
      </c>
      <c r="CL317">
        <v>-397186.67</v>
      </c>
      <c r="CM317">
        <v>14186.67</v>
      </c>
      <c r="CN317">
        <v>-439206.67</v>
      </c>
      <c r="CO317">
        <v>6908360</v>
      </c>
      <c r="CP317">
        <v>-87666.67</v>
      </c>
      <c r="CQ317">
        <v>-312220</v>
      </c>
      <c r="CR317">
        <v>3820828.62</v>
      </c>
      <c r="CS317">
        <v>354416020.72000003</v>
      </c>
      <c r="CT317">
        <v>865258.75</v>
      </c>
      <c r="CU317">
        <v>359103230.77999997</v>
      </c>
      <c r="CV317" s="34">
        <v>0.53763439999999996</v>
      </c>
      <c r="CW317">
        <v>23082624</v>
      </c>
      <c r="CX317" s="7">
        <v>879337.05</v>
      </c>
      <c r="CY317" s="10">
        <f t="shared" si="9"/>
        <v>0</v>
      </c>
      <c r="CZ317" s="10">
        <f>IFERROR(INDEX(CONFAZ!$A$2:$ES$440,MATCH(DATE(YEAR($A317),MONTH($A317),15),CONFAZ!$A$2:$A$440,0),4),0)</f>
        <v>22396.71</v>
      </c>
      <c r="DA317"/>
      <c r="DB317"/>
      <c r="DC317"/>
      <c r="DD317"/>
      <c r="DJ317"/>
    </row>
    <row r="318" spans="1:114" x14ac:dyDescent="0.25">
      <c r="A318" s="1">
        <v>44153</v>
      </c>
      <c r="B318" s="1" t="str">
        <f t="shared" si="8"/>
        <v>18/11/2020</v>
      </c>
      <c r="C318" t="s">
        <v>61</v>
      </c>
      <c r="D318" t="s">
        <v>64</v>
      </c>
      <c r="E318" s="8">
        <v>5.4177999999999997</v>
      </c>
      <c r="F318">
        <v>517396938.19</v>
      </c>
      <c r="G318">
        <v>6714182.9699999997</v>
      </c>
      <c r="H318">
        <v>769832455</v>
      </c>
      <c r="I318">
        <v>138883009.44000003</v>
      </c>
      <c r="J318">
        <v>17795127.389999997</v>
      </c>
      <c r="K318">
        <v>24824934.090000004</v>
      </c>
      <c r="L318">
        <v>18778816</v>
      </c>
      <c r="M318" s="10">
        <v>17541897</v>
      </c>
      <c r="N318" s="10">
        <v>36785918</v>
      </c>
      <c r="O318" s="10">
        <v>117242970</v>
      </c>
      <c r="P318" s="10">
        <v>145835643</v>
      </c>
      <c r="Q318" s="10">
        <v>12343118</v>
      </c>
      <c r="R318" s="10">
        <v>144174197</v>
      </c>
      <c r="S318" s="10">
        <v>3995861</v>
      </c>
      <c r="T318" s="10">
        <v>30594747</v>
      </c>
      <c r="U318" s="10">
        <v>163002259</v>
      </c>
      <c r="V318" s="10">
        <v>91820620</v>
      </c>
      <c r="W318" s="10">
        <v>3995861</v>
      </c>
      <c r="X318" s="10">
        <v>30594747</v>
      </c>
      <c r="Y318" s="10">
        <v>163002259</v>
      </c>
      <c r="Z318" s="10">
        <v>91820620</v>
      </c>
      <c r="AA318" s="10">
        <v>6495225</v>
      </c>
      <c r="AB318" s="10">
        <v>0.232322006</v>
      </c>
      <c r="AC318">
        <v>138.34</v>
      </c>
      <c r="AD318" s="2">
        <v>17344900538</v>
      </c>
      <c r="AE318" s="2">
        <v>14856582072</v>
      </c>
      <c r="AF318" s="10">
        <f>INDEX(CONFAZ!$EN$2:$ES$408,MATCH(DATE(YEAR($A318),MONTH($A318),15),CONFAZ!$EN$2:$EN$408,0),2)</f>
        <v>226156409</v>
      </c>
      <c r="AG318" s="10">
        <f>INDEX(CONFAZ!$EN$2:$ES$408,MATCH(DATE(YEAR($A318),MONTH($A318),15),CONFAZ!$EN$2:$EN$408,0),3)</f>
        <v>122209490</v>
      </c>
      <c r="AH318">
        <v>1045</v>
      </c>
      <c r="AI318">
        <v>1928758471200</v>
      </c>
      <c r="AJ318">
        <v>1.9</v>
      </c>
      <c r="AK318">
        <v>0.95</v>
      </c>
      <c r="AL318">
        <v>1289.8699999999999</v>
      </c>
      <c r="AM318">
        <v>999.66200000000003</v>
      </c>
      <c r="AN318">
        <v>914.89761904761895</v>
      </c>
      <c r="AO318">
        <v>1139.26</v>
      </c>
      <c r="AP318">
        <v>14.3579293084175</v>
      </c>
      <c r="AQ318">
        <v>1.89</v>
      </c>
      <c r="AR318">
        <v>233.07</v>
      </c>
      <c r="AS318">
        <v>69.438999999999993</v>
      </c>
      <c r="AT318" s="10">
        <v>676165200000</v>
      </c>
      <c r="AU318">
        <v>76177</v>
      </c>
      <c r="AV318">
        <v>138</v>
      </c>
      <c r="AW318">
        <v>98840609</v>
      </c>
      <c r="AX318">
        <v>63456525</v>
      </c>
      <c r="AY318">
        <v>2396</v>
      </c>
      <c r="AZ318" s="10">
        <v>379</v>
      </c>
      <c r="BA318">
        <v>152</v>
      </c>
      <c r="BB318">
        <v>152</v>
      </c>
      <c r="BC318">
        <v>6132</v>
      </c>
      <c r="BD318">
        <v>0</v>
      </c>
      <c r="BE318">
        <v>1206</v>
      </c>
      <c r="BF318">
        <v>492</v>
      </c>
      <c r="BG318">
        <v>579</v>
      </c>
      <c r="BH318">
        <v>5044</v>
      </c>
      <c r="BI318">
        <v>2247</v>
      </c>
      <c r="BJ318">
        <v>0</v>
      </c>
      <c r="BK318">
        <v>69832</v>
      </c>
      <c r="BL318">
        <v>34964069</v>
      </c>
      <c r="BM318">
        <v>251486</v>
      </c>
      <c r="BN318">
        <v>0</v>
      </c>
      <c r="BO318">
        <v>29846794000</v>
      </c>
      <c r="BP318" s="3">
        <v>0.4</v>
      </c>
      <c r="BQ318" s="3">
        <v>3704</v>
      </c>
      <c r="BR318" s="3">
        <v>27335.53</v>
      </c>
      <c r="BS318" s="3">
        <v>3437407000</v>
      </c>
      <c r="BT318" s="3">
        <v>22505000</v>
      </c>
      <c r="BU318" s="3">
        <v>5806026000</v>
      </c>
      <c r="BV318">
        <v>14705051000</v>
      </c>
      <c r="BW318" s="3">
        <v>5875804000</v>
      </c>
      <c r="BX318" s="3">
        <v>23970990000</v>
      </c>
      <c r="BY318">
        <v>0</v>
      </c>
      <c r="BZ318">
        <v>0</v>
      </c>
      <c r="CA318">
        <v>0</v>
      </c>
      <c r="CB318">
        <v>0</v>
      </c>
      <c r="CC318">
        <v>29846794000</v>
      </c>
      <c r="CD318">
        <v>0.4</v>
      </c>
      <c r="CE318">
        <v>2666101.14</v>
      </c>
      <c r="CF318">
        <v>648989156.41999996</v>
      </c>
      <c r="CG318">
        <v>27755.25</v>
      </c>
      <c r="CH318">
        <v>28010.92</v>
      </c>
      <c r="CI318">
        <v>34.241921099999999</v>
      </c>
      <c r="CJ318">
        <v>4.41</v>
      </c>
      <c r="CK318">
        <v>-411370</v>
      </c>
      <c r="CL318">
        <v>-397186.67</v>
      </c>
      <c r="CM318">
        <v>14186.67</v>
      </c>
      <c r="CN318">
        <v>-439206.67</v>
      </c>
      <c r="CO318">
        <v>6908360</v>
      </c>
      <c r="CP318">
        <v>-87666.67</v>
      </c>
      <c r="CQ318">
        <v>-312220</v>
      </c>
      <c r="CR318">
        <v>3194647.67</v>
      </c>
      <c r="CS318">
        <v>335450581.25</v>
      </c>
      <c r="CT318">
        <v>695869.07</v>
      </c>
      <c r="CU318">
        <v>339358738.74000001</v>
      </c>
      <c r="CV318" s="34">
        <v>0.53763439999999996</v>
      </c>
      <c r="CW318">
        <v>25198560</v>
      </c>
      <c r="CX318" s="7">
        <v>713410.75</v>
      </c>
      <c r="CY318" s="10">
        <f t="shared" si="9"/>
        <v>0</v>
      </c>
      <c r="CZ318" s="10">
        <f>IFERROR(INDEX(CONFAZ!$A$2:$ES$440,MATCH(DATE(YEAR($A318),MONTH($A318),15),CONFAZ!$A$2:$A$440,0),4),0)</f>
        <v>27755.25</v>
      </c>
      <c r="DA318" s="10"/>
      <c r="DB318" s="10"/>
      <c r="DC318"/>
      <c r="DD318"/>
      <c r="DJ318"/>
    </row>
    <row r="319" spans="1:114" x14ac:dyDescent="0.25">
      <c r="A319" s="1">
        <v>44183</v>
      </c>
      <c r="B319" s="1" t="str">
        <f t="shared" si="8"/>
        <v>18/12/2020</v>
      </c>
      <c r="C319" t="s">
        <v>61</v>
      </c>
      <c r="D319" t="s">
        <v>64</v>
      </c>
      <c r="E319" s="8">
        <v>5.1456</v>
      </c>
      <c r="F319">
        <v>544437578.44000006</v>
      </c>
      <c r="G319">
        <v>6378892.5599999996</v>
      </c>
      <c r="H319">
        <v>791157077</v>
      </c>
      <c r="I319">
        <v>130563408.11</v>
      </c>
      <c r="J319">
        <v>16407185.569999997</v>
      </c>
      <c r="K319">
        <v>26022080.389999997</v>
      </c>
      <c r="L319">
        <v>19522583</v>
      </c>
      <c r="M319" s="10">
        <v>18588913</v>
      </c>
      <c r="N319" s="10">
        <v>38470716</v>
      </c>
      <c r="O319" s="10">
        <v>130714676</v>
      </c>
      <c r="P319" s="10">
        <v>144695951</v>
      </c>
      <c r="Q319" s="10">
        <v>9789284</v>
      </c>
      <c r="R319" s="10">
        <v>142619326</v>
      </c>
      <c r="S319" s="10">
        <v>2863821</v>
      </c>
      <c r="T319" s="10">
        <v>32443509</v>
      </c>
      <c r="U319" s="10">
        <v>180135570</v>
      </c>
      <c r="V319" s="10">
        <v>84558230</v>
      </c>
      <c r="W319" s="10">
        <v>2863821</v>
      </c>
      <c r="X319" s="10">
        <v>32443509</v>
      </c>
      <c r="Y319" s="10">
        <v>180135570</v>
      </c>
      <c r="Z319" s="10">
        <v>84558230</v>
      </c>
      <c r="AA319" s="10">
        <v>6277081</v>
      </c>
      <c r="AB319" s="10">
        <v>0.3050072948</v>
      </c>
      <c r="AC319">
        <v>139.55000000000001</v>
      </c>
      <c r="AD319" s="2">
        <v>18451708927</v>
      </c>
      <c r="AE319" s="2">
        <v>15748589294</v>
      </c>
      <c r="AF319" s="10">
        <f>INDEX(CONFAZ!$EN$2:$ES$408,MATCH(DATE(YEAR($A319),MONTH($A319),15),CONFAZ!$EN$2:$EN$408,0),2)</f>
        <v>299145103</v>
      </c>
      <c r="AG319" s="10">
        <f>INDEX(CONFAZ!$EN$2:$ES$408,MATCH(DATE(YEAR($A319),MONTH($A319),15),CONFAZ!$EN$2:$EN$408,0),3)</f>
        <v>181836747</v>
      </c>
      <c r="AH319">
        <v>1045</v>
      </c>
      <c r="AI319">
        <v>1829878272000</v>
      </c>
      <c r="AJ319">
        <v>1.9</v>
      </c>
      <c r="AK319">
        <v>1.46</v>
      </c>
      <c r="AL319">
        <v>1314.5477777777701</v>
      </c>
      <c r="AM319">
        <v>1021.865</v>
      </c>
      <c r="AN319">
        <v>934.35333333333301</v>
      </c>
      <c r="AO319">
        <v>1160.2488000000001</v>
      </c>
      <c r="AP319">
        <v>14.179875439062499</v>
      </c>
      <c r="AQ319">
        <v>2.35</v>
      </c>
      <c r="AR319">
        <v>256.69</v>
      </c>
      <c r="AS319">
        <v>26.8095</v>
      </c>
      <c r="AT319" s="10">
        <v>702688000000</v>
      </c>
      <c r="AU319">
        <v>95788</v>
      </c>
      <c r="AV319">
        <v>1343</v>
      </c>
      <c r="AW319">
        <v>177857313</v>
      </c>
      <c r="AX319">
        <v>114424377</v>
      </c>
      <c r="AY319">
        <v>6657</v>
      </c>
      <c r="AZ319" s="10">
        <v>963</v>
      </c>
      <c r="BA319">
        <v>7688</v>
      </c>
      <c r="BB319">
        <v>7688</v>
      </c>
      <c r="BC319">
        <v>11732</v>
      </c>
      <c r="BD319">
        <v>284</v>
      </c>
      <c r="BE319">
        <v>2584</v>
      </c>
      <c r="BF319">
        <v>11507</v>
      </c>
      <c r="BG319">
        <v>637</v>
      </c>
      <c r="BH319">
        <v>1492</v>
      </c>
      <c r="BI319">
        <v>3245</v>
      </c>
      <c r="BJ319">
        <v>65</v>
      </c>
      <c r="BK319">
        <v>88799</v>
      </c>
      <c r="BL319">
        <v>62183112</v>
      </c>
      <c r="BM319">
        <v>1011910</v>
      </c>
      <c r="BN319">
        <v>0</v>
      </c>
      <c r="BO319">
        <v>29846794000</v>
      </c>
      <c r="BP319" s="3">
        <v>0.4</v>
      </c>
      <c r="BQ319" s="3">
        <v>3704</v>
      </c>
      <c r="BR319">
        <v>27335.53</v>
      </c>
      <c r="BS319" s="3">
        <v>3437407000</v>
      </c>
      <c r="BT319" s="3">
        <v>22505000</v>
      </c>
      <c r="BU319" s="3">
        <v>5806026000</v>
      </c>
      <c r="BV319" s="3">
        <v>14705051000</v>
      </c>
      <c r="BW319" s="3">
        <v>5875804000</v>
      </c>
      <c r="BX319" s="3">
        <v>23970990000</v>
      </c>
      <c r="BY319">
        <v>0</v>
      </c>
      <c r="BZ319">
        <v>0</v>
      </c>
      <c r="CA319">
        <v>0</v>
      </c>
      <c r="CB319">
        <v>0</v>
      </c>
      <c r="CC319">
        <v>29846794000</v>
      </c>
      <c r="CD319">
        <v>0.4</v>
      </c>
      <c r="CE319">
        <v>2351096.06</v>
      </c>
      <c r="CF319">
        <v>1237980331.01</v>
      </c>
      <c r="CG319">
        <v>26256.97</v>
      </c>
      <c r="CH319">
        <v>28175.919999999998</v>
      </c>
      <c r="CI319">
        <v>34.241921099999999</v>
      </c>
      <c r="CJ319">
        <v>4.4800000000000004</v>
      </c>
      <c r="CK319">
        <v>-411370</v>
      </c>
      <c r="CL319">
        <v>-397186.67</v>
      </c>
      <c r="CM319">
        <v>14186.67</v>
      </c>
      <c r="CN319">
        <v>-439206.67</v>
      </c>
      <c r="CO319">
        <v>6908360</v>
      </c>
      <c r="CP319">
        <v>-87666.67</v>
      </c>
      <c r="CQ319">
        <v>-312220</v>
      </c>
      <c r="CR319">
        <v>2869821.19</v>
      </c>
      <c r="CS319">
        <v>349568716.17000002</v>
      </c>
      <c r="CT319">
        <v>530162.25</v>
      </c>
      <c r="CU319">
        <v>352971354.61000001</v>
      </c>
      <c r="CV319" s="34">
        <v>0.53763439999999996</v>
      </c>
      <c r="CW319">
        <v>23197320</v>
      </c>
      <c r="CX319" s="7">
        <v>753329.44</v>
      </c>
      <c r="CY319" s="10">
        <f t="shared" si="9"/>
        <v>0</v>
      </c>
      <c r="CZ319" s="10">
        <f>IFERROR(INDEX(CONFAZ!$A$2:$ES$440,MATCH(DATE(YEAR($A319),MONTH($A319),15),CONFAZ!$A$2:$A$440,0),4),0)</f>
        <v>26256.97</v>
      </c>
      <c r="DA319"/>
      <c r="DB319"/>
      <c r="DC319"/>
      <c r="DD319"/>
      <c r="DJ319"/>
    </row>
    <row r="320" spans="1:114" x14ac:dyDescent="0.25">
      <c r="A320" s="1">
        <v>44214</v>
      </c>
      <c r="B320" s="1" t="str">
        <f t="shared" si="8"/>
        <v>18/01/2021</v>
      </c>
      <c r="C320" t="s">
        <v>61</v>
      </c>
      <c r="D320" t="s">
        <v>64</v>
      </c>
      <c r="E320" s="8">
        <v>5.3562000000000003</v>
      </c>
      <c r="F320">
        <v>701660118.67999995</v>
      </c>
      <c r="G320">
        <v>6000866.1600000001</v>
      </c>
      <c r="H320">
        <v>953962929</v>
      </c>
      <c r="I320">
        <v>133785359.5</v>
      </c>
      <c r="J320">
        <v>12309139.66</v>
      </c>
      <c r="K320">
        <v>28869196.66</v>
      </c>
      <c r="L320">
        <v>36365192</v>
      </c>
      <c r="M320" s="10">
        <v>21654809</v>
      </c>
      <c r="N320" s="10">
        <v>84454207</v>
      </c>
      <c r="O320" s="10">
        <v>147589834</v>
      </c>
      <c r="P320" s="10">
        <v>141370176</v>
      </c>
      <c r="Q320" s="10">
        <v>11443611</v>
      </c>
      <c r="R320" s="10">
        <v>142785788</v>
      </c>
      <c r="S320" s="10">
        <v>3682071</v>
      </c>
      <c r="T320" s="10">
        <v>28726547</v>
      </c>
      <c r="U320" s="10">
        <v>280031291</v>
      </c>
      <c r="V320" s="10">
        <v>86753904</v>
      </c>
      <c r="W320" s="10">
        <v>3682071</v>
      </c>
      <c r="X320" s="10">
        <v>28726547</v>
      </c>
      <c r="Y320" s="10">
        <v>280031291</v>
      </c>
      <c r="Z320" s="10">
        <v>86753904</v>
      </c>
      <c r="AA320" s="10">
        <v>5470691</v>
      </c>
      <c r="AB320" s="10">
        <v>0.85405814840000005</v>
      </c>
      <c r="AC320">
        <v>131.88</v>
      </c>
      <c r="AD320" s="2">
        <v>14947626003</v>
      </c>
      <c r="AE320" s="2">
        <v>15167392393</v>
      </c>
      <c r="AF320" s="10">
        <f>INDEX(CONFAZ!$EN$2:$ES$408,MATCH(DATE(YEAR($A320),MONTH($A320),15),CONFAZ!$EN$2:$EN$408,0),2)</f>
        <v>219556656</v>
      </c>
      <c r="AG320" s="10">
        <f>INDEX(CONFAZ!$EN$2:$ES$408,MATCH(DATE(YEAR($A320),MONTH($A320),15),CONFAZ!$EN$2:$EN$408,0),3)</f>
        <v>200805286</v>
      </c>
      <c r="AH320">
        <v>1100</v>
      </c>
      <c r="AI320">
        <v>1903679179200</v>
      </c>
      <c r="AJ320">
        <v>1.9</v>
      </c>
      <c r="AK320">
        <v>0.27</v>
      </c>
      <c r="AL320">
        <v>1341.27666666666</v>
      </c>
      <c r="AM320">
        <v>1046.761</v>
      </c>
      <c r="AN320">
        <v>959.58285714285705</v>
      </c>
      <c r="AO320">
        <v>1190.4636</v>
      </c>
      <c r="AP320">
        <v>14.460856431079399</v>
      </c>
      <c r="AQ320">
        <v>1.25</v>
      </c>
      <c r="AR320">
        <v>287.13</v>
      </c>
      <c r="AS320">
        <v>11.81</v>
      </c>
      <c r="AT320" s="10">
        <v>679663300000</v>
      </c>
      <c r="AU320">
        <v>80208</v>
      </c>
      <c r="AV320">
        <v>1003</v>
      </c>
      <c r="AW320">
        <v>140274711</v>
      </c>
      <c r="AX320">
        <v>94168936</v>
      </c>
      <c r="AY320">
        <v>4800</v>
      </c>
      <c r="AZ320" s="10">
        <v>1176</v>
      </c>
      <c r="BA320">
        <v>114</v>
      </c>
      <c r="BB320">
        <v>114</v>
      </c>
      <c r="BC320">
        <v>6875</v>
      </c>
      <c r="BD320">
        <v>0</v>
      </c>
      <c r="BE320">
        <v>772</v>
      </c>
      <c r="BF320">
        <v>644</v>
      </c>
      <c r="BG320">
        <v>155</v>
      </c>
      <c r="BH320">
        <v>2008</v>
      </c>
      <c r="BI320">
        <v>4649</v>
      </c>
      <c r="BJ320">
        <v>0</v>
      </c>
      <c r="BK320">
        <v>65968</v>
      </c>
      <c r="BL320">
        <v>45859481</v>
      </c>
      <c r="BM320">
        <v>74032</v>
      </c>
      <c r="BN320">
        <v>0</v>
      </c>
      <c r="BO320">
        <v>33605801000</v>
      </c>
      <c r="BP320" s="3">
        <v>0.4</v>
      </c>
      <c r="BQ320" s="3">
        <v>3704</v>
      </c>
      <c r="BR320">
        <v>30699.57</v>
      </c>
      <c r="BS320" s="3">
        <v>3568480000</v>
      </c>
      <c r="BT320" s="3">
        <v>20396000</v>
      </c>
      <c r="BU320" s="3">
        <v>7460218000</v>
      </c>
      <c r="BV320" s="3">
        <v>16141426000</v>
      </c>
      <c r="BW320" s="3">
        <v>6415281000</v>
      </c>
      <c r="BX320" s="3">
        <v>27190520000</v>
      </c>
      <c r="BY320">
        <v>0</v>
      </c>
      <c r="BZ320">
        <v>0</v>
      </c>
      <c r="CA320">
        <v>0</v>
      </c>
      <c r="CB320">
        <v>0</v>
      </c>
      <c r="CC320">
        <v>29846794000</v>
      </c>
      <c r="CD320">
        <v>0.4</v>
      </c>
      <c r="CE320">
        <v>1920733.82</v>
      </c>
      <c r="CF320">
        <v>636613853.80999994</v>
      </c>
      <c r="CG320">
        <v>23681.24</v>
      </c>
      <c r="CH320">
        <v>33627</v>
      </c>
      <c r="CI320">
        <v>32.8664779</v>
      </c>
      <c r="CJ320">
        <v>4.62</v>
      </c>
      <c r="CK320">
        <v>347390</v>
      </c>
      <c r="CL320">
        <v>357476.67</v>
      </c>
      <c r="CM320">
        <v>10090</v>
      </c>
      <c r="CN320">
        <v>-48176.67</v>
      </c>
      <c r="CO320">
        <v>6979780</v>
      </c>
      <c r="CP320">
        <v>-48216.67</v>
      </c>
      <c r="CQ320">
        <v>-238543.33</v>
      </c>
      <c r="CR320">
        <v>2582825.77</v>
      </c>
      <c r="CS320">
        <v>501247049.06</v>
      </c>
      <c r="CT320">
        <v>1398101.52</v>
      </c>
      <c r="CU320">
        <v>505227976.35000002</v>
      </c>
      <c r="CV320" s="34">
        <v>0.53441640000000001</v>
      </c>
      <c r="CW320">
        <v>15351440.119999999</v>
      </c>
      <c r="CX320" s="7">
        <v>719937.71</v>
      </c>
      <c r="CY320" s="10">
        <f t="shared" si="9"/>
        <v>0</v>
      </c>
      <c r="CZ320" s="10">
        <f>IFERROR(INDEX(CONFAZ!$A$2:$ES$440,MATCH(DATE(YEAR($A320),MONTH($A320),15),CONFAZ!$A$2:$A$440,0),4),0)</f>
        <v>23681.24</v>
      </c>
      <c r="DA320" s="4"/>
      <c r="DB320"/>
      <c r="DC320"/>
      <c r="DD320"/>
      <c r="DJ320"/>
    </row>
    <row r="321" spans="1:114" x14ac:dyDescent="0.25">
      <c r="A321" s="1">
        <v>44245</v>
      </c>
      <c r="B321" s="1" t="str">
        <f t="shared" si="8"/>
        <v>18/02/2021</v>
      </c>
      <c r="C321" t="s">
        <v>61</v>
      </c>
      <c r="D321" t="s">
        <v>64</v>
      </c>
      <c r="E321" s="8">
        <v>5.4165000000000001</v>
      </c>
      <c r="F321">
        <v>517490592.14999992</v>
      </c>
      <c r="G321">
        <v>4728410.59</v>
      </c>
      <c r="H321">
        <v>733541331</v>
      </c>
      <c r="I321">
        <v>117453395.57000001</v>
      </c>
      <c r="J321">
        <v>10984360.35</v>
      </c>
      <c r="K321">
        <v>21271996.27</v>
      </c>
      <c r="L321">
        <v>97533778</v>
      </c>
      <c r="M321" s="10">
        <v>16116347</v>
      </c>
      <c r="N321" s="10">
        <v>33358258</v>
      </c>
      <c r="O321" s="10">
        <v>109013677</v>
      </c>
      <c r="P321" s="10">
        <v>123245308</v>
      </c>
      <c r="Q321" s="10">
        <v>8617236</v>
      </c>
      <c r="R321" s="10">
        <v>125448009</v>
      </c>
      <c r="S321" s="10">
        <v>3230631</v>
      </c>
      <c r="T321" s="10">
        <v>24662693</v>
      </c>
      <c r="U321" s="10">
        <v>208196002</v>
      </c>
      <c r="V321" s="10">
        <v>77070643</v>
      </c>
      <c r="W321" s="10">
        <v>3230631</v>
      </c>
      <c r="X321" s="10">
        <v>24662693</v>
      </c>
      <c r="Y321" s="10">
        <v>208196002</v>
      </c>
      <c r="Z321" s="10">
        <v>77070643</v>
      </c>
      <c r="AA321" s="10">
        <v>4582527</v>
      </c>
      <c r="AB321" s="10">
        <v>1.5722876813</v>
      </c>
      <c r="AC321">
        <v>134.52000000000001</v>
      </c>
      <c r="AD321" s="2">
        <v>16375290870</v>
      </c>
      <c r="AE321" s="2">
        <v>14539172569</v>
      </c>
      <c r="AF321" s="10">
        <f>INDEX(CONFAZ!$EN$2:$ES$408,MATCH(DATE(YEAR($A321),MONTH($A321),15),CONFAZ!$EN$2:$EN$408,0),2)</f>
        <v>284598511</v>
      </c>
      <c r="AG321" s="10">
        <f>INDEX(CONFAZ!$EN$2:$ES$408,MATCH(DATE(YEAR($A321),MONTH($A321),15),CONFAZ!$EN$2:$EN$408,0),3)</f>
        <v>204661460</v>
      </c>
      <c r="AH321">
        <v>1100</v>
      </c>
      <c r="AI321">
        <v>1928653155000</v>
      </c>
      <c r="AJ321">
        <v>1.9</v>
      </c>
      <c r="AK321">
        <v>0.82</v>
      </c>
      <c r="AL321">
        <v>1368.41055555555</v>
      </c>
      <c r="AM321">
        <v>1063.9475</v>
      </c>
      <c r="AN321">
        <v>975.356666666666</v>
      </c>
      <c r="AO321">
        <v>1213.5008</v>
      </c>
      <c r="AP321">
        <v>14.6081375896377</v>
      </c>
      <c r="AQ321">
        <v>1.86</v>
      </c>
      <c r="AR321">
        <v>333.68</v>
      </c>
      <c r="AS321">
        <v>86.63</v>
      </c>
      <c r="AT321" s="10">
        <v>706749200000</v>
      </c>
      <c r="AU321">
        <v>47039</v>
      </c>
      <c r="AV321">
        <v>482</v>
      </c>
      <c r="AW321">
        <v>176648964</v>
      </c>
      <c r="AX321">
        <v>81671249</v>
      </c>
      <c r="AY321">
        <v>2678</v>
      </c>
      <c r="AZ321" s="10">
        <v>181</v>
      </c>
      <c r="BA321">
        <v>76</v>
      </c>
      <c r="BB321">
        <v>76</v>
      </c>
      <c r="BC321">
        <v>3931</v>
      </c>
      <c r="BD321">
        <v>0</v>
      </c>
      <c r="BE321">
        <v>1165</v>
      </c>
      <c r="BF321">
        <v>16925</v>
      </c>
      <c r="BG321">
        <v>776</v>
      </c>
      <c r="BH321">
        <v>2203</v>
      </c>
      <c r="BI321">
        <v>1304</v>
      </c>
      <c r="BJ321">
        <v>0</v>
      </c>
      <c r="BK321">
        <v>41528</v>
      </c>
      <c r="BL321">
        <v>94806877</v>
      </c>
      <c r="BM321">
        <v>45562</v>
      </c>
      <c r="BN321">
        <v>0</v>
      </c>
      <c r="BO321">
        <v>33605801000</v>
      </c>
      <c r="BP321" s="3">
        <v>0.4</v>
      </c>
      <c r="BQ321" s="3">
        <v>3704</v>
      </c>
      <c r="BR321" s="3">
        <v>30699.57</v>
      </c>
      <c r="BS321">
        <v>3568480000</v>
      </c>
      <c r="BT321">
        <v>20396000</v>
      </c>
      <c r="BU321" s="3">
        <v>7460218000</v>
      </c>
      <c r="BV321" s="3">
        <v>16141426000</v>
      </c>
      <c r="BW321">
        <v>6415281000</v>
      </c>
      <c r="BX321" s="3">
        <v>27190520000</v>
      </c>
      <c r="BY321">
        <v>0</v>
      </c>
      <c r="BZ321">
        <v>0</v>
      </c>
      <c r="CA321">
        <v>0</v>
      </c>
      <c r="CB321">
        <v>0</v>
      </c>
      <c r="CC321">
        <v>29846794000</v>
      </c>
      <c r="CD321">
        <v>0.4</v>
      </c>
      <c r="CE321">
        <v>2495333.61</v>
      </c>
      <c r="CF321">
        <v>682844777.91999996</v>
      </c>
      <c r="CG321">
        <v>26318.51</v>
      </c>
      <c r="CH321">
        <v>33470</v>
      </c>
      <c r="CI321">
        <v>32.8664779</v>
      </c>
      <c r="CJ321">
        <v>4.95</v>
      </c>
      <c r="CK321">
        <v>347390</v>
      </c>
      <c r="CL321">
        <v>357476.67</v>
      </c>
      <c r="CM321">
        <v>10090</v>
      </c>
      <c r="CN321">
        <v>-48176.67</v>
      </c>
      <c r="CO321">
        <v>6979780</v>
      </c>
      <c r="CP321">
        <v>-48216.67</v>
      </c>
      <c r="CQ321">
        <v>-238543.33</v>
      </c>
      <c r="CR321">
        <v>2077770.59</v>
      </c>
      <c r="CS321">
        <v>351112368.69999999</v>
      </c>
      <c r="CT321">
        <v>4665320.3</v>
      </c>
      <c r="CU321">
        <v>357855459.58999997</v>
      </c>
      <c r="CV321" s="34">
        <v>0.53441640000000001</v>
      </c>
      <c r="CW321">
        <v>19190067.75</v>
      </c>
      <c r="CX321" s="7">
        <v>786058.29</v>
      </c>
      <c r="CY321" s="10">
        <f t="shared" si="9"/>
        <v>0</v>
      </c>
      <c r="CZ321" s="10">
        <f>IFERROR(INDEX(CONFAZ!$A$2:$ES$440,MATCH(DATE(YEAR($A321),MONTH($A321),15),CONFAZ!$A$2:$A$440,0),4),0)</f>
        <v>26318.51</v>
      </c>
      <c r="DA321"/>
      <c r="DB321"/>
      <c r="DC321"/>
      <c r="DD321"/>
      <c r="DJ321"/>
    </row>
    <row r="322" spans="1:114" x14ac:dyDescent="0.25">
      <c r="A322" s="1">
        <v>44273</v>
      </c>
      <c r="B322" s="1" t="str">
        <f t="shared" ref="B322:B385" si="10">TEXT(A322,"dd/MM/aaaa")</f>
        <v>18/03/2021</v>
      </c>
      <c r="C322" t="s">
        <v>61</v>
      </c>
      <c r="D322" t="s">
        <v>64</v>
      </c>
      <c r="E322" s="8">
        <v>5.6460999999999997</v>
      </c>
      <c r="F322">
        <v>473362266.76999998</v>
      </c>
      <c r="G322">
        <v>5000717.3599999994</v>
      </c>
      <c r="H322">
        <v>708517954</v>
      </c>
      <c r="I322">
        <v>98060778.790000007</v>
      </c>
      <c r="J322">
        <v>52768491.089999996</v>
      </c>
      <c r="K322">
        <v>20372892.170000006</v>
      </c>
      <c r="L322">
        <v>73655798</v>
      </c>
      <c r="M322" s="10">
        <v>14993808</v>
      </c>
      <c r="N322" s="10">
        <v>32923813</v>
      </c>
      <c r="O322" s="10">
        <v>95476205</v>
      </c>
      <c r="P322" s="10">
        <v>120271670</v>
      </c>
      <c r="Q322" s="10">
        <v>9403789</v>
      </c>
      <c r="R322" s="10">
        <v>109612801</v>
      </c>
      <c r="S322" s="10">
        <v>3891685</v>
      </c>
      <c r="T322" s="10">
        <v>28136059</v>
      </c>
      <c r="U322" s="10">
        <v>210136237</v>
      </c>
      <c r="V322" s="10">
        <v>78826956</v>
      </c>
      <c r="W322" s="10">
        <v>3891685</v>
      </c>
      <c r="X322" s="10">
        <v>28136059</v>
      </c>
      <c r="Y322" s="10">
        <v>210136237</v>
      </c>
      <c r="Z322" s="10">
        <v>78826956</v>
      </c>
      <c r="AA322" s="10">
        <v>4844931</v>
      </c>
      <c r="AB322" s="10">
        <v>2.3859532561000001</v>
      </c>
      <c r="AC322">
        <v>144.41</v>
      </c>
      <c r="AD322" s="2">
        <v>24335759852</v>
      </c>
      <c r="AE322" s="2">
        <v>17865278864</v>
      </c>
      <c r="AF322" s="10">
        <f>INDEX(CONFAZ!$EN$2:$ES$408,MATCH(DATE(YEAR($A322),MONTH($A322),15),CONFAZ!$EN$2:$EN$408,0),2)</f>
        <v>337570820</v>
      </c>
      <c r="AG322" s="10">
        <f>INDEX(CONFAZ!$EN$2:$ES$408,MATCH(DATE(YEAR($A322),MONTH($A322),15),CONFAZ!$EN$2:$EN$408,0),3)</f>
        <v>234183843</v>
      </c>
      <c r="AH322">
        <v>1100</v>
      </c>
      <c r="AI322">
        <v>1961528539300</v>
      </c>
      <c r="AJ322">
        <v>2.23</v>
      </c>
      <c r="AK322">
        <v>0.86</v>
      </c>
      <c r="AL322">
        <v>1396.46444444444</v>
      </c>
      <c r="AM322">
        <v>1079.2065</v>
      </c>
      <c r="AN322">
        <v>989.824761904762</v>
      </c>
      <c r="AO322">
        <v>1233.8227999999999</v>
      </c>
      <c r="AP322">
        <v>14.908294980408201</v>
      </c>
      <c r="AQ322">
        <v>1.93</v>
      </c>
      <c r="AR322">
        <v>372.8</v>
      </c>
      <c r="AS322">
        <v>106.91</v>
      </c>
      <c r="AT322" s="10">
        <v>766209300000</v>
      </c>
      <c r="AU322">
        <v>61635</v>
      </c>
      <c r="AV322">
        <v>122</v>
      </c>
      <c r="AW322">
        <v>145320655</v>
      </c>
      <c r="AX322">
        <v>92202549</v>
      </c>
      <c r="AY322">
        <v>3514</v>
      </c>
      <c r="AZ322" s="10">
        <v>375</v>
      </c>
      <c r="BA322">
        <v>80</v>
      </c>
      <c r="BB322">
        <v>80</v>
      </c>
      <c r="BC322">
        <v>2372</v>
      </c>
      <c r="BD322">
        <v>0</v>
      </c>
      <c r="BE322">
        <v>36</v>
      </c>
      <c r="BF322">
        <v>4251</v>
      </c>
      <c r="BG322">
        <v>906</v>
      </c>
      <c r="BH322">
        <v>1312</v>
      </c>
      <c r="BI322">
        <v>1407</v>
      </c>
      <c r="BJ322">
        <v>0</v>
      </c>
      <c r="BK322">
        <v>47820</v>
      </c>
      <c r="BL322">
        <v>52926186</v>
      </c>
      <c r="BM322">
        <v>60437</v>
      </c>
      <c r="BN322">
        <v>0</v>
      </c>
      <c r="BO322">
        <v>33605801000</v>
      </c>
      <c r="BP322" s="3">
        <v>0.4</v>
      </c>
      <c r="BQ322" s="3">
        <v>3704</v>
      </c>
      <c r="BR322" s="3">
        <v>30699.57</v>
      </c>
      <c r="BS322" s="3">
        <v>3568480000</v>
      </c>
      <c r="BT322">
        <v>20396000</v>
      </c>
      <c r="BU322">
        <v>7460218000</v>
      </c>
      <c r="BV322" s="3">
        <v>16141426000</v>
      </c>
      <c r="BW322" s="3">
        <v>6415281000</v>
      </c>
      <c r="BX322" s="3">
        <v>27190520000</v>
      </c>
      <c r="BY322">
        <v>0</v>
      </c>
      <c r="BZ322">
        <v>0</v>
      </c>
      <c r="CA322">
        <v>0</v>
      </c>
      <c r="CB322">
        <v>0</v>
      </c>
      <c r="CC322">
        <v>29846794000</v>
      </c>
      <c r="CD322">
        <v>0.4</v>
      </c>
      <c r="CE322">
        <v>1853556.51</v>
      </c>
      <c r="CF322">
        <v>692918983.50999999</v>
      </c>
      <c r="CG322">
        <v>7371.47</v>
      </c>
      <c r="CH322">
        <v>33595</v>
      </c>
      <c r="CI322">
        <v>32.8664779</v>
      </c>
      <c r="CJ322">
        <v>5.48</v>
      </c>
      <c r="CK322">
        <v>347390</v>
      </c>
      <c r="CL322">
        <v>357476.67</v>
      </c>
      <c r="CM322">
        <v>10090</v>
      </c>
      <c r="CN322">
        <v>-48176.67</v>
      </c>
      <c r="CO322">
        <v>6979780</v>
      </c>
      <c r="CP322">
        <v>-48216.67</v>
      </c>
      <c r="CQ322">
        <v>-238543.33</v>
      </c>
      <c r="CR322">
        <v>1850811.39</v>
      </c>
      <c r="CS322">
        <v>334726484.63999999</v>
      </c>
      <c r="CT322">
        <v>3597327.38</v>
      </c>
      <c r="CU322">
        <v>340193238.25</v>
      </c>
      <c r="CV322" s="34">
        <v>0.53441640000000001</v>
      </c>
      <c r="CW322">
        <v>19190067.75</v>
      </c>
      <c r="CX322" s="7">
        <v>1004659.51</v>
      </c>
      <c r="CY322" s="10">
        <f t="shared" si="9"/>
        <v>0</v>
      </c>
      <c r="CZ322" s="10">
        <f>IFERROR(INDEX(CONFAZ!$A$2:$ES$440,MATCH(DATE(YEAR($A322),MONTH($A322),15),CONFAZ!$A$2:$A$440,0),4),0)</f>
        <v>7371.47</v>
      </c>
      <c r="DA322"/>
      <c r="DB322"/>
      <c r="DC322"/>
      <c r="DD322"/>
      <c r="DJ322"/>
    </row>
    <row r="323" spans="1:114" x14ac:dyDescent="0.25">
      <c r="A323" s="1">
        <v>44304</v>
      </c>
      <c r="B323" s="1" t="str">
        <f t="shared" si="10"/>
        <v>18/04/2021</v>
      </c>
      <c r="C323" t="s">
        <v>61</v>
      </c>
      <c r="D323" t="s">
        <v>64</v>
      </c>
      <c r="E323" s="8">
        <v>5.5621</v>
      </c>
      <c r="F323">
        <v>531184621.96999997</v>
      </c>
      <c r="G323">
        <v>4244162.09</v>
      </c>
      <c r="H323">
        <v>723782265</v>
      </c>
      <c r="I323">
        <v>112265191.51000001</v>
      </c>
      <c r="J323">
        <v>10372036.320000002</v>
      </c>
      <c r="K323">
        <v>13565914.199999999</v>
      </c>
      <c r="L323">
        <v>31940675</v>
      </c>
      <c r="M323" s="10">
        <v>16976019</v>
      </c>
      <c r="N323" s="10">
        <v>34351256</v>
      </c>
      <c r="O323" s="10">
        <v>97591727</v>
      </c>
      <c r="P323" s="10">
        <v>141785247</v>
      </c>
      <c r="Q323" s="10">
        <v>8113347</v>
      </c>
      <c r="R323" s="10">
        <v>89631948</v>
      </c>
      <c r="S323" s="10">
        <v>4381560</v>
      </c>
      <c r="T323" s="10">
        <v>25319551</v>
      </c>
      <c r="U323" s="10">
        <v>224577905</v>
      </c>
      <c r="V323" s="10">
        <v>76949597</v>
      </c>
      <c r="W323" s="10">
        <v>4381560</v>
      </c>
      <c r="X323" s="10">
        <v>25319551</v>
      </c>
      <c r="Y323" s="10">
        <v>224577905</v>
      </c>
      <c r="Z323" s="10">
        <v>76949597</v>
      </c>
      <c r="AA323" s="10">
        <v>4104108</v>
      </c>
      <c r="AB323" s="10">
        <v>1.1565412612999999</v>
      </c>
      <c r="AC323">
        <v>139.07</v>
      </c>
      <c r="AD323" s="2">
        <v>26059431856</v>
      </c>
      <c r="AE323" s="2">
        <v>16096324095</v>
      </c>
      <c r="AF323" s="10">
        <f>INDEX(CONFAZ!$EN$2:$ES$408,MATCH(DATE(YEAR($A323),MONTH($A323),15),CONFAZ!$EN$2:$EN$408,0),2)</f>
        <v>399608773</v>
      </c>
      <c r="AG323" s="10">
        <f>INDEX(CONFAZ!$EN$2:$ES$408,MATCH(DATE(YEAR($A323),MONTH($A323),15),CONFAZ!$EN$2:$EN$408,0),3)</f>
        <v>289194288</v>
      </c>
      <c r="AH323">
        <v>1100</v>
      </c>
      <c r="AI323">
        <v>1952274851600</v>
      </c>
      <c r="AJ323">
        <v>2.65</v>
      </c>
      <c r="AK323">
        <v>0.38</v>
      </c>
      <c r="AL323">
        <v>1440.0644444444399</v>
      </c>
      <c r="AM323">
        <v>1114.8724999999999</v>
      </c>
      <c r="AN323">
        <v>1019.9523809523801</v>
      </c>
      <c r="AO323">
        <v>1275.0591999999999</v>
      </c>
      <c r="AP323">
        <v>14.794864801683101</v>
      </c>
      <c r="AQ323">
        <v>1.31</v>
      </c>
      <c r="AR323">
        <v>360.77</v>
      </c>
      <c r="AS323">
        <v>102.69</v>
      </c>
      <c r="AT323" s="10">
        <v>732553000000</v>
      </c>
      <c r="AU323">
        <v>100446</v>
      </c>
      <c r="AV323">
        <v>378</v>
      </c>
      <c r="AW323">
        <v>156032453</v>
      </c>
      <c r="AX323">
        <v>125268816</v>
      </c>
      <c r="AY323">
        <v>5050</v>
      </c>
      <c r="AZ323" s="10">
        <v>430</v>
      </c>
      <c r="BA323">
        <v>252</v>
      </c>
      <c r="BB323">
        <v>252</v>
      </c>
      <c r="BC323">
        <v>6089</v>
      </c>
      <c r="BD323">
        <v>0</v>
      </c>
      <c r="BE323">
        <v>337</v>
      </c>
      <c r="BF323">
        <v>4409</v>
      </c>
      <c r="BG323">
        <v>55</v>
      </c>
      <c r="BH323">
        <v>1098</v>
      </c>
      <c r="BI323">
        <v>2217</v>
      </c>
      <c r="BJ323">
        <v>168</v>
      </c>
      <c r="BK323">
        <v>72837</v>
      </c>
      <c r="BL323">
        <v>28820952</v>
      </c>
      <c r="BM323">
        <v>1727547</v>
      </c>
      <c r="BN323">
        <v>0</v>
      </c>
      <c r="BO323">
        <v>33605801000</v>
      </c>
      <c r="BP323" s="3">
        <v>0.4</v>
      </c>
      <c r="BQ323" s="3">
        <v>3704</v>
      </c>
      <c r="BR323" s="3">
        <v>30699.57</v>
      </c>
      <c r="BS323">
        <v>3568480000</v>
      </c>
      <c r="BT323" s="3">
        <v>20396000</v>
      </c>
      <c r="BU323">
        <v>7460218000</v>
      </c>
      <c r="BV323" s="3">
        <v>16141426000</v>
      </c>
      <c r="BW323" s="3">
        <v>6415281000</v>
      </c>
      <c r="BX323" s="3">
        <v>27190520000</v>
      </c>
      <c r="BY323">
        <v>0</v>
      </c>
      <c r="BZ323">
        <v>0</v>
      </c>
      <c r="CA323">
        <v>0</v>
      </c>
      <c r="CB323">
        <v>0</v>
      </c>
      <c r="CC323">
        <v>29846794000</v>
      </c>
      <c r="CD323">
        <v>0.4</v>
      </c>
      <c r="CE323">
        <v>1855669.45</v>
      </c>
      <c r="CF323">
        <v>702530163.99000001</v>
      </c>
      <c r="CG323">
        <v>21827.61</v>
      </c>
      <c r="CH323">
        <v>34056</v>
      </c>
      <c r="CI323">
        <v>32.8664779</v>
      </c>
      <c r="CJ323">
        <v>5.45</v>
      </c>
      <c r="CK323">
        <v>-78316.67</v>
      </c>
      <c r="CL323">
        <v>-75960</v>
      </c>
      <c r="CM323">
        <v>2356.67</v>
      </c>
      <c r="CN323">
        <v>43406.67</v>
      </c>
      <c r="CO323">
        <v>6697126.6699999999</v>
      </c>
      <c r="CP323">
        <v>-56583.33</v>
      </c>
      <c r="CQ323">
        <v>-268523.33</v>
      </c>
      <c r="CR323">
        <v>1544347.38</v>
      </c>
      <c r="CS323">
        <v>367867249.47000003</v>
      </c>
      <c r="CT323">
        <v>1918884.04</v>
      </c>
      <c r="CU323">
        <v>371338880.88999999</v>
      </c>
      <c r="CV323" s="34">
        <v>0.53441640000000001</v>
      </c>
      <c r="CW323">
        <v>19190067.75</v>
      </c>
      <c r="CX323" s="7">
        <v>1013364.85</v>
      </c>
      <c r="CY323" s="10">
        <f t="shared" ref="CY323:CY386" si="11">CG323-CZ323</f>
        <v>0</v>
      </c>
      <c r="CZ323" s="10">
        <f>IFERROR(INDEX(CONFAZ!$A$2:$ES$440,MATCH(DATE(YEAR($A323),MONTH($A323),15),CONFAZ!$A$2:$A$440,0),4),0)</f>
        <v>21827.61</v>
      </c>
      <c r="DA323"/>
      <c r="DB323"/>
      <c r="DC323"/>
      <c r="DD323"/>
      <c r="DJ323"/>
    </row>
    <row r="324" spans="1:114" x14ac:dyDescent="0.25">
      <c r="A324" s="1">
        <v>44334</v>
      </c>
      <c r="B324" s="1" t="str">
        <f t="shared" si="10"/>
        <v>18/05/2021</v>
      </c>
      <c r="C324" t="s">
        <v>61</v>
      </c>
      <c r="D324" t="s">
        <v>64</v>
      </c>
      <c r="E324" s="8">
        <v>5.2911000000000001</v>
      </c>
      <c r="F324">
        <v>481208225.89999992</v>
      </c>
      <c r="G324">
        <v>4439159.9499999993</v>
      </c>
      <c r="H324">
        <v>736779435</v>
      </c>
      <c r="I324">
        <v>105142475.03</v>
      </c>
      <c r="J324">
        <v>67967931.809999987</v>
      </c>
      <c r="K324">
        <v>13445492.16</v>
      </c>
      <c r="L324">
        <v>45690330</v>
      </c>
      <c r="M324" s="10">
        <v>14997948</v>
      </c>
      <c r="N324" s="10">
        <v>33220648</v>
      </c>
      <c r="O324" s="10">
        <v>91078079</v>
      </c>
      <c r="P324" s="10">
        <v>133390080</v>
      </c>
      <c r="Q324" s="10">
        <v>7080381</v>
      </c>
      <c r="R324" s="10">
        <v>92834428</v>
      </c>
      <c r="S324" s="10">
        <v>4166967</v>
      </c>
      <c r="T324" s="10">
        <v>26158613</v>
      </c>
      <c r="U324" s="10">
        <v>249633766</v>
      </c>
      <c r="V324" s="10">
        <v>79920186</v>
      </c>
      <c r="W324" s="10">
        <v>4166967</v>
      </c>
      <c r="X324" s="10">
        <v>26158613</v>
      </c>
      <c r="Y324" s="10">
        <v>249633766</v>
      </c>
      <c r="Z324" s="10">
        <v>79920186</v>
      </c>
      <c r="AA324" s="10">
        <v>4298339</v>
      </c>
      <c r="AB324" s="10">
        <v>0.38438258219999999</v>
      </c>
      <c r="AC324">
        <v>137.65</v>
      </c>
      <c r="AD324" s="2">
        <v>26200662606</v>
      </c>
      <c r="AE324" s="2">
        <v>17664681736</v>
      </c>
      <c r="AF324" s="10">
        <f>INDEX(CONFAZ!$EN$2:$ES$408,MATCH(DATE(YEAR($A324),MONTH($A324),15),CONFAZ!$EN$2:$EN$408,0),2)</f>
        <v>441078401</v>
      </c>
      <c r="AG324" s="10">
        <f>INDEX(CONFAZ!$EN$2:$ES$408,MATCH(DATE(YEAR($A324),MONTH($A324),15),CONFAZ!$EN$2:$EN$408,0),3)</f>
        <v>284473347</v>
      </c>
      <c r="AH324">
        <v>1100</v>
      </c>
      <c r="AI324">
        <v>1870128712800</v>
      </c>
      <c r="AJ324">
        <v>3.29</v>
      </c>
      <c r="AK324">
        <v>0.96</v>
      </c>
      <c r="AL324">
        <v>1463.6455555555499</v>
      </c>
      <c r="AM324">
        <v>1132.0315000000001</v>
      </c>
      <c r="AN324">
        <v>1038.2266666666601</v>
      </c>
      <c r="AO324">
        <v>1293.8435999999999</v>
      </c>
      <c r="AP324">
        <v>14.7277898158179</v>
      </c>
      <c r="AQ324">
        <v>1.83</v>
      </c>
      <c r="AR324">
        <v>359.97</v>
      </c>
      <c r="AS324">
        <v>52.25</v>
      </c>
      <c r="AT324" s="10">
        <v>724657300000</v>
      </c>
      <c r="AU324">
        <v>87418</v>
      </c>
      <c r="AV324">
        <v>964</v>
      </c>
      <c r="AW324">
        <v>131944226</v>
      </c>
      <c r="AX324">
        <v>75169078</v>
      </c>
      <c r="AY324">
        <v>4346</v>
      </c>
      <c r="AZ324" s="10">
        <v>108</v>
      </c>
      <c r="BA324">
        <v>71</v>
      </c>
      <c r="BB324">
        <v>71</v>
      </c>
      <c r="BC324">
        <v>5523</v>
      </c>
      <c r="BD324">
        <v>0</v>
      </c>
      <c r="BE324">
        <v>1255</v>
      </c>
      <c r="BF324">
        <v>4881</v>
      </c>
      <c r="BG324">
        <v>1092</v>
      </c>
      <c r="BH324">
        <v>6724</v>
      </c>
      <c r="BI324">
        <v>2522</v>
      </c>
      <c r="BJ324">
        <v>88</v>
      </c>
      <c r="BK324">
        <v>66852</v>
      </c>
      <c r="BL324">
        <v>56390457</v>
      </c>
      <c r="BM324">
        <v>194331</v>
      </c>
      <c r="BN324">
        <v>0</v>
      </c>
      <c r="BO324">
        <v>33605801000</v>
      </c>
      <c r="BP324" s="3">
        <v>0.4</v>
      </c>
      <c r="BQ324" s="3">
        <v>3704</v>
      </c>
      <c r="BR324" s="3">
        <v>30699.57</v>
      </c>
      <c r="BS324" s="3">
        <v>3568480000</v>
      </c>
      <c r="BT324" s="3">
        <v>20396000</v>
      </c>
      <c r="BU324" s="3">
        <v>7460218000</v>
      </c>
      <c r="BV324" s="3">
        <v>16141426000</v>
      </c>
      <c r="BW324" s="3">
        <v>6415281000</v>
      </c>
      <c r="BX324" s="3">
        <v>27190520000</v>
      </c>
      <c r="BY324">
        <v>0</v>
      </c>
      <c r="BZ324">
        <v>0</v>
      </c>
      <c r="CA324">
        <v>0</v>
      </c>
      <c r="CB324">
        <v>0</v>
      </c>
      <c r="CC324">
        <v>29846794000</v>
      </c>
      <c r="CD324">
        <v>0.4</v>
      </c>
      <c r="CE324">
        <v>1799672.99</v>
      </c>
      <c r="CF324">
        <v>754561499.23000002</v>
      </c>
      <c r="CG324">
        <v>16745.05</v>
      </c>
      <c r="CH324">
        <v>33907</v>
      </c>
      <c r="CI324">
        <v>32.8664779</v>
      </c>
      <c r="CJ324">
        <v>5.6</v>
      </c>
      <c r="CK324">
        <v>-78316.67</v>
      </c>
      <c r="CL324">
        <v>-75960</v>
      </c>
      <c r="CM324">
        <v>2356.67</v>
      </c>
      <c r="CN324">
        <v>43406.67</v>
      </c>
      <c r="CO324">
        <v>6697126.6699999999</v>
      </c>
      <c r="CP324">
        <v>-56583.33</v>
      </c>
      <c r="CQ324">
        <v>-268523.33</v>
      </c>
      <c r="CR324">
        <v>1626268.06</v>
      </c>
      <c r="CS324">
        <v>384736538.36000001</v>
      </c>
      <c r="CT324">
        <v>2623496.87</v>
      </c>
      <c r="CU324">
        <v>388999777.29000002</v>
      </c>
      <c r="CV324" s="34">
        <v>0.53441640000000001</v>
      </c>
      <c r="CW324">
        <v>19190067.75</v>
      </c>
      <c r="CX324" s="7">
        <v>1206578.05</v>
      </c>
      <c r="CY324" s="10">
        <f t="shared" si="11"/>
        <v>0</v>
      </c>
      <c r="CZ324" s="10">
        <f>IFERROR(INDEX(CONFAZ!$A$2:$ES$440,MATCH(DATE(YEAR($A324),MONTH($A324),15),CONFAZ!$A$2:$A$440,0),4),0)</f>
        <v>16745.05</v>
      </c>
      <c r="DA324"/>
      <c r="DB324"/>
      <c r="DC324"/>
      <c r="DD324"/>
      <c r="DJ324"/>
    </row>
    <row r="325" spans="1:114" x14ac:dyDescent="0.25">
      <c r="A325" s="1">
        <v>44365</v>
      </c>
      <c r="B325" s="1" t="str">
        <f t="shared" si="10"/>
        <v>18/06/2021</v>
      </c>
      <c r="C325" t="s">
        <v>61</v>
      </c>
      <c r="D325" t="s">
        <v>64</v>
      </c>
      <c r="E325" s="8">
        <v>5.0319000000000003</v>
      </c>
      <c r="F325">
        <v>477671742</v>
      </c>
      <c r="G325">
        <v>5393379.0899999999</v>
      </c>
      <c r="H325">
        <v>731206214</v>
      </c>
      <c r="I325">
        <v>120550824.97</v>
      </c>
      <c r="J325">
        <v>51042877.659999996</v>
      </c>
      <c r="K325">
        <v>13477221.799999999</v>
      </c>
      <c r="L325">
        <v>41233596</v>
      </c>
      <c r="M325" s="10">
        <v>23499149</v>
      </c>
      <c r="N325" s="10">
        <v>34248596</v>
      </c>
      <c r="O325" s="10">
        <v>104559826</v>
      </c>
      <c r="P325" s="10">
        <v>146152177</v>
      </c>
      <c r="Q325" s="10">
        <v>9467215</v>
      </c>
      <c r="R325" s="10">
        <v>107817334</v>
      </c>
      <c r="S325" s="10">
        <v>6801030</v>
      </c>
      <c r="T325" s="10">
        <v>28645881</v>
      </c>
      <c r="U325" s="10">
        <v>182944433</v>
      </c>
      <c r="V325" s="10">
        <v>81877632</v>
      </c>
      <c r="W325" s="10">
        <v>6801030</v>
      </c>
      <c r="X325" s="10">
        <v>28645881</v>
      </c>
      <c r="Y325" s="10">
        <v>182944433</v>
      </c>
      <c r="Z325" s="10">
        <v>81877632</v>
      </c>
      <c r="AA325" s="10">
        <v>5192941</v>
      </c>
      <c r="AB325" s="10">
        <v>0.28808493089999998</v>
      </c>
      <c r="AC325">
        <v>137.97</v>
      </c>
      <c r="AD325" s="2">
        <v>28257895138</v>
      </c>
      <c r="AE325" s="2">
        <v>17843605079</v>
      </c>
      <c r="AF325" s="10">
        <f>INDEX(CONFAZ!$EN$2:$ES$408,MATCH(DATE(YEAR($A325),MONTH($A325),15),CONFAZ!$EN$2:$EN$408,0),2)</f>
        <v>436581420</v>
      </c>
      <c r="AG325" s="10">
        <f>INDEX(CONFAZ!$EN$2:$ES$408,MATCH(DATE(YEAR($A325),MONTH($A325),15),CONFAZ!$EN$2:$EN$408,0),3)</f>
        <v>284310667</v>
      </c>
      <c r="AH325">
        <v>1100</v>
      </c>
      <c r="AI325">
        <v>1773674303400</v>
      </c>
      <c r="AJ325">
        <v>3.76</v>
      </c>
      <c r="AK325">
        <v>0.6</v>
      </c>
      <c r="AL325">
        <v>1478.0605555555501</v>
      </c>
      <c r="AM325">
        <v>1142.777</v>
      </c>
      <c r="AN325">
        <v>1050.7709523809499</v>
      </c>
      <c r="AO325">
        <v>1305.2764</v>
      </c>
      <c r="AP325">
        <v>14.231979734397701</v>
      </c>
      <c r="AQ325">
        <v>1.53</v>
      </c>
      <c r="AR325">
        <v>368.89</v>
      </c>
      <c r="AS325">
        <v>17.579999999999998</v>
      </c>
      <c r="AT325" s="10">
        <v>724838600000</v>
      </c>
      <c r="AU325">
        <v>122137</v>
      </c>
      <c r="AV325">
        <v>754</v>
      </c>
      <c r="AW325">
        <v>137514690</v>
      </c>
      <c r="AX325">
        <v>90513535</v>
      </c>
      <c r="AY325">
        <v>5458</v>
      </c>
      <c r="AZ325" s="10">
        <v>2350</v>
      </c>
      <c r="BA325">
        <v>64</v>
      </c>
      <c r="BB325">
        <v>64</v>
      </c>
      <c r="BC325">
        <v>11266</v>
      </c>
      <c r="BD325">
        <v>248</v>
      </c>
      <c r="BE325">
        <v>743</v>
      </c>
      <c r="BF325">
        <v>3680</v>
      </c>
      <c r="BG325">
        <v>565</v>
      </c>
      <c r="BH325">
        <v>8811</v>
      </c>
      <c r="BI325">
        <v>5443</v>
      </c>
      <c r="BJ325">
        <v>0</v>
      </c>
      <c r="BK325">
        <v>87753</v>
      </c>
      <c r="BL325">
        <v>38642935</v>
      </c>
      <c r="BM325">
        <v>8104861</v>
      </c>
      <c r="BN325">
        <v>0</v>
      </c>
      <c r="BO325">
        <v>33605801000</v>
      </c>
      <c r="BP325" s="3">
        <v>0.4</v>
      </c>
      <c r="BQ325" s="3">
        <v>3704</v>
      </c>
      <c r="BR325">
        <v>30699.57</v>
      </c>
      <c r="BS325" s="3">
        <v>3568480000</v>
      </c>
      <c r="BT325" s="3">
        <v>20396000</v>
      </c>
      <c r="BU325" s="3">
        <v>7460218000</v>
      </c>
      <c r="BV325" s="3">
        <v>16141426000</v>
      </c>
      <c r="BW325" s="3">
        <v>6415281000</v>
      </c>
      <c r="BX325">
        <v>27190520000</v>
      </c>
      <c r="BY325">
        <v>0</v>
      </c>
      <c r="BZ325">
        <v>0</v>
      </c>
      <c r="CA325">
        <v>0</v>
      </c>
      <c r="CB325">
        <v>0</v>
      </c>
      <c r="CC325">
        <v>29846794000</v>
      </c>
      <c r="CD325">
        <v>0.4</v>
      </c>
      <c r="CE325">
        <v>1413150.8</v>
      </c>
      <c r="CF325">
        <v>858976070.66999996</v>
      </c>
      <c r="CG325">
        <v>8838.67</v>
      </c>
      <c r="CH325">
        <v>33974</v>
      </c>
      <c r="CI325">
        <v>32.8664779</v>
      </c>
      <c r="CJ325">
        <v>5.69</v>
      </c>
      <c r="CK325">
        <v>-78316.67</v>
      </c>
      <c r="CL325">
        <v>-75960</v>
      </c>
      <c r="CM325">
        <v>2356.67</v>
      </c>
      <c r="CN325">
        <v>43406.67</v>
      </c>
      <c r="CO325">
        <v>6697126.6699999999</v>
      </c>
      <c r="CP325">
        <v>-56583.33</v>
      </c>
      <c r="CQ325">
        <v>-268523.33</v>
      </c>
      <c r="CR325">
        <v>2529334.1</v>
      </c>
      <c r="CS325">
        <v>332782505.63999999</v>
      </c>
      <c r="CT325">
        <v>2474689.21</v>
      </c>
      <c r="CU325">
        <v>337786528.94999999</v>
      </c>
      <c r="CV325" s="34">
        <v>0.53441640000000001</v>
      </c>
      <c r="CW325">
        <v>19190067.75</v>
      </c>
      <c r="CX325" s="7">
        <v>1178645.46</v>
      </c>
      <c r="CY325" s="10">
        <f t="shared" si="11"/>
        <v>0</v>
      </c>
      <c r="CZ325" s="10">
        <f>IFERROR(INDEX(CONFAZ!$A$2:$ES$440,MATCH(DATE(YEAR($A325),MONTH($A325),15),CONFAZ!$A$2:$A$440,0),4),0)</f>
        <v>8838.67</v>
      </c>
      <c r="DA325" s="10"/>
      <c r="DB325" s="10"/>
      <c r="DC325"/>
      <c r="DD325"/>
      <c r="DJ325"/>
    </row>
    <row r="326" spans="1:114" x14ac:dyDescent="0.25">
      <c r="A326" s="1">
        <v>44395</v>
      </c>
      <c r="B326" s="1" t="str">
        <f t="shared" si="10"/>
        <v>18/07/2021</v>
      </c>
      <c r="C326" t="s">
        <v>61</v>
      </c>
      <c r="D326" t="s">
        <v>64</v>
      </c>
      <c r="E326" s="8">
        <v>5.1566999999999998</v>
      </c>
      <c r="F326">
        <v>453048178.19999993</v>
      </c>
      <c r="G326">
        <v>11974622.74</v>
      </c>
      <c r="H326">
        <v>856549989</v>
      </c>
      <c r="I326">
        <v>122762064.31999999</v>
      </c>
      <c r="J326">
        <v>159165728.79000002</v>
      </c>
      <c r="K326">
        <v>29405058.970000003</v>
      </c>
      <c r="L326">
        <v>45922887</v>
      </c>
      <c r="M326" s="10">
        <v>20203956</v>
      </c>
      <c r="N326" s="10">
        <v>39777121</v>
      </c>
      <c r="O326" s="10">
        <v>131304358</v>
      </c>
      <c r="P326" s="10">
        <v>174190672</v>
      </c>
      <c r="Q326" s="10">
        <v>9512511</v>
      </c>
      <c r="R326" s="10">
        <v>114741116</v>
      </c>
      <c r="S326" s="10">
        <v>5443392</v>
      </c>
      <c r="T326" s="10">
        <v>32874185</v>
      </c>
      <c r="U326" s="10">
        <v>228867339</v>
      </c>
      <c r="V326" s="10">
        <v>87887155</v>
      </c>
      <c r="W326" s="10">
        <v>5443392</v>
      </c>
      <c r="X326" s="10">
        <v>32874185</v>
      </c>
      <c r="Y326" s="10">
        <v>228867339</v>
      </c>
      <c r="Z326" s="10">
        <v>87887155</v>
      </c>
      <c r="AA326" s="10">
        <v>11748184</v>
      </c>
      <c r="AB326" s="10">
        <v>0.63104126949999995</v>
      </c>
      <c r="AC326">
        <v>143.16999999999999</v>
      </c>
      <c r="AD326" s="2">
        <v>25508595503</v>
      </c>
      <c r="AE326" s="2">
        <v>18128645229</v>
      </c>
      <c r="AF326" s="10">
        <f>INDEX(CONFAZ!$EN$2:$ES$408,MATCH(DATE(YEAR($A326),MONTH($A326),15),CONFAZ!$EN$2:$EN$408,0),2)</f>
        <v>471679537</v>
      </c>
      <c r="AG326" s="10">
        <f>INDEX(CONFAZ!$EN$2:$ES$408,MATCH(DATE(YEAR($A326),MONTH($A326),15),CONFAZ!$EN$2:$EN$408,0),3)</f>
        <v>344323234</v>
      </c>
      <c r="AH326">
        <v>1100</v>
      </c>
      <c r="AI326">
        <v>1834088645700</v>
      </c>
      <c r="AJ326">
        <v>4.1500000000000004</v>
      </c>
      <c r="AK326">
        <v>1.02</v>
      </c>
      <c r="AL326">
        <v>1506.23</v>
      </c>
      <c r="AM326">
        <v>1157.5094999999999</v>
      </c>
      <c r="AN326">
        <v>1061.1328571428501</v>
      </c>
      <c r="AO326">
        <v>1326.0576000000001</v>
      </c>
      <c r="AP326">
        <v>13.7114196796512</v>
      </c>
      <c r="AQ326">
        <v>1.96</v>
      </c>
      <c r="AR326">
        <v>372.69</v>
      </c>
      <c r="AS326">
        <v>30.669499999999999</v>
      </c>
      <c r="AT326" s="10">
        <v>754924400000</v>
      </c>
      <c r="AU326">
        <v>130001</v>
      </c>
      <c r="AV326">
        <v>806</v>
      </c>
      <c r="AW326">
        <v>147704882</v>
      </c>
      <c r="AX326">
        <v>93985152</v>
      </c>
      <c r="AY326">
        <v>5385</v>
      </c>
      <c r="AZ326" s="10">
        <v>56986</v>
      </c>
      <c r="BA326">
        <v>370</v>
      </c>
      <c r="BB326">
        <v>370</v>
      </c>
      <c r="BC326">
        <v>3999</v>
      </c>
      <c r="BD326">
        <v>0</v>
      </c>
      <c r="BE326">
        <v>767</v>
      </c>
      <c r="BF326">
        <v>6430</v>
      </c>
      <c r="BG326">
        <v>586</v>
      </c>
      <c r="BH326">
        <v>5726</v>
      </c>
      <c r="BI326">
        <v>2530</v>
      </c>
      <c r="BJ326">
        <v>87</v>
      </c>
      <c r="BK326">
        <v>104415</v>
      </c>
      <c r="BL326">
        <v>46532550</v>
      </c>
      <c r="BM326">
        <v>6860929</v>
      </c>
      <c r="BN326">
        <v>0</v>
      </c>
      <c r="BO326">
        <v>33605801000</v>
      </c>
      <c r="BP326" s="3">
        <v>0.4</v>
      </c>
      <c r="BQ326" s="3">
        <v>3704</v>
      </c>
      <c r="BR326" s="3">
        <v>30699.57</v>
      </c>
      <c r="BS326" s="3">
        <v>3568480000</v>
      </c>
      <c r="BT326" s="3">
        <v>20396000</v>
      </c>
      <c r="BU326">
        <v>7460218000</v>
      </c>
      <c r="BV326" s="3">
        <v>16141426000</v>
      </c>
      <c r="BW326" s="3">
        <v>6415281000</v>
      </c>
      <c r="BX326" s="3">
        <v>27190520000</v>
      </c>
      <c r="BY326">
        <v>0</v>
      </c>
      <c r="BZ326">
        <v>0</v>
      </c>
      <c r="CA326">
        <v>0</v>
      </c>
      <c r="CB326">
        <v>0</v>
      </c>
      <c r="CC326">
        <v>33605801000</v>
      </c>
      <c r="CD326">
        <v>0.4</v>
      </c>
      <c r="CE326">
        <v>1509483.84</v>
      </c>
      <c r="CF326">
        <v>869846636.46000004</v>
      </c>
      <c r="CG326">
        <v>29366.49</v>
      </c>
      <c r="CH326">
        <v>33958</v>
      </c>
      <c r="CI326">
        <v>32.8664779</v>
      </c>
      <c r="CJ326">
        <v>5.81</v>
      </c>
      <c r="CK326">
        <v>-193956.67</v>
      </c>
      <c r="CL326">
        <v>-189140</v>
      </c>
      <c r="CM326">
        <v>4820</v>
      </c>
      <c r="CN326">
        <v>-63506.67</v>
      </c>
      <c r="CO326">
        <v>7164756.6699999999</v>
      </c>
      <c r="CP326">
        <v>-85190</v>
      </c>
      <c r="CQ326">
        <v>-265233.33</v>
      </c>
      <c r="CR326">
        <v>2272252.56</v>
      </c>
      <c r="CS326">
        <v>383266364.80000001</v>
      </c>
      <c r="CT326">
        <v>2986407.21</v>
      </c>
      <c r="CU326">
        <v>388525024.56999999</v>
      </c>
      <c r="CV326" s="34">
        <v>0.53441640000000001</v>
      </c>
      <c r="CW326">
        <v>19190067.75</v>
      </c>
      <c r="CX326" s="7">
        <v>1202812.06</v>
      </c>
      <c r="CY326" s="10">
        <f t="shared" si="11"/>
        <v>0</v>
      </c>
      <c r="CZ326" s="10">
        <f>IFERROR(INDEX(CONFAZ!$A$2:$ES$440,MATCH(DATE(YEAR($A326),MONTH($A326),15),CONFAZ!$A$2:$A$440,0),4),0)</f>
        <v>29366.49</v>
      </c>
      <c r="DA326"/>
      <c r="DB326"/>
      <c r="DC326"/>
      <c r="DD326"/>
      <c r="DJ326"/>
    </row>
    <row r="327" spans="1:114" x14ac:dyDescent="0.25">
      <c r="A327" s="1">
        <v>44426</v>
      </c>
      <c r="B327" s="1" t="str">
        <f t="shared" si="10"/>
        <v>18/08/2021</v>
      </c>
      <c r="C327" t="s">
        <v>61</v>
      </c>
      <c r="D327" t="s">
        <v>64</v>
      </c>
      <c r="E327" s="8">
        <v>5.2516999999999996</v>
      </c>
      <c r="F327">
        <v>500905079.33000004</v>
      </c>
      <c r="G327">
        <v>7295127.0300000012</v>
      </c>
      <c r="H327">
        <v>850728937</v>
      </c>
      <c r="I327">
        <v>126514446.12</v>
      </c>
      <c r="J327">
        <v>112057029.02999999</v>
      </c>
      <c r="K327">
        <v>27431727.120000001</v>
      </c>
      <c r="L327">
        <v>42722335</v>
      </c>
      <c r="M327" s="10">
        <v>23397966</v>
      </c>
      <c r="N327" s="10">
        <v>34178504</v>
      </c>
      <c r="O327" s="10">
        <v>127452208</v>
      </c>
      <c r="P327" s="10">
        <v>166503230</v>
      </c>
      <c r="Q327" s="10">
        <v>9139008</v>
      </c>
      <c r="R327" s="10">
        <v>132421335</v>
      </c>
      <c r="S327" s="10">
        <v>5419248</v>
      </c>
      <c r="T327" s="10">
        <v>33092711</v>
      </c>
      <c r="U327" s="10">
        <v>220729202</v>
      </c>
      <c r="V327" s="10">
        <v>91282893</v>
      </c>
      <c r="W327" s="10">
        <v>5419248</v>
      </c>
      <c r="X327" s="10">
        <v>33092711</v>
      </c>
      <c r="Y327" s="10">
        <v>220729202</v>
      </c>
      <c r="Z327" s="10">
        <v>91282893</v>
      </c>
      <c r="AA327" s="10">
        <v>7112632</v>
      </c>
      <c r="AB327" s="10">
        <v>0.62197756179999997</v>
      </c>
      <c r="AC327">
        <v>142.1</v>
      </c>
      <c r="AD327" s="2">
        <v>27216375900</v>
      </c>
      <c r="AE327" s="2">
        <v>19557276638</v>
      </c>
      <c r="AF327" s="10">
        <f>INDEX(CONFAZ!$EN$2:$ES$408,MATCH(DATE(YEAR($A327),MONTH($A327),15),CONFAZ!$EN$2:$EN$408,0),2)</f>
        <v>402135245</v>
      </c>
      <c r="AG327" s="10">
        <f>INDEX(CONFAZ!$EN$2:$ES$408,MATCH(DATE(YEAR($A327),MONTH($A327),15),CONFAZ!$EN$2:$EN$408,0),3)</f>
        <v>426503016</v>
      </c>
      <c r="AH327">
        <v>1100</v>
      </c>
      <c r="AI327">
        <v>1945203421499.99</v>
      </c>
      <c r="AJ327">
        <v>5.01</v>
      </c>
      <c r="AK327">
        <v>0.88</v>
      </c>
      <c r="AL327">
        <v>1513.1983333333301</v>
      </c>
      <c r="AM327">
        <v>1165.8444999999999</v>
      </c>
      <c r="AN327">
        <v>1066.0638095238</v>
      </c>
      <c r="AO327">
        <v>1335.396</v>
      </c>
      <c r="AP327">
        <v>13.1383819922537</v>
      </c>
      <c r="AQ327">
        <v>1.87</v>
      </c>
      <c r="AR327">
        <v>370.3</v>
      </c>
      <c r="AS327">
        <v>40.659999999999997</v>
      </c>
      <c r="AT327" s="10">
        <v>753793700000</v>
      </c>
      <c r="AU327">
        <v>148432</v>
      </c>
      <c r="AV327">
        <v>1978</v>
      </c>
      <c r="AW327">
        <v>109848307</v>
      </c>
      <c r="AX327">
        <v>40411134</v>
      </c>
      <c r="AY327">
        <v>6235</v>
      </c>
      <c r="AZ327" s="10">
        <v>101</v>
      </c>
      <c r="BA327">
        <v>112</v>
      </c>
      <c r="BB327">
        <v>112</v>
      </c>
      <c r="BC327">
        <v>4992</v>
      </c>
      <c r="BD327">
        <v>0</v>
      </c>
      <c r="BE327">
        <v>3039</v>
      </c>
      <c r="BF327">
        <v>2046</v>
      </c>
      <c r="BG327">
        <v>992</v>
      </c>
      <c r="BH327">
        <v>2969</v>
      </c>
      <c r="BI327">
        <v>2036</v>
      </c>
      <c r="BJ327">
        <v>0</v>
      </c>
      <c r="BK327">
        <v>117650</v>
      </c>
      <c r="BL327">
        <v>66940328</v>
      </c>
      <c r="BM327">
        <v>2198298</v>
      </c>
      <c r="BN327">
        <v>0</v>
      </c>
      <c r="BO327">
        <v>33605801000</v>
      </c>
      <c r="BP327" s="3">
        <v>0.4</v>
      </c>
      <c r="BQ327" s="3">
        <v>3704</v>
      </c>
      <c r="BR327" s="3">
        <v>30699.57</v>
      </c>
      <c r="BS327">
        <v>3568480000</v>
      </c>
      <c r="BT327" s="3">
        <v>20396000</v>
      </c>
      <c r="BU327" s="3">
        <v>7460218000</v>
      </c>
      <c r="BV327" s="3">
        <v>16141426000</v>
      </c>
      <c r="BW327" s="3">
        <v>6415281000</v>
      </c>
      <c r="BX327" s="3">
        <v>27190520000</v>
      </c>
      <c r="BY327">
        <v>0</v>
      </c>
      <c r="BZ327">
        <v>0</v>
      </c>
      <c r="CA327">
        <v>0</v>
      </c>
      <c r="CB327">
        <v>0</v>
      </c>
      <c r="CC327">
        <v>33605801000</v>
      </c>
      <c r="CD327">
        <v>0.4</v>
      </c>
      <c r="CE327">
        <v>1840932.09</v>
      </c>
      <c r="CF327">
        <v>1007398793.01</v>
      </c>
      <c r="CG327">
        <v>13426.92</v>
      </c>
      <c r="CH327">
        <v>33783</v>
      </c>
      <c r="CI327">
        <v>32.8664779</v>
      </c>
      <c r="CJ327">
        <v>5.93</v>
      </c>
      <c r="CK327">
        <v>-193956.67</v>
      </c>
      <c r="CL327">
        <v>-189140</v>
      </c>
      <c r="CM327">
        <v>4820</v>
      </c>
      <c r="CN327">
        <v>-63506.67</v>
      </c>
      <c r="CO327">
        <v>7164756.6699999999</v>
      </c>
      <c r="CP327">
        <v>-85190</v>
      </c>
      <c r="CQ327">
        <v>-265233.33</v>
      </c>
      <c r="CR327">
        <v>2156217.16</v>
      </c>
      <c r="CS327">
        <v>385207681.80000001</v>
      </c>
      <c r="CT327">
        <v>2726726.68</v>
      </c>
      <c r="CU327">
        <v>390094914.68000001</v>
      </c>
      <c r="CV327" s="34">
        <v>0.53441640000000001</v>
      </c>
      <c r="CW327">
        <v>19190067.75</v>
      </c>
      <c r="CX327" s="7">
        <v>1175485.06</v>
      </c>
      <c r="CY327" s="10">
        <f t="shared" si="11"/>
        <v>0</v>
      </c>
      <c r="CZ327" s="10">
        <f>IFERROR(INDEX(CONFAZ!$A$2:$ES$440,MATCH(DATE(YEAR($A327),MONTH($A327),15),CONFAZ!$A$2:$A$440,0),4),0)</f>
        <v>13426.92</v>
      </c>
      <c r="DA327" s="4"/>
      <c r="DB327"/>
      <c r="DC327"/>
      <c r="DD327"/>
      <c r="DJ327"/>
    </row>
    <row r="328" spans="1:114" x14ac:dyDescent="0.25">
      <c r="A328" s="1">
        <v>44457</v>
      </c>
      <c r="B328" s="1" t="str">
        <f t="shared" si="10"/>
        <v>18/09/2021</v>
      </c>
      <c r="C328" t="s">
        <v>61</v>
      </c>
      <c r="D328" t="s">
        <v>64</v>
      </c>
      <c r="E328" s="8">
        <v>5.2797000000000001</v>
      </c>
      <c r="F328">
        <v>498196952.61999989</v>
      </c>
      <c r="G328">
        <v>6865550.709999999</v>
      </c>
      <c r="H328">
        <v>839367490</v>
      </c>
      <c r="I328">
        <v>128655751.50000001</v>
      </c>
      <c r="J328">
        <v>94341815.719999984</v>
      </c>
      <c r="K328">
        <v>30254367.929999996</v>
      </c>
      <c r="L328">
        <v>28850132</v>
      </c>
      <c r="M328" s="10">
        <v>28307453</v>
      </c>
      <c r="N328" s="10">
        <v>34190161</v>
      </c>
      <c r="O328" s="10">
        <v>123026887</v>
      </c>
      <c r="P328" s="10">
        <v>155977187</v>
      </c>
      <c r="Q328" s="10">
        <v>11100177</v>
      </c>
      <c r="R328" s="10">
        <v>136578701</v>
      </c>
      <c r="S328" s="10">
        <v>4445308</v>
      </c>
      <c r="T328" s="10">
        <v>33497139</v>
      </c>
      <c r="U328" s="10">
        <v>204267291</v>
      </c>
      <c r="V328" s="10">
        <v>101248404</v>
      </c>
      <c r="W328" s="10">
        <v>4445308</v>
      </c>
      <c r="X328" s="10">
        <v>33497139</v>
      </c>
      <c r="Y328" s="10">
        <v>204267291</v>
      </c>
      <c r="Z328" s="10">
        <v>101248404</v>
      </c>
      <c r="AA328" s="10">
        <v>6728782</v>
      </c>
      <c r="AB328" s="10">
        <v>0.22634423610000001</v>
      </c>
      <c r="AC328">
        <v>138.88999999999999</v>
      </c>
      <c r="AD328" s="2">
        <v>24376129510</v>
      </c>
      <c r="AE328" s="2">
        <v>19975447581</v>
      </c>
      <c r="AF328" s="10">
        <f>INDEX(CONFAZ!$EN$2:$ES$408,MATCH(DATE(YEAR($A328),MONTH($A328),15),CONFAZ!$EN$2:$EN$408,0),2)</f>
        <v>369543247</v>
      </c>
      <c r="AG328" s="10">
        <f>INDEX(CONFAZ!$EN$2:$ES$408,MATCH(DATE(YEAR($A328),MONTH($A328),15),CONFAZ!$EN$2:$EN$408,0),3)</f>
        <v>376687647</v>
      </c>
      <c r="AH328">
        <v>1100</v>
      </c>
      <c r="AI328">
        <v>1947607414200</v>
      </c>
      <c r="AJ328">
        <v>5.43</v>
      </c>
      <c r="AK328">
        <v>1.2</v>
      </c>
      <c r="AL328">
        <v>1516.62944444444</v>
      </c>
      <c r="AM328">
        <v>1167.8879999999999</v>
      </c>
      <c r="AN328">
        <v>1070.0509523809501</v>
      </c>
      <c r="AO328">
        <v>1333.6432</v>
      </c>
      <c r="AP328">
        <v>12.6403517838183</v>
      </c>
      <c r="AQ328">
        <v>2.16</v>
      </c>
      <c r="AR328">
        <v>400.85</v>
      </c>
      <c r="AS328">
        <v>43.72</v>
      </c>
      <c r="AT328" s="10">
        <v>745774400000</v>
      </c>
      <c r="AU328">
        <v>173724</v>
      </c>
      <c r="AV328">
        <v>485</v>
      </c>
      <c r="AW328">
        <v>142757647</v>
      </c>
      <c r="AX328">
        <v>59927029</v>
      </c>
      <c r="AY328">
        <v>7937</v>
      </c>
      <c r="AZ328" s="10">
        <v>3974</v>
      </c>
      <c r="BA328">
        <v>238</v>
      </c>
      <c r="BB328">
        <v>238</v>
      </c>
      <c r="BC328">
        <v>6106</v>
      </c>
      <c r="BD328">
        <v>96</v>
      </c>
      <c r="BE328">
        <v>566</v>
      </c>
      <c r="BF328">
        <v>13821</v>
      </c>
      <c r="BG328">
        <v>555</v>
      </c>
      <c r="BH328">
        <v>8657</v>
      </c>
      <c r="BI328">
        <v>8169</v>
      </c>
      <c r="BJ328">
        <v>0</v>
      </c>
      <c r="BK328">
        <v>117830</v>
      </c>
      <c r="BL328">
        <v>79826634</v>
      </c>
      <c r="BM328">
        <v>2653532</v>
      </c>
      <c r="BN328">
        <v>0</v>
      </c>
      <c r="BO328">
        <v>33605801000</v>
      </c>
      <c r="BP328" s="3">
        <v>0.4</v>
      </c>
      <c r="BQ328" s="3">
        <v>3704</v>
      </c>
      <c r="BR328" s="3">
        <v>30699.57</v>
      </c>
      <c r="BS328">
        <v>3568480000</v>
      </c>
      <c r="BT328" s="3">
        <v>20396000</v>
      </c>
      <c r="BU328" s="3">
        <v>7460218000</v>
      </c>
      <c r="BV328" s="3">
        <v>16141426000</v>
      </c>
      <c r="BW328" s="3">
        <v>6415281000</v>
      </c>
      <c r="BX328">
        <v>27190520000</v>
      </c>
      <c r="BY328">
        <v>0</v>
      </c>
      <c r="BZ328">
        <v>0</v>
      </c>
      <c r="CA328">
        <v>0</v>
      </c>
      <c r="CB328">
        <v>0</v>
      </c>
      <c r="CC328">
        <v>33605801000</v>
      </c>
      <c r="CD328">
        <v>0.4</v>
      </c>
      <c r="CE328">
        <v>1876454.48</v>
      </c>
      <c r="CF328">
        <v>1105982735.1199999</v>
      </c>
      <c r="CG328">
        <v>15316.89</v>
      </c>
      <c r="CH328">
        <v>33786</v>
      </c>
      <c r="CI328">
        <v>32.8664779</v>
      </c>
      <c r="CJ328">
        <v>6.08</v>
      </c>
      <c r="CK328">
        <v>-193956.67</v>
      </c>
      <c r="CL328">
        <v>-189140</v>
      </c>
      <c r="CM328">
        <v>4820</v>
      </c>
      <c r="CN328">
        <v>-63506.67</v>
      </c>
      <c r="CO328">
        <v>7164756.6699999999</v>
      </c>
      <c r="CP328">
        <v>-85190</v>
      </c>
      <c r="CQ328">
        <v>-265233.33</v>
      </c>
      <c r="CR328">
        <v>1815091.8</v>
      </c>
      <c r="CS328">
        <v>369161567.27999997</v>
      </c>
      <c r="CT328">
        <v>807597.92</v>
      </c>
      <c r="CU328">
        <v>371784257</v>
      </c>
      <c r="CV328" s="34">
        <v>0.53441640000000001</v>
      </c>
      <c r="CW328">
        <v>19190067.75</v>
      </c>
      <c r="CX328" s="7">
        <v>1308402.57</v>
      </c>
      <c r="CY328" s="10">
        <f t="shared" si="11"/>
        <v>0</v>
      </c>
      <c r="CZ328" s="10">
        <f>IFERROR(INDEX(CONFAZ!$A$2:$ES$440,MATCH(DATE(YEAR($A328),MONTH($A328),15),CONFAZ!$A$2:$A$440,0),4),0)</f>
        <v>15316.89</v>
      </c>
      <c r="DA328"/>
      <c r="DB328"/>
      <c r="DC328"/>
      <c r="DD328"/>
      <c r="DJ328"/>
    </row>
    <row r="329" spans="1:114" x14ac:dyDescent="0.25">
      <c r="A329" s="1">
        <v>44487</v>
      </c>
      <c r="B329" s="1" t="str">
        <f t="shared" si="10"/>
        <v>18/10/2021</v>
      </c>
      <c r="C329" t="s">
        <v>61</v>
      </c>
      <c r="D329" t="s">
        <v>64</v>
      </c>
      <c r="E329" s="8">
        <v>5.54</v>
      </c>
      <c r="F329">
        <v>531317565.36000001</v>
      </c>
      <c r="G329">
        <v>7406992.8099999987</v>
      </c>
      <c r="H329">
        <v>879234137</v>
      </c>
      <c r="I329">
        <v>147660390.55000001</v>
      </c>
      <c r="J329">
        <v>90887873.959999993</v>
      </c>
      <c r="K329">
        <v>26167238.520000003</v>
      </c>
      <c r="L329">
        <v>22200213</v>
      </c>
      <c r="M329" s="10">
        <v>27308307</v>
      </c>
      <c r="N329" s="10">
        <v>32465047</v>
      </c>
      <c r="O329" s="10">
        <v>119059047</v>
      </c>
      <c r="P329" s="10">
        <v>152811538</v>
      </c>
      <c r="Q329" s="10">
        <v>10585686</v>
      </c>
      <c r="R329" s="10">
        <v>147076414</v>
      </c>
      <c r="S329" s="10">
        <v>5238458</v>
      </c>
      <c r="T329" s="10">
        <v>28916115</v>
      </c>
      <c r="U329" s="10">
        <v>240967255</v>
      </c>
      <c r="V329" s="10">
        <v>107832145</v>
      </c>
      <c r="W329" s="10">
        <v>5238458</v>
      </c>
      <c r="X329" s="10">
        <v>28916115</v>
      </c>
      <c r="Y329" s="10">
        <v>240967255</v>
      </c>
      <c r="Z329" s="10">
        <v>107832145</v>
      </c>
      <c r="AA329" s="10">
        <v>6974125</v>
      </c>
      <c r="AB329" s="10">
        <v>0.56458268980000004</v>
      </c>
      <c r="AC329">
        <v>138.24</v>
      </c>
      <c r="AD329" s="2">
        <v>22602637234</v>
      </c>
      <c r="AE329" s="2">
        <v>20538918428</v>
      </c>
      <c r="AF329" s="10">
        <f>INDEX(CONFAZ!$EN$2:$ES$408,MATCH(DATE(YEAR($A329),MONTH($A329),15),CONFAZ!$EN$2:$EN$408,0),2)</f>
        <v>386935636</v>
      </c>
      <c r="AG329" s="10">
        <f>INDEX(CONFAZ!$EN$2:$ES$408,MATCH(DATE(YEAR($A329),MONTH($A329),15),CONFAZ!$EN$2:$EN$408,0),3)</f>
        <v>681734361</v>
      </c>
      <c r="AH329">
        <v>1100</v>
      </c>
      <c r="AI329">
        <v>2038315580000</v>
      </c>
      <c r="AJ329">
        <v>6.3</v>
      </c>
      <c r="AK329">
        <v>1.1599999999999999</v>
      </c>
      <c r="AL329">
        <v>1526.1416666666601</v>
      </c>
      <c r="AM329">
        <v>1170.482</v>
      </c>
      <c r="AN329">
        <v>1067.7609523809499</v>
      </c>
      <c r="AO329">
        <v>1338.6248000000001</v>
      </c>
      <c r="AP329">
        <v>12.0770324898936</v>
      </c>
      <c r="AQ329">
        <v>2.25</v>
      </c>
      <c r="AR329">
        <v>455.82</v>
      </c>
      <c r="AS329">
        <v>12.64</v>
      </c>
      <c r="AT329" s="10">
        <v>754484100000</v>
      </c>
      <c r="AU329">
        <v>80317</v>
      </c>
      <c r="AV329">
        <v>118</v>
      </c>
      <c r="AW329">
        <v>188407396</v>
      </c>
      <c r="AX329">
        <v>157699041</v>
      </c>
      <c r="AY329">
        <v>3416</v>
      </c>
      <c r="AZ329" s="10">
        <v>932</v>
      </c>
      <c r="BA329">
        <v>100</v>
      </c>
      <c r="BB329">
        <v>100</v>
      </c>
      <c r="BC329">
        <v>3411</v>
      </c>
      <c r="BD329">
        <v>0</v>
      </c>
      <c r="BE329">
        <v>1169</v>
      </c>
      <c r="BF329">
        <v>3997</v>
      </c>
      <c r="BG329">
        <v>713</v>
      </c>
      <c r="BH329">
        <v>4108</v>
      </c>
      <c r="BI329">
        <v>2897</v>
      </c>
      <c r="BJ329">
        <v>0</v>
      </c>
      <c r="BK329">
        <v>61580</v>
      </c>
      <c r="BL329">
        <v>29714608</v>
      </c>
      <c r="BM329">
        <v>821173</v>
      </c>
      <c r="BN329">
        <v>0</v>
      </c>
      <c r="BO329">
        <v>33605801000</v>
      </c>
      <c r="BP329">
        <v>0.4</v>
      </c>
      <c r="BQ329">
        <v>3704</v>
      </c>
      <c r="BR329">
        <v>30699.57</v>
      </c>
      <c r="BS329">
        <v>3568480000</v>
      </c>
      <c r="BT329">
        <v>20396000</v>
      </c>
      <c r="BU329">
        <v>7460218000</v>
      </c>
      <c r="BV329">
        <v>16141426000</v>
      </c>
      <c r="BW329">
        <v>6415281000</v>
      </c>
      <c r="BX329">
        <v>27190520000</v>
      </c>
      <c r="BY329">
        <v>0</v>
      </c>
      <c r="BZ329">
        <v>0</v>
      </c>
      <c r="CA329">
        <v>0</v>
      </c>
      <c r="CB329">
        <v>0</v>
      </c>
      <c r="CC329">
        <v>33605801000</v>
      </c>
      <c r="CD329">
        <v>0.4</v>
      </c>
      <c r="CE329">
        <v>1938490.23</v>
      </c>
      <c r="CF329">
        <v>1184728860.22</v>
      </c>
      <c r="CG329">
        <v>22496.55</v>
      </c>
      <c r="CH329">
        <v>33605</v>
      </c>
      <c r="CI329">
        <v>32.8664779</v>
      </c>
      <c r="CJ329">
        <v>6.34</v>
      </c>
      <c r="CK329">
        <v>-290550</v>
      </c>
      <c r="CL329">
        <v>-286913.33</v>
      </c>
      <c r="CM329">
        <v>3636.67</v>
      </c>
      <c r="CN329">
        <v>35650</v>
      </c>
      <c r="CO329">
        <v>6822050</v>
      </c>
      <c r="CP329">
        <v>-114176.67</v>
      </c>
      <c r="CQ329">
        <v>-308083.33</v>
      </c>
      <c r="CR329">
        <v>2388034.39</v>
      </c>
      <c r="CS329">
        <v>385618759.83999997</v>
      </c>
      <c r="CT329">
        <v>557166.81000000006</v>
      </c>
      <c r="CU329">
        <v>388598418.44999999</v>
      </c>
      <c r="CV329" s="34">
        <v>0.53441640000000001</v>
      </c>
      <c r="CW329">
        <v>19190067.75</v>
      </c>
      <c r="CX329" s="7">
        <v>1284653.02</v>
      </c>
      <c r="CY329" s="10">
        <f t="shared" si="11"/>
        <v>0</v>
      </c>
      <c r="CZ329" s="10">
        <f>IFERROR(INDEX(CONFAZ!$A$2:$ES$440,MATCH(DATE(YEAR($A329),MONTH($A329),15),CONFAZ!$A$2:$A$440,0),4),0)</f>
        <v>22496.55</v>
      </c>
      <c r="DA329"/>
      <c r="DB329"/>
      <c r="DC329"/>
      <c r="DD329"/>
      <c r="DJ329"/>
    </row>
    <row r="330" spans="1:114" x14ac:dyDescent="0.25">
      <c r="A330" s="1">
        <v>44518</v>
      </c>
      <c r="B330" s="1" t="str">
        <f t="shared" si="10"/>
        <v>18/11/2021</v>
      </c>
      <c r="C330" t="s">
        <v>61</v>
      </c>
      <c r="D330" t="s">
        <v>64</v>
      </c>
      <c r="E330" s="8">
        <v>5.5568999999999997</v>
      </c>
      <c r="F330">
        <v>646167852.21000004</v>
      </c>
      <c r="G330">
        <v>5558638.1099999994</v>
      </c>
      <c r="H330">
        <v>970159776</v>
      </c>
      <c r="I330">
        <v>127143312.58</v>
      </c>
      <c r="J330">
        <v>73210751.849999994</v>
      </c>
      <c r="K330">
        <v>30264027.750000004</v>
      </c>
      <c r="L330">
        <v>19729246</v>
      </c>
      <c r="M330" s="10">
        <v>28223013</v>
      </c>
      <c r="N330" s="10">
        <v>32115234</v>
      </c>
      <c r="O330" s="10">
        <v>131801759</v>
      </c>
      <c r="P330" s="10">
        <v>142475195</v>
      </c>
      <c r="Q330" s="10">
        <v>10357533</v>
      </c>
      <c r="R330" s="10">
        <v>143554360</v>
      </c>
      <c r="S330" s="10">
        <v>5610307</v>
      </c>
      <c r="T330" s="10">
        <v>34230349</v>
      </c>
      <c r="U330" s="10">
        <v>318154772</v>
      </c>
      <c r="V330" s="10">
        <v>118284838</v>
      </c>
      <c r="W330" s="10">
        <v>5610307</v>
      </c>
      <c r="X330" s="10">
        <v>34230349</v>
      </c>
      <c r="Y330" s="10">
        <v>318154772</v>
      </c>
      <c r="Z330" s="10">
        <v>118284838</v>
      </c>
      <c r="AA330" s="10">
        <v>5352416</v>
      </c>
      <c r="AB330" s="10">
        <v>0.99946628000000004</v>
      </c>
      <c r="AC330">
        <v>140.06</v>
      </c>
      <c r="AD330" s="2">
        <v>20501766210</v>
      </c>
      <c r="AE330" s="2">
        <v>21611840519</v>
      </c>
      <c r="AF330" s="10">
        <f>INDEX(CONFAZ!$EN$2:$ES$408,MATCH(DATE(YEAR($A330),MONTH($A330),15),CONFAZ!$EN$2:$EN$408,0),2)</f>
        <v>278021279</v>
      </c>
      <c r="AG330" s="10">
        <f>INDEX(CONFAZ!$EN$2:$ES$408,MATCH(DATE(YEAR($A330),MONTH($A330),15),CONFAZ!$EN$2:$EN$408,0),3)</f>
        <v>474029136</v>
      </c>
      <c r="AH330">
        <v>1100</v>
      </c>
      <c r="AI330">
        <v>2043672226800</v>
      </c>
      <c r="AJ330">
        <v>7.65</v>
      </c>
      <c r="AK330">
        <v>0.84</v>
      </c>
      <c r="AL330">
        <v>1533.23555555555</v>
      </c>
      <c r="AM330">
        <v>1180.3315</v>
      </c>
      <c r="AN330">
        <v>1081.1095238095199</v>
      </c>
      <c r="AO330">
        <v>1347.3456000000001</v>
      </c>
      <c r="AP330">
        <v>11.557273955373301</v>
      </c>
      <c r="AQ330">
        <v>1.95</v>
      </c>
      <c r="AR330">
        <v>430.35</v>
      </c>
      <c r="AS330">
        <v>47.36</v>
      </c>
      <c r="AT330" s="10">
        <v>771279400000</v>
      </c>
      <c r="AU330">
        <v>176665</v>
      </c>
      <c r="AV330">
        <v>388</v>
      </c>
      <c r="AW330">
        <v>162766079</v>
      </c>
      <c r="AX330">
        <v>116416346</v>
      </c>
      <c r="AY330">
        <v>8783</v>
      </c>
      <c r="AZ330" s="10">
        <v>1492</v>
      </c>
      <c r="BA330">
        <v>274</v>
      </c>
      <c r="BB330">
        <v>274</v>
      </c>
      <c r="BC330">
        <v>6071</v>
      </c>
      <c r="BD330">
        <v>42</v>
      </c>
      <c r="BE330">
        <v>1184</v>
      </c>
      <c r="BF330">
        <v>1403</v>
      </c>
      <c r="BG330">
        <v>1724</v>
      </c>
      <c r="BH330">
        <v>4796</v>
      </c>
      <c r="BI330">
        <v>3658</v>
      </c>
      <c r="BJ330">
        <v>0</v>
      </c>
      <c r="BK330">
        <v>133555</v>
      </c>
      <c r="BL330">
        <v>45868478</v>
      </c>
      <c r="BM330">
        <v>127199</v>
      </c>
      <c r="BN330">
        <v>0</v>
      </c>
      <c r="BO330">
        <v>33605801000</v>
      </c>
      <c r="BP330">
        <v>0.4</v>
      </c>
      <c r="BQ330">
        <v>3704</v>
      </c>
      <c r="BR330">
        <v>30699.57</v>
      </c>
      <c r="BS330">
        <v>3568480000</v>
      </c>
      <c r="BT330">
        <v>20396000</v>
      </c>
      <c r="BU330">
        <v>7460218000</v>
      </c>
      <c r="BV330">
        <v>16141426000</v>
      </c>
      <c r="BW330">
        <v>6415281000</v>
      </c>
      <c r="BX330">
        <v>27190520000</v>
      </c>
      <c r="BY330">
        <v>0</v>
      </c>
      <c r="BZ330">
        <v>0</v>
      </c>
      <c r="CA330">
        <v>0</v>
      </c>
      <c r="CB330">
        <v>0</v>
      </c>
      <c r="CC330">
        <v>33605801000</v>
      </c>
      <c r="CD330">
        <v>0.4</v>
      </c>
      <c r="CE330">
        <v>2136571.37</v>
      </c>
      <c r="CF330">
        <v>910622313.13999999</v>
      </c>
      <c r="CG330">
        <v>16004.93</v>
      </c>
      <c r="CH330">
        <v>34217</v>
      </c>
      <c r="CI330">
        <v>32.8664779</v>
      </c>
      <c r="CJ330">
        <v>6.74</v>
      </c>
      <c r="CK330">
        <v>-290550</v>
      </c>
      <c r="CL330">
        <v>-286913.33</v>
      </c>
      <c r="CM330">
        <v>3636.67</v>
      </c>
      <c r="CN330">
        <v>35650</v>
      </c>
      <c r="CO330">
        <v>6822050</v>
      </c>
      <c r="CP330">
        <v>-114176.67</v>
      </c>
      <c r="CQ330">
        <v>-308083.33</v>
      </c>
      <c r="CR330">
        <v>2168264.9500000002</v>
      </c>
      <c r="CS330">
        <v>461625461.94999999</v>
      </c>
      <c r="CT330">
        <v>394123.45</v>
      </c>
      <c r="CU330">
        <v>464200502.80000001</v>
      </c>
      <c r="CV330" s="34">
        <v>0.53441640000000001</v>
      </c>
      <c r="CW330">
        <v>19190067.75</v>
      </c>
      <c r="CX330" s="7">
        <v>1376103.78</v>
      </c>
      <c r="CY330" s="10">
        <f t="shared" si="11"/>
        <v>0</v>
      </c>
      <c r="CZ330" s="10">
        <f>IFERROR(INDEX(CONFAZ!$A$2:$ES$440,MATCH(DATE(YEAR($A330),MONTH($A330),15),CONFAZ!$A$2:$A$440,0),4),0)</f>
        <v>16004.93</v>
      </c>
      <c r="DA330"/>
      <c r="DB330"/>
      <c r="DC330"/>
      <c r="DD330"/>
      <c r="DJ330"/>
    </row>
    <row r="331" spans="1:114" x14ac:dyDescent="0.25">
      <c r="A331" s="1">
        <v>44548</v>
      </c>
      <c r="B331" s="1" t="str">
        <f t="shared" si="10"/>
        <v>18/12/2021</v>
      </c>
      <c r="C331" t="s">
        <v>61</v>
      </c>
      <c r="D331" t="s">
        <v>64</v>
      </c>
      <c r="E331" s="8">
        <v>5.6513999999999998</v>
      </c>
      <c r="F331">
        <v>557771667.92000008</v>
      </c>
      <c r="G331">
        <v>7975799.1999999993</v>
      </c>
      <c r="H331">
        <v>991229983</v>
      </c>
      <c r="I331">
        <v>135166000.19999999</v>
      </c>
      <c r="J331">
        <v>170206723.82000002</v>
      </c>
      <c r="K331">
        <v>28869655.539999995</v>
      </c>
      <c r="L331">
        <v>30225659</v>
      </c>
      <c r="M331" s="10">
        <v>23946369</v>
      </c>
      <c r="N331" s="10">
        <v>30167094</v>
      </c>
      <c r="O331" s="10">
        <v>149763710</v>
      </c>
      <c r="P331" s="10">
        <v>166212730</v>
      </c>
      <c r="Q331" s="10">
        <v>12493931</v>
      </c>
      <c r="R331" s="10">
        <v>140327643</v>
      </c>
      <c r="S331" s="10">
        <v>6297711</v>
      </c>
      <c r="T331" s="10">
        <v>29009974</v>
      </c>
      <c r="U331" s="10">
        <v>312384514</v>
      </c>
      <c r="V331" s="10">
        <v>113045019</v>
      </c>
      <c r="W331" s="10">
        <v>6297711</v>
      </c>
      <c r="X331" s="10">
        <v>29009974</v>
      </c>
      <c r="Y331" s="10">
        <v>312384514</v>
      </c>
      <c r="Z331" s="10">
        <v>113045019</v>
      </c>
      <c r="AA331" s="10">
        <v>7581288</v>
      </c>
      <c r="AB331" s="10">
        <v>0.86394703650000004</v>
      </c>
      <c r="AC331">
        <v>142.02000000000001</v>
      </c>
      <c r="AD331" s="2">
        <v>24432406778</v>
      </c>
      <c r="AE331" s="2">
        <v>20419466049</v>
      </c>
      <c r="AF331" s="10">
        <f>INDEX(CONFAZ!$EN$2:$ES$408,MATCH(DATE(YEAR($A331),MONTH($A331),15),CONFAZ!$EN$2:$EN$408,0),2)</f>
        <v>346821117</v>
      </c>
      <c r="AG331" s="10">
        <f>INDEX(CONFAZ!$EN$2:$ES$408,MATCH(DATE(YEAR($A331),MONTH($A331),15),CONFAZ!$EN$2:$EN$408,0),3)</f>
        <v>381527846</v>
      </c>
      <c r="AH331">
        <v>1100</v>
      </c>
      <c r="AI331">
        <v>2046959685600</v>
      </c>
      <c r="AJ331">
        <v>8.76</v>
      </c>
      <c r="AK331">
        <v>0.73</v>
      </c>
      <c r="AL331">
        <v>1549.3955555555499</v>
      </c>
      <c r="AM331">
        <v>1189.7394999999999</v>
      </c>
      <c r="AN331">
        <v>1089.99047619047</v>
      </c>
      <c r="AO331">
        <v>1364.0608</v>
      </c>
      <c r="AP331">
        <v>11.1462722025278</v>
      </c>
      <c r="AQ331">
        <v>1.73</v>
      </c>
      <c r="AR331">
        <v>417.92</v>
      </c>
      <c r="AS331">
        <v>29.99</v>
      </c>
      <c r="AT331" s="10">
        <v>783800900000</v>
      </c>
      <c r="AU331">
        <v>141890</v>
      </c>
      <c r="AV331">
        <v>2258</v>
      </c>
      <c r="AW331">
        <v>201729323</v>
      </c>
      <c r="AX331">
        <v>149801530</v>
      </c>
      <c r="AY331">
        <v>8525</v>
      </c>
      <c r="AZ331" s="10">
        <v>3379</v>
      </c>
      <c r="BA331">
        <v>342</v>
      </c>
      <c r="BB331">
        <v>342</v>
      </c>
      <c r="BC331">
        <v>6213</v>
      </c>
      <c r="BD331">
        <v>0</v>
      </c>
      <c r="BE331">
        <v>1485</v>
      </c>
      <c r="BF331">
        <v>12969</v>
      </c>
      <c r="BG331">
        <v>506</v>
      </c>
      <c r="BH331">
        <v>2996</v>
      </c>
      <c r="BI331">
        <v>3295</v>
      </c>
      <c r="BJ331">
        <v>0</v>
      </c>
      <c r="BK331">
        <v>107017</v>
      </c>
      <c r="BL331">
        <v>51441795</v>
      </c>
      <c r="BM331">
        <v>189777</v>
      </c>
      <c r="BN331">
        <v>0</v>
      </c>
      <c r="BO331">
        <v>33605801000</v>
      </c>
      <c r="BP331">
        <v>0.4</v>
      </c>
      <c r="BQ331">
        <v>3704</v>
      </c>
      <c r="BR331">
        <v>30699.57</v>
      </c>
      <c r="BS331">
        <v>3568480000</v>
      </c>
      <c r="BT331">
        <v>20396000</v>
      </c>
      <c r="BU331">
        <v>7460218000</v>
      </c>
      <c r="BV331">
        <v>16141426000</v>
      </c>
      <c r="BW331">
        <v>6415281000</v>
      </c>
      <c r="BX331">
        <v>27190520000</v>
      </c>
      <c r="BY331">
        <v>0</v>
      </c>
      <c r="BZ331">
        <v>0</v>
      </c>
      <c r="CA331">
        <v>0</v>
      </c>
      <c r="CB331">
        <v>0</v>
      </c>
      <c r="CC331">
        <v>33605801000</v>
      </c>
      <c r="CD331">
        <v>0.4</v>
      </c>
      <c r="CE331">
        <v>2574832.34</v>
      </c>
      <c r="CF331">
        <v>765179926.66999996</v>
      </c>
      <c r="CG331">
        <v>28568.39</v>
      </c>
      <c r="CH331">
        <v>34323</v>
      </c>
      <c r="CI331">
        <v>32.8664779</v>
      </c>
      <c r="CJ331">
        <v>6.67</v>
      </c>
      <c r="CK331">
        <v>-290550</v>
      </c>
      <c r="CL331">
        <v>-286913.33</v>
      </c>
      <c r="CM331">
        <v>3636.67</v>
      </c>
      <c r="CN331">
        <v>35650</v>
      </c>
      <c r="CO331">
        <v>6822050</v>
      </c>
      <c r="CP331">
        <v>-114176.67</v>
      </c>
      <c r="CQ331">
        <v>-308083.33</v>
      </c>
      <c r="CR331">
        <v>1968750.44</v>
      </c>
      <c r="CS331">
        <v>466751647.38999999</v>
      </c>
      <c r="CT331">
        <v>907086.88</v>
      </c>
      <c r="CU331">
        <v>469627484.70999998</v>
      </c>
      <c r="CV331" s="34">
        <v>0.53441640000000001</v>
      </c>
      <c r="CW331">
        <v>23028695.379999999</v>
      </c>
      <c r="CX331" s="7">
        <v>1550562.87</v>
      </c>
      <c r="CY331" s="10">
        <f t="shared" si="11"/>
        <v>0</v>
      </c>
      <c r="CZ331" s="10">
        <f>IFERROR(INDEX(CONFAZ!$A$2:$ES$440,MATCH(DATE(YEAR($A331),MONTH($A331),15),CONFAZ!$A$2:$A$440,0),4),0)</f>
        <v>28568.39</v>
      </c>
      <c r="DA331"/>
      <c r="DB331"/>
      <c r="DC331"/>
      <c r="DD331"/>
      <c r="DJ331"/>
    </row>
    <row r="332" spans="1:114" x14ac:dyDescent="0.25">
      <c r="A332" s="1">
        <v>40197</v>
      </c>
      <c r="B332" s="1" t="str">
        <f t="shared" si="10"/>
        <v>19/01/2010</v>
      </c>
      <c r="C332" t="s">
        <v>61</v>
      </c>
      <c r="D332" t="s">
        <v>65</v>
      </c>
      <c r="E332" s="8">
        <v>1.7798</v>
      </c>
      <c r="F332">
        <v>119205090.79999998</v>
      </c>
      <c r="G332">
        <v>34587.19</v>
      </c>
      <c r="H332">
        <v>242934163</v>
      </c>
      <c r="I332">
        <v>31747766.080000002</v>
      </c>
      <c r="J332">
        <v>74995611.999999955</v>
      </c>
      <c r="K332">
        <v>5794728.5500000007</v>
      </c>
      <c r="L332">
        <v>7182153</v>
      </c>
      <c r="M332" s="10">
        <v>5385551</v>
      </c>
      <c r="N332" s="10">
        <v>29045086</v>
      </c>
      <c r="O332" s="10">
        <v>38214958</v>
      </c>
      <c r="P332" s="10">
        <v>33269130</v>
      </c>
      <c r="Q332" s="10">
        <v>2188363</v>
      </c>
      <c r="R332" s="10">
        <v>41009163</v>
      </c>
      <c r="S332" s="10">
        <v>916037</v>
      </c>
      <c r="T332" s="10">
        <v>5983345</v>
      </c>
      <c r="U332" s="10">
        <v>68081089</v>
      </c>
      <c r="V332" s="10">
        <v>18806854</v>
      </c>
      <c r="W332" s="10">
        <v>916037</v>
      </c>
      <c r="X332" s="10">
        <v>5983345</v>
      </c>
      <c r="Y332" s="10">
        <v>68081089</v>
      </c>
      <c r="Z332" s="10">
        <v>18806854</v>
      </c>
      <c r="AA332" s="10">
        <v>34587</v>
      </c>
      <c r="AB332" s="10">
        <v>19.68</v>
      </c>
      <c r="AC332">
        <v>125.81</v>
      </c>
      <c r="AD332">
        <v>11153005703</v>
      </c>
      <c r="AE332">
        <v>11628213109</v>
      </c>
      <c r="AF332" s="10">
        <f>INDEX(CONFAZ!$EN$2:$ES$408,MATCH(DATE(YEAR($A332),MONTH($A332),15),CONFAZ!$EN$2:$EN$408,0),2)</f>
        <v>81763196</v>
      </c>
      <c r="AG332" s="10">
        <f>INDEX(CONFAZ!$EN$2:$ES$408,MATCH(DATE(YEAR($A332),MONTH($A332),15),CONFAZ!$EN$2:$EN$408,0),3)</f>
        <v>119623465</v>
      </c>
      <c r="AH332">
        <v>510</v>
      </c>
      <c r="AI332">
        <v>428013423200</v>
      </c>
      <c r="AJ332">
        <v>8.65</v>
      </c>
      <c r="AK332">
        <v>0.88</v>
      </c>
      <c r="AL332">
        <v>0</v>
      </c>
      <c r="AM332">
        <v>0</v>
      </c>
      <c r="AN332">
        <v>0</v>
      </c>
      <c r="AO332">
        <v>0</v>
      </c>
      <c r="AP332">
        <v>7.2276023980212099</v>
      </c>
      <c r="AQ332">
        <v>1.75</v>
      </c>
      <c r="AR332">
        <v>138.54</v>
      </c>
      <c r="AS332">
        <v>0</v>
      </c>
      <c r="AT332" s="10">
        <v>284389300000</v>
      </c>
      <c r="AU332">
        <v>0</v>
      </c>
      <c r="AV332">
        <v>0</v>
      </c>
      <c r="AW332">
        <v>61783854</v>
      </c>
      <c r="AX332">
        <v>49522890</v>
      </c>
      <c r="AY332">
        <v>0</v>
      </c>
      <c r="AZ332" s="10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11566677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694287</v>
      </c>
      <c r="BO332">
        <v>11395641000</v>
      </c>
      <c r="BP332">
        <v>0.4</v>
      </c>
      <c r="BQ332" s="3">
        <v>3704</v>
      </c>
      <c r="BR332">
        <v>11901.27</v>
      </c>
      <c r="BS332">
        <v>1117909000</v>
      </c>
      <c r="BT332">
        <v>17031000</v>
      </c>
      <c r="BU332">
        <v>2466595000</v>
      </c>
      <c r="BV332">
        <v>5684821000</v>
      </c>
      <c r="BW332">
        <v>2109285000</v>
      </c>
      <c r="BX332">
        <v>9286355000</v>
      </c>
      <c r="BY332">
        <v>9276732000</v>
      </c>
      <c r="BZ332">
        <v>0.4</v>
      </c>
      <c r="CA332">
        <v>3704</v>
      </c>
      <c r="CB332">
        <v>9477.43</v>
      </c>
      <c r="CC332">
        <v>11487645000</v>
      </c>
      <c r="CD332">
        <v>0.4</v>
      </c>
      <c r="CE332">
        <v>26287.93</v>
      </c>
      <c r="CF332">
        <v>16529553.1</v>
      </c>
      <c r="CG332">
        <v>15323.92</v>
      </c>
      <c r="CH332">
        <v>24672.83</v>
      </c>
      <c r="CI332">
        <v>40.418357999999998</v>
      </c>
      <c r="CJ332">
        <v>2.59</v>
      </c>
      <c r="CK332">
        <v>104630</v>
      </c>
      <c r="CL332">
        <v>109743.33</v>
      </c>
      <c r="CM332">
        <v>5113.33</v>
      </c>
      <c r="CN332">
        <v>-3590</v>
      </c>
      <c r="CO332">
        <v>3695180</v>
      </c>
      <c r="CP332">
        <v>-78646.67</v>
      </c>
      <c r="CQ332">
        <v>-153590</v>
      </c>
      <c r="CR332">
        <v>20840.5</v>
      </c>
      <c r="CS332">
        <v>152076818</v>
      </c>
      <c r="CT332">
        <v>15010.94</v>
      </c>
      <c r="CU332">
        <v>152112669.44</v>
      </c>
      <c r="CV332" s="34">
        <v>0.52876480000000003</v>
      </c>
      <c r="CW332">
        <v>0</v>
      </c>
      <c r="CX332" s="4">
        <v>16354473.679999998</v>
      </c>
      <c r="CY332" s="10">
        <f t="shared" si="11"/>
        <v>0</v>
      </c>
      <c r="CZ332" s="10">
        <f>IFERROR(INDEX(CONFAZ!$A$2:$ES$440,MATCH(DATE(YEAR($A332),MONTH($A332),15),CONFAZ!$A$2:$A$440,0),4),0)</f>
        <v>15323.92</v>
      </c>
      <c r="DA332" s="10"/>
      <c r="DB332" s="10"/>
      <c r="DC332"/>
      <c r="DD332"/>
      <c r="DJ332"/>
    </row>
    <row r="333" spans="1:114" x14ac:dyDescent="0.25">
      <c r="A333" s="1">
        <v>40228</v>
      </c>
      <c r="B333" s="1" t="str">
        <f t="shared" si="10"/>
        <v>19/02/2010</v>
      </c>
      <c r="C333" t="s">
        <v>61</v>
      </c>
      <c r="D333" t="s">
        <v>65</v>
      </c>
      <c r="E333" s="8">
        <v>1.8415999999999999</v>
      </c>
      <c r="F333">
        <v>107267721.37</v>
      </c>
      <c r="G333">
        <v>35017.79</v>
      </c>
      <c r="H333">
        <v>212775152</v>
      </c>
      <c r="I333">
        <v>28973996.890000001</v>
      </c>
      <c r="J333">
        <v>61221034.880000003</v>
      </c>
      <c r="K333">
        <v>4263317.79</v>
      </c>
      <c r="L333">
        <v>23556749</v>
      </c>
      <c r="M333" s="10">
        <v>9401856</v>
      </c>
      <c r="N333" s="10">
        <v>27178198</v>
      </c>
      <c r="O333" s="10">
        <v>26955841</v>
      </c>
      <c r="P333" s="10">
        <v>31001860</v>
      </c>
      <c r="Q333" s="10">
        <v>1980797</v>
      </c>
      <c r="R333" s="10">
        <v>35041464</v>
      </c>
      <c r="S333" s="10">
        <v>573084</v>
      </c>
      <c r="T333" s="10">
        <v>6012011</v>
      </c>
      <c r="U333" s="10">
        <v>57791192</v>
      </c>
      <c r="V333" s="10">
        <v>16803831</v>
      </c>
      <c r="W333" s="10">
        <v>573084</v>
      </c>
      <c r="X333" s="10">
        <v>6012011</v>
      </c>
      <c r="Y333" s="10">
        <v>57791192</v>
      </c>
      <c r="Z333" s="10">
        <v>16803831</v>
      </c>
      <c r="AA333" s="10">
        <v>35018</v>
      </c>
      <c r="AB333" s="10">
        <v>35.905112776599999</v>
      </c>
      <c r="AC333">
        <v>127.61</v>
      </c>
      <c r="AD333">
        <v>12066643269</v>
      </c>
      <c r="AE333">
        <v>11936118599</v>
      </c>
      <c r="AF333" s="10">
        <f>INDEX(CONFAZ!$EN$2:$ES$408,MATCH(DATE(YEAR($A333),MONTH($A333),15),CONFAZ!$EN$2:$EN$408,0),2)</f>
        <v>271450482</v>
      </c>
      <c r="AG333" s="10">
        <f>INDEX(CONFAZ!$EN$2:$ES$408,MATCH(DATE(YEAR($A333),MONTH($A333),15),CONFAZ!$EN$2:$EN$408,0),3)</f>
        <v>276681461</v>
      </c>
      <c r="AH333">
        <v>510</v>
      </c>
      <c r="AI333">
        <v>443976611200</v>
      </c>
      <c r="AJ333">
        <v>8.65</v>
      </c>
      <c r="AK333">
        <v>0.7</v>
      </c>
      <c r="AL333">
        <v>0</v>
      </c>
      <c r="AM333">
        <v>0</v>
      </c>
      <c r="AN333">
        <v>0</v>
      </c>
      <c r="AO333">
        <v>0</v>
      </c>
      <c r="AP333">
        <v>7.3500563462581896</v>
      </c>
      <c r="AQ333">
        <v>1.78</v>
      </c>
      <c r="AR333">
        <v>135.26</v>
      </c>
      <c r="AS333">
        <v>26.26</v>
      </c>
      <c r="AT333" s="10">
        <v>283356400000</v>
      </c>
      <c r="AU333">
        <v>0</v>
      </c>
      <c r="AV333">
        <v>0</v>
      </c>
      <c r="AW333">
        <v>77276499</v>
      </c>
      <c r="AX333">
        <v>33828667</v>
      </c>
      <c r="AY333">
        <v>0</v>
      </c>
      <c r="AZ333" s="10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41758723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1689109</v>
      </c>
      <c r="BO333">
        <v>11395641000</v>
      </c>
      <c r="BP333">
        <v>0.4</v>
      </c>
      <c r="BQ333" s="3">
        <v>3704</v>
      </c>
      <c r="BR333">
        <v>11901.27</v>
      </c>
      <c r="BS333">
        <v>1117909000</v>
      </c>
      <c r="BT333">
        <v>17031000</v>
      </c>
      <c r="BU333">
        <v>2466595000</v>
      </c>
      <c r="BV333">
        <v>5684821000</v>
      </c>
      <c r="BW333">
        <v>2109285000</v>
      </c>
      <c r="BX333">
        <v>9286355000</v>
      </c>
      <c r="BY333">
        <v>9276732000</v>
      </c>
      <c r="BZ333">
        <v>0.4</v>
      </c>
      <c r="CA333">
        <v>3704</v>
      </c>
      <c r="CB333">
        <v>9477.43</v>
      </c>
      <c r="CC333">
        <v>11487645000</v>
      </c>
      <c r="CD333">
        <v>0.4</v>
      </c>
      <c r="CE333">
        <v>117954.53</v>
      </c>
      <c r="CF333">
        <v>54934514.270000003</v>
      </c>
      <c r="CG333">
        <v>21683.32</v>
      </c>
      <c r="CH333">
        <v>27458.83</v>
      </c>
      <c r="CI333">
        <v>40.418357999999998</v>
      </c>
      <c r="CJ333">
        <v>2.61</v>
      </c>
      <c r="CK333">
        <v>104630</v>
      </c>
      <c r="CL333">
        <v>109743.33</v>
      </c>
      <c r="CM333">
        <v>5113.33</v>
      </c>
      <c r="CN333">
        <v>-3590</v>
      </c>
      <c r="CO333">
        <v>3695180</v>
      </c>
      <c r="CP333">
        <v>-78646.67</v>
      </c>
      <c r="CQ333">
        <v>-153590</v>
      </c>
      <c r="CR333">
        <v>11395.56</v>
      </c>
      <c r="CS333">
        <v>133237916.39</v>
      </c>
      <c r="CT333">
        <v>100478.77</v>
      </c>
      <c r="CU333">
        <v>133351118.91</v>
      </c>
      <c r="CV333" s="34">
        <v>0.52876480000000003</v>
      </c>
      <c r="CW333">
        <v>0</v>
      </c>
      <c r="CX333" s="4">
        <v>24189163.02</v>
      </c>
      <c r="CY333" s="10">
        <f t="shared" si="11"/>
        <v>0</v>
      </c>
      <c r="CZ333" s="10">
        <f>IFERROR(INDEX(CONFAZ!$A$2:$ES$440,MATCH(DATE(YEAR($A333),MONTH($A333),15),CONFAZ!$A$2:$A$440,0),4),0)</f>
        <v>21683.32</v>
      </c>
      <c r="DA333"/>
      <c r="DB333"/>
      <c r="DC333"/>
      <c r="DD333"/>
      <c r="DJ333"/>
    </row>
    <row r="334" spans="1:114" x14ac:dyDescent="0.25">
      <c r="A334" s="1">
        <v>40256</v>
      </c>
      <c r="B334" s="1" t="str">
        <f t="shared" si="10"/>
        <v>19/03/2010</v>
      </c>
      <c r="C334" t="s">
        <v>61</v>
      </c>
      <c r="D334" t="s">
        <v>65</v>
      </c>
      <c r="E334" s="8">
        <v>1.7858000000000001</v>
      </c>
      <c r="F334">
        <v>105622079.85000001</v>
      </c>
      <c r="G334">
        <v>27830.329999999998</v>
      </c>
      <c r="H334">
        <v>215952715</v>
      </c>
      <c r="I334">
        <v>28155048.499999996</v>
      </c>
      <c r="J334">
        <v>67990895.87000002</v>
      </c>
      <c r="K334">
        <v>4451300.54</v>
      </c>
      <c r="L334">
        <v>46325269</v>
      </c>
      <c r="M334" s="10">
        <v>9038163</v>
      </c>
      <c r="N334" s="10">
        <v>25581069</v>
      </c>
      <c r="O334" s="10">
        <v>26437273</v>
      </c>
      <c r="P334" s="10">
        <v>29699826</v>
      </c>
      <c r="Q334" s="10">
        <v>2304332</v>
      </c>
      <c r="R334" s="10">
        <v>34416095</v>
      </c>
      <c r="S334" s="10">
        <v>733995</v>
      </c>
      <c r="T334" s="10">
        <v>6666655</v>
      </c>
      <c r="U334" s="10">
        <v>64669919</v>
      </c>
      <c r="V334" s="10">
        <v>16376800</v>
      </c>
      <c r="W334" s="10">
        <v>733995</v>
      </c>
      <c r="X334" s="10">
        <v>6666655</v>
      </c>
      <c r="Y334" s="10">
        <v>64669919</v>
      </c>
      <c r="Z334" s="10">
        <v>16376800</v>
      </c>
      <c r="AA334" s="10">
        <v>28588</v>
      </c>
      <c r="AB334" s="10">
        <v>36.916140753299999</v>
      </c>
      <c r="AC334">
        <v>143.44</v>
      </c>
      <c r="AD334">
        <v>15637886925</v>
      </c>
      <c r="AE334">
        <v>15181212723</v>
      </c>
      <c r="AF334" s="10">
        <f>INDEX(CONFAZ!$EN$2:$ES$408,MATCH(DATE(YEAR($A334),MONTH($A334),15),CONFAZ!$EN$2:$EN$408,0),2)</f>
        <v>484904959</v>
      </c>
      <c r="AG334" s="10">
        <f>INDEX(CONFAZ!$EN$2:$ES$408,MATCH(DATE(YEAR($A334),MONTH($A334),15),CONFAZ!$EN$2:$EN$408,0),3)</f>
        <v>397976976</v>
      </c>
      <c r="AH334">
        <v>510</v>
      </c>
      <c r="AI334">
        <v>435310179600</v>
      </c>
      <c r="AJ334">
        <v>8.65</v>
      </c>
      <c r="AK334">
        <v>0.71</v>
      </c>
      <c r="AL334">
        <v>0</v>
      </c>
      <c r="AM334">
        <v>0</v>
      </c>
      <c r="AN334">
        <v>0</v>
      </c>
      <c r="AO334">
        <v>0</v>
      </c>
      <c r="AP334">
        <v>7.5905263594508199</v>
      </c>
      <c r="AQ334">
        <v>1.52</v>
      </c>
      <c r="AR334">
        <v>142.59</v>
      </c>
      <c r="AS334">
        <v>27.08</v>
      </c>
      <c r="AT334" s="10">
        <v>318651700000</v>
      </c>
      <c r="AU334">
        <v>0</v>
      </c>
      <c r="AV334">
        <v>0</v>
      </c>
      <c r="AW334">
        <v>67840014</v>
      </c>
      <c r="AX334">
        <v>17818672</v>
      </c>
      <c r="AY334">
        <v>0</v>
      </c>
      <c r="AZ334" s="10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20773074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28014839</v>
      </c>
      <c r="BM334">
        <v>0</v>
      </c>
      <c r="BN334">
        <v>1233429</v>
      </c>
      <c r="BO334">
        <v>11395641000</v>
      </c>
      <c r="BP334">
        <v>0.4</v>
      </c>
      <c r="BQ334" s="3">
        <v>3704</v>
      </c>
      <c r="BR334">
        <v>11901.27</v>
      </c>
      <c r="BS334">
        <v>1117909000</v>
      </c>
      <c r="BT334">
        <v>17031000</v>
      </c>
      <c r="BU334">
        <v>2466595000</v>
      </c>
      <c r="BV334">
        <v>5684821000</v>
      </c>
      <c r="BW334">
        <v>2109285000</v>
      </c>
      <c r="BX334">
        <v>9286355000</v>
      </c>
      <c r="BY334">
        <v>9276732000</v>
      </c>
      <c r="BZ334">
        <v>0.4</v>
      </c>
      <c r="CA334">
        <v>3704</v>
      </c>
      <c r="CB334">
        <v>9477.43</v>
      </c>
      <c r="CC334">
        <v>11487645000</v>
      </c>
      <c r="CD334">
        <v>0.4</v>
      </c>
      <c r="CE334">
        <v>103120.18</v>
      </c>
      <c r="CF334">
        <v>59796141.609999999</v>
      </c>
      <c r="CG334">
        <v>18099.71</v>
      </c>
      <c r="CH334">
        <v>27870.83</v>
      </c>
      <c r="CI334">
        <v>40.418357999999998</v>
      </c>
      <c r="CJ334">
        <v>2.58</v>
      </c>
      <c r="CK334">
        <v>104630</v>
      </c>
      <c r="CL334">
        <v>109743.33</v>
      </c>
      <c r="CM334">
        <v>5113.33</v>
      </c>
      <c r="CN334">
        <v>-3590</v>
      </c>
      <c r="CO334">
        <v>3695180</v>
      </c>
      <c r="CP334">
        <v>-78646.67</v>
      </c>
      <c r="CQ334">
        <v>-153590</v>
      </c>
      <c r="CR334">
        <v>16502.38</v>
      </c>
      <c r="CS334">
        <v>137097730.87</v>
      </c>
      <c r="CT334">
        <v>215829.7</v>
      </c>
      <c r="CU334">
        <v>137330242.94999999</v>
      </c>
      <c r="CV334" s="34">
        <v>0.52876480000000003</v>
      </c>
      <c r="CW334">
        <v>0</v>
      </c>
      <c r="CX334" s="4">
        <v>17969068.129999999</v>
      </c>
      <c r="CY334" s="10">
        <f t="shared" si="11"/>
        <v>0</v>
      </c>
      <c r="CZ334" s="10">
        <f>IFERROR(INDEX(CONFAZ!$A$2:$ES$440,MATCH(DATE(YEAR($A334),MONTH($A334),15),CONFAZ!$A$2:$A$440,0),4),0)</f>
        <v>18099.71</v>
      </c>
      <c r="DA334" s="4"/>
      <c r="DB334"/>
      <c r="DC334"/>
      <c r="DD334"/>
      <c r="DJ334"/>
    </row>
    <row r="335" spans="1:114" x14ac:dyDescent="0.25">
      <c r="A335" s="1">
        <v>40287</v>
      </c>
      <c r="B335" s="1" t="str">
        <f t="shared" si="10"/>
        <v>19/04/2010</v>
      </c>
      <c r="C335" t="s">
        <v>61</v>
      </c>
      <c r="D335" t="s">
        <v>65</v>
      </c>
      <c r="E335" s="8">
        <v>1.7565999999999999</v>
      </c>
      <c r="F335">
        <v>112536253.30999999</v>
      </c>
      <c r="G335">
        <v>72292.58</v>
      </c>
      <c r="H335">
        <v>220640541</v>
      </c>
      <c r="I335">
        <v>32682367.500000004</v>
      </c>
      <c r="J335">
        <v>59785336.209999993</v>
      </c>
      <c r="K335">
        <v>4788061.3699999992</v>
      </c>
      <c r="L335">
        <v>28009499</v>
      </c>
      <c r="M335" s="10">
        <v>4162366</v>
      </c>
      <c r="N335" s="10">
        <v>28204129</v>
      </c>
      <c r="O335" s="10">
        <v>27335474</v>
      </c>
      <c r="P335" s="10">
        <v>34599681</v>
      </c>
      <c r="Q335" s="10">
        <v>2338293</v>
      </c>
      <c r="R335" s="10">
        <v>36849049</v>
      </c>
      <c r="S335" s="10">
        <v>504777</v>
      </c>
      <c r="T335" s="10">
        <v>5485819</v>
      </c>
      <c r="U335" s="10">
        <v>56446859</v>
      </c>
      <c r="V335" s="10">
        <v>24641801</v>
      </c>
      <c r="W335" s="10">
        <v>504777</v>
      </c>
      <c r="X335" s="10">
        <v>5485819</v>
      </c>
      <c r="Y335" s="10">
        <v>56446859</v>
      </c>
      <c r="Z335" s="10">
        <v>24641801</v>
      </c>
      <c r="AA335" s="10">
        <v>72293</v>
      </c>
      <c r="AB335" s="10">
        <v>39.917564334300003</v>
      </c>
      <c r="AC335">
        <v>136.87</v>
      </c>
      <c r="AD335">
        <v>15074159639</v>
      </c>
      <c r="AE335">
        <v>14007783168</v>
      </c>
      <c r="AF335" s="10">
        <f>INDEX(CONFAZ!$EN$2:$ES$408,MATCH(DATE(YEAR($A335),MONTH($A335),15),CONFAZ!$EN$2:$EN$408,0),2)</f>
        <v>322425729</v>
      </c>
      <c r="AG335" s="10">
        <f>INDEX(CONFAZ!$EN$2:$ES$408,MATCH(DATE(YEAR($A335),MONTH($A335),15),CONFAZ!$EN$2:$EN$408,0),3)</f>
        <v>393879396</v>
      </c>
      <c r="AH335">
        <v>510</v>
      </c>
      <c r="AI335">
        <v>434393127200</v>
      </c>
      <c r="AJ335">
        <v>8.7200000000000006</v>
      </c>
      <c r="AK335">
        <v>0.73</v>
      </c>
      <c r="AL335">
        <v>0</v>
      </c>
      <c r="AM335">
        <v>0</v>
      </c>
      <c r="AN335">
        <v>0</v>
      </c>
      <c r="AO335">
        <v>0</v>
      </c>
      <c r="AP335">
        <v>7.2519083969465603</v>
      </c>
      <c r="AQ335">
        <v>1.56999</v>
      </c>
      <c r="AR335">
        <v>149.38999999999999</v>
      </c>
      <c r="AS335">
        <v>2.2000000000000002</v>
      </c>
      <c r="AT335" s="10">
        <v>311651000000</v>
      </c>
      <c r="AU335">
        <v>0</v>
      </c>
      <c r="AV335">
        <v>0</v>
      </c>
      <c r="AW335">
        <v>57292497</v>
      </c>
      <c r="AX335">
        <v>30169474</v>
      </c>
      <c r="AY335">
        <v>0</v>
      </c>
      <c r="AZ335" s="10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12164237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11589975</v>
      </c>
      <c r="BM335">
        <v>337297</v>
      </c>
      <c r="BN335">
        <v>3031514</v>
      </c>
      <c r="BO335">
        <v>11395641000</v>
      </c>
      <c r="BP335">
        <v>0.4</v>
      </c>
      <c r="BQ335" s="3">
        <v>3704</v>
      </c>
      <c r="BR335">
        <v>11901.27</v>
      </c>
      <c r="BS335">
        <v>1117909000</v>
      </c>
      <c r="BT335">
        <v>17031000</v>
      </c>
      <c r="BU335">
        <v>2466595000</v>
      </c>
      <c r="BV335">
        <v>5684821000</v>
      </c>
      <c r="BW335">
        <v>2109285000</v>
      </c>
      <c r="BX335">
        <v>9286355000</v>
      </c>
      <c r="BY335">
        <v>9276732000</v>
      </c>
      <c r="BZ335">
        <v>0.4</v>
      </c>
      <c r="CA335">
        <v>3704</v>
      </c>
      <c r="CB335">
        <v>9477.43</v>
      </c>
      <c r="CC335">
        <v>11487645000</v>
      </c>
      <c r="CD335">
        <v>0.4</v>
      </c>
      <c r="CE335">
        <v>134941.23000000001</v>
      </c>
      <c r="CF335">
        <v>61817621.740000002</v>
      </c>
      <c r="CG335">
        <v>24616.720000000001</v>
      </c>
      <c r="CH335">
        <v>26916.83</v>
      </c>
      <c r="CI335">
        <v>40.418357999999998</v>
      </c>
      <c r="CJ335">
        <v>2.56</v>
      </c>
      <c r="CK335">
        <v>-62836.67</v>
      </c>
      <c r="CL335">
        <v>-25403.33</v>
      </c>
      <c r="CM335">
        <v>37433.33</v>
      </c>
      <c r="CN335">
        <v>863.33</v>
      </c>
      <c r="CO335">
        <v>3708346.67</v>
      </c>
      <c r="CP335">
        <v>-92426.67</v>
      </c>
      <c r="CQ335">
        <v>-120280</v>
      </c>
      <c r="CR335">
        <v>56437.29</v>
      </c>
      <c r="CS335">
        <v>132644174.62</v>
      </c>
      <c r="CT335">
        <v>105551.35</v>
      </c>
      <c r="CU335">
        <v>132810963.26000001</v>
      </c>
      <c r="CV335" s="34">
        <v>0.52876480000000003</v>
      </c>
      <c r="CW335">
        <v>0</v>
      </c>
      <c r="CX335" s="4">
        <v>20905059.530000001</v>
      </c>
      <c r="CY335" s="10">
        <f t="shared" si="11"/>
        <v>0</v>
      </c>
      <c r="CZ335" s="10">
        <f>IFERROR(INDEX(CONFAZ!$A$2:$ES$440,MATCH(DATE(YEAR($A335),MONTH($A335),15),CONFAZ!$A$2:$A$440,0),4),0)</f>
        <v>24616.720000000001</v>
      </c>
      <c r="DA335"/>
      <c r="DB335"/>
      <c r="DC335"/>
      <c r="DD335"/>
      <c r="DJ335"/>
    </row>
    <row r="336" spans="1:114" x14ac:dyDescent="0.25">
      <c r="A336" s="1">
        <v>40317</v>
      </c>
      <c r="B336" s="1" t="str">
        <f t="shared" si="10"/>
        <v>19/05/2010</v>
      </c>
      <c r="C336" t="s">
        <v>61</v>
      </c>
      <c r="D336" t="s">
        <v>65</v>
      </c>
      <c r="E336" s="8">
        <v>1.8131999999999999</v>
      </c>
      <c r="F336">
        <v>116487494.89000003</v>
      </c>
      <c r="G336">
        <v>211354.31000000003</v>
      </c>
      <c r="H336">
        <v>238449164</v>
      </c>
      <c r="I336">
        <v>29445003.409999996</v>
      </c>
      <c r="J336">
        <v>76408721.990000024</v>
      </c>
      <c r="K336">
        <v>5028078.0699999994</v>
      </c>
      <c r="L336">
        <v>20196187</v>
      </c>
      <c r="M336" s="10">
        <v>3957253</v>
      </c>
      <c r="N336" s="10">
        <v>28715520</v>
      </c>
      <c r="O336" s="10">
        <v>27391228</v>
      </c>
      <c r="P336" s="10">
        <v>33962024</v>
      </c>
      <c r="Q336" s="10">
        <v>2454410</v>
      </c>
      <c r="R336" s="10">
        <v>37199127</v>
      </c>
      <c r="S336" s="10">
        <v>640285</v>
      </c>
      <c r="T336" s="10">
        <v>6185920</v>
      </c>
      <c r="U336" s="10">
        <v>72537828</v>
      </c>
      <c r="V336" s="10">
        <v>25194215</v>
      </c>
      <c r="W336" s="10">
        <v>640285</v>
      </c>
      <c r="X336" s="10">
        <v>6185920</v>
      </c>
      <c r="Y336" s="10">
        <v>72537828</v>
      </c>
      <c r="Z336" s="10">
        <v>25194215</v>
      </c>
      <c r="AA336" s="10">
        <v>211354</v>
      </c>
      <c r="AB336" s="10">
        <v>40.636267126699998</v>
      </c>
      <c r="AC336">
        <v>136.52000000000001</v>
      </c>
      <c r="AD336">
        <v>17632178264</v>
      </c>
      <c r="AE336">
        <v>14374167768</v>
      </c>
      <c r="AF336" s="10">
        <f>INDEX(CONFAZ!$EN$2:$ES$408,MATCH(DATE(YEAR($A336),MONTH($A336),15),CONFAZ!$EN$2:$EN$408,0),2)</f>
        <v>199717294</v>
      </c>
      <c r="AG336" s="10">
        <f>INDEX(CONFAZ!$EN$2:$ES$408,MATCH(DATE(YEAR($A336),MONTH($A336),15),CONFAZ!$EN$2:$EN$408,0),3)</f>
        <v>220855268</v>
      </c>
      <c r="AH336">
        <v>510</v>
      </c>
      <c r="AI336">
        <v>453020767200</v>
      </c>
      <c r="AJ336">
        <v>9.4</v>
      </c>
      <c r="AK336">
        <v>0.43</v>
      </c>
      <c r="AL336">
        <v>0</v>
      </c>
      <c r="AM336">
        <v>0</v>
      </c>
      <c r="AN336">
        <v>0</v>
      </c>
      <c r="AO336">
        <v>0</v>
      </c>
      <c r="AP336">
        <v>7.4448757122801199</v>
      </c>
      <c r="AQ336">
        <v>1.43</v>
      </c>
      <c r="AR336">
        <v>143.58000000000001</v>
      </c>
      <c r="AS336">
        <v>16.62</v>
      </c>
      <c r="AT336" s="10">
        <v>315947500000</v>
      </c>
      <c r="AU336">
        <v>0</v>
      </c>
      <c r="AV336">
        <v>0</v>
      </c>
      <c r="AW336">
        <v>130757834</v>
      </c>
      <c r="AX336">
        <v>21546505</v>
      </c>
      <c r="AY336">
        <v>0</v>
      </c>
      <c r="AZ336" s="10">
        <v>0</v>
      </c>
      <c r="BA336">
        <v>0</v>
      </c>
      <c r="BB336">
        <v>0</v>
      </c>
      <c r="BC336">
        <v>0</v>
      </c>
      <c r="BD336">
        <v>0</v>
      </c>
      <c r="BE336">
        <v>805</v>
      </c>
      <c r="BF336">
        <v>38909592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68304600</v>
      </c>
      <c r="BM336">
        <v>0</v>
      </c>
      <c r="BN336">
        <v>1996332</v>
      </c>
      <c r="BO336">
        <v>11395641000</v>
      </c>
      <c r="BP336">
        <v>0.4</v>
      </c>
      <c r="BQ336" s="3">
        <v>3704</v>
      </c>
      <c r="BR336">
        <v>11901.27</v>
      </c>
      <c r="BS336">
        <v>1117909000</v>
      </c>
      <c r="BT336">
        <v>17031000</v>
      </c>
      <c r="BU336">
        <v>2466595000</v>
      </c>
      <c r="BV336">
        <v>5684821000</v>
      </c>
      <c r="BW336">
        <v>2109285000</v>
      </c>
      <c r="BX336">
        <v>9286355000</v>
      </c>
      <c r="BY336">
        <v>9276732000</v>
      </c>
      <c r="BZ336">
        <v>0.4</v>
      </c>
      <c r="CA336">
        <v>3704</v>
      </c>
      <c r="CB336">
        <v>9477.43</v>
      </c>
      <c r="CC336">
        <v>11487645000</v>
      </c>
      <c r="CD336">
        <v>0.4</v>
      </c>
      <c r="CE336">
        <v>116906.79</v>
      </c>
      <c r="CF336">
        <v>63139238.43</v>
      </c>
      <c r="CG336">
        <v>24353.3</v>
      </c>
      <c r="CH336">
        <v>26834.83</v>
      </c>
      <c r="CI336">
        <v>40.418357999999998</v>
      </c>
      <c r="CJ336">
        <v>2.5499999999999998</v>
      </c>
      <c r="CK336">
        <v>-62836.67</v>
      </c>
      <c r="CL336">
        <v>-25403.33</v>
      </c>
      <c r="CM336">
        <v>37433.33</v>
      </c>
      <c r="CN336">
        <v>863.33</v>
      </c>
      <c r="CO336">
        <v>3708346.67</v>
      </c>
      <c r="CP336">
        <v>-92426.67</v>
      </c>
      <c r="CQ336">
        <v>-120280</v>
      </c>
      <c r="CR336">
        <v>18486.45</v>
      </c>
      <c r="CS336">
        <v>155205320.40000001</v>
      </c>
      <c r="CT336">
        <v>69277.42</v>
      </c>
      <c r="CU336">
        <v>155293084.27000001</v>
      </c>
      <c r="CV336" s="34">
        <v>0.52876480000000003</v>
      </c>
      <c r="CW336">
        <v>0</v>
      </c>
      <c r="CX336" s="4">
        <v>26333434.960000001</v>
      </c>
      <c r="CY336" s="10">
        <f t="shared" si="11"/>
        <v>0</v>
      </c>
      <c r="CZ336" s="10">
        <f>IFERROR(INDEX(CONFAZ!$A$2:$ES$440,MATCH(DATE(YEAR($A336),MONTH($A336),15),CONFAZ!$A$2:$A$440,0),4),0)</f>
        <v>24353.3</v>
      </c>
      <c r="DA336"/>
      <c r="DB336"/>
      <c r="DC336"/>
      <c r="DD336"/>
      <c r="DJ336"/>
    </row>
    <row r="337" spans="1:114" x14ac:dyDescent="0.25">
      <c r="A337" s="1">
        <v>40348</v>
      </c>
      <c r="B337" s="1" t="str">
        <f t="shared" si="10"/>
        <v>19/06/2010</v>
      </c>
      <c r="C337" t="s">
        <v>61</v>
      </c>
      <c r="D337" t="s">
        <v>65</v>
      </c>
      <c r="E337" s="8">
        <v>1.8065</v>
      </c>
      <c r="F337">
        <v>121142763.79000001</v>
      </c>
      <c r="G337">
        <v>2722854.5100000002</v>
      </c>
      <c r="H337">
        <v>238652900</v>
      </c>
      <c r="I337">
        <v>31379067.290000003</v>
      </c>
      <c r="J337">
        <v>67261651.349999994</v>
      </c>
      <c r="K337">
        <v>5376387.96</v>
      </c>
      <c r="L337">
        <v>11860274</v>
      </c>
      <c r="M337" s="10">
        <v>3789547</v>
      </c>
      <c r="N337" s="10">
        <v>28968428</v>
      </c>
      <c r="O337" s="10">
        <v>29373904</v>
      </c>
      <c r="P337" s="10">
        <v>34276412</v>
      </c>
      <c r="Q337" s="10">
        <v>3171011</v>
      </c>
      <c r="R337" s="10">
        <v>41863326</v>
      </c>
      <c r="S337" s="10">
        <v>479135</v>
      </c>
      <c r="T337" s="10">
        <v>6464046</v>
      </c>
      <c r="U337" s="10">
        <v>62035917</v>
      </c>
      <c r="V337" s="10">
        <v>25508436</v>
      </c>
      <c r="W337" s="10">
        <v>479135</v>
      </c>
      <c r="X337" s="10">
        <v>6464046</v>
      </c>
      <c r="Y337" s="10">
        <v>62035917</v>
      </c>
      <c r="Z337" s="10">
        <v>25508436</v>
      </c>
      <c r="AA337" s="10">
        <v>2722738</v>
      </c>
      <c r="AB337" s="10">
        <v>40.481729823899997</v>
      </c>
      <c r="AC337">
        <v>136.09</v>
      </c>
      <c r="AD337">
        <v>17012419860</v>
      </c>
      <c r="AE337">
        <v>14960403236</v>
      </c>
      <c r="AF337" s="10">
        <f>INDEX(CONFAZ!$EN$2:$ES$408,MATCH(DATE(YEAR($A337),MONTH($A337),15),CONFAZ!$EN$2:$EN$408,0),2)</f>
        <v>223396646</v>
      </c>
      <c r="AG337" s="10">
        <f>INDEX(CONFAZ!$EN$2:$ES$408,MATCH(DATE(YEAR($A337),MONTH($A337),15),CONFAZ!$EN$2:$EN$408,0),3)</f>
        <v>252492285</v>
      </c>
      <c r="AH337">
        <v>510</v>
      </c>
      <c r="AI337">
        <v>457250441000</v>
      </c>
      <c r="AJ337">
        <v>9.94</v>
      </c>
      <c r="AK337">
        <v>-0.11</v>
      </c>
      <c r="AL337">
        <v>0</v>
      </c>
      <c r="AM337">
        <v>0</v>
      </c>
      <c r="AN337">
        <v>0</v>
      </c>
      <c r="AO337">
        <v>0</v>
      </c>
      <c r="AP337">
        <v>6.9863923000331898</v>
      </c>
      <c r="AQ337">
        <v>1</v>
      </c>
      <c r="AR337">
        <v>136.49</v>
      </c>
      <c r="AS337">
        <v>24.86</v>
      </c>
      <c r="AT337" s="10">
        <v>316546600000</v>
      </c>
      <c r="AU337">
        <v>0</v>
      </c>
      <c r="AV337">
        <v>0</v>
      </c>
      <c r="AW337">
        <v>129405603</v>
      </c>
      <c r="AX337">
        <v>19051806</v>
      </c>
      <c r="AY337">
        <v>0</v>
      </c>
      <c r="AZ337" s="10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36398465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68984994</v>
      </c>
      <c r="BM337">
        <v>2692410</v>
      </c>
      <c r="BN337">
        <v>2277928</v>
      </c>
      <c r="BO337">
        <v>11395641000</v>
      </c>
      <c r="BP337">
        <v>0.4</v>
      </c>
      <c r="BQ337" s="3">
        <v>3704</v>
      </c>
      <c r="BR337">
        <v>11901.27</v>
      </c>
      <c r="BS337">
        <v>1117909000</v>
      </c>
      <c r="BT337">
        <v>17031000</v>
      </c>
      <c r="BU337">
        <v>2466595000</v>
      </c>
      <c r="BV337">
        <v>5684821000</v>
      </c>
      <c r="BW337">
        <v>2109285000</v>
      </c>
      <c r="BX337">
        <v>9286355000</v>
      </c>
      <c r="BY337">
        <v>9276732000</v>
      </c>
      <c r="BZ337">
        <v>0.4</v>
      </c>
      <c r="CA337">
        <v>3704</v>
      </c>
      <c r="CB337">
        <v>9477.43</v>
      </c>
      <c r="CC337">
        <v>11487645000</v>
      </c>
      <c r="CD337">
        <v>0.4</v>
      </c>
      <c r="CE337">
        <v>137749.46</v>
      </c>
      <c r="CF337">
        <v>62656276.5</v>
      </c>
      <c r="CG337">
        <v>17539.11</v>
      </c>
      <c r="CH337">
        <v>26408.83</v>
      </c>
      <c r="CI337">
        <v>40.418357999999998</v>
      </c>
      <c r="CJ337">
        <v>2.5299999999999998</v>
      </c>
      <c r="CK337">
        <v>-62836.67</v>
      </c>
      <c r="CL337">
        <v>-25403.33</v>
      </c>
      <c r="CM337">
        <v>37433.33</v>
      </c>
      <c r="CN337">
        <v>863.33</v>
      </c>
      <c r="CO337">
        <v>3708346.67</v>
      </c>
      <c r="CP337">
        <v>-92426.67</v>
      </c>
      <c r="CQ337">
        <v>-120280</v>
      </c>
      <c r="CR337">
        <v>2692858.83</v>
      </c>
      <c r="CS337">
        <v>148929106.09</v>
      </c>
      <c r="CT337">
        <v>32610.07</v>
      </c>
      <c r="CU337">
        <v>151654574.99000001</v>
      </c>
      <c r="CV337" s="34">
        <v>0.52876480000000003</v>
      </c>
      <c r="CW337">
        <v>0</v>
      </c>
      <c r="CX337" s="4">
        <v>22283457.379999999</v>
      </c>
      <c r="CY337" s="10">
        <f t="shared" si="11"/>
        <v>0</v>
      </c>
      <c r="CZ337" s="10">
        <f>IFERROR(INDEX(CONFAZ!$A$2:$ES$440,MATCH(DATE(YEAR($A337),MONTH($A337),15),CONFAZ!$A$2:$A$440,0),4),0)</f>
        <v>17539.11</v>
      </c>
      <c r="DA337"/>
      <c r="DB337"/>
      <c r="DC337"/>
      <c r="DD337"/>
      <c r="DJ337"/>
    </row>
    <row r="338" spans="1:114" x14ac:dyDescent="0.25">
      <c r="A338" s="1">
        <v>40378</v>
      </c>
      <c r="B338" s="1" t="str">
        <f t="shared" si="10"/>
        <v>19/07/2010</v>
      </c>
      <c r="C338" t="s">
        <v>61</v>
      </c>
      <c r="D338" t="s">
        <v>65</v>
      </c>
      <c r="E338" s="8">
        <v>1.7696000000000001</v>
      </c>
      <c r="F338">
        <v>126186302.83000001</v>
      </c>
      <c r="G338">
        <v>407010.07000000012</v>
      </c>
      <c r="H338">
        <v>244575938</v>
      </c>
      <c r="I338">
        <v>33650092.500000007</v>
      </c>
      <c r="J338">
        <v>68464735.760000005</v>
      </c>
      <c r="K338">
        <v>5218139.22</v>
      </c>
      <c r="L338">
        <v>10102560</v>
      </c>
      <c r="M338" s="10">
        <v>5619172</v>
      </c>
      <c r="N338" s="10">
        <v>29106351</v>
      </c>
      <c r="O338" s="10">
        <v>31927769</v>
      </c>
      <c r="P338" s="10">
        <v>34710531</v>
      </c>
      <c r="Q338" s="10">
        <v>2241095</v>
      </c>
      <c r="R338" s="10">
        <v>44224068</v>
      </c>
      <c r="S338" s="10">
        <v>596404</v>
      </c>
      <c r="T338" s="10">
        <v>6377419</v>
      </c>
      <c r="U338" s="10">
        <v>59846205</v>
      </c>
      <c r="V338" s="10">
        <v>29519345</v>
      </c>
      <c r="W338" s="10">
        <v>596404</v>
      </c>
      <c r="X338" s="10">
        <v>6377419</v>
      </c>
      <c r="Y338" s="10">
        <v>59846205</v>
      </c>
      <c r="Z338" s="10">
        <v>29519345</v>
      </c>
      <c r="AA338" s="10">
        <v>407579</v>
      </c>
      <c r="AB338" s="10">
        <v>47.131925926900003</v>
      </c>
      <c r="AC338">
        <v>141.63999999999999</v>
      </c>
      <c r="AD338">
        <v>17555470535</v>
      </c>
      <c r="AE338">
        <v>16464840453</v>
      </c>
      <c r="AF338" s="10">
        <f>INDEX(CONFAZ!$EN$2:$ES$408,MATCH(DATE(YEAR($A338),MONTH($A338),15),CONFAZ!$EN$2:$EN$408,0),2)</f>
        <v>190750604</v>
      </c>
      <c r="AG338" s="10">
        <f>INDEX(CONFAZ!$EN$2:$ES$408,MATCH(DATE(YEAR($A338),MONTH($A338),15),CONFAZ!$EN$2:$EN$408,0),3)</f>
        <v>274451165</v>
      </c>
      <c r="AH338">
        <v>510</v>
      </c>
      <c r="AI338">
        <v>455316310400</v>
      </c>
      <c r="AJ338">
        <v>10.32</v>
      </c>
      <c r="AK338">
        <v>-7.0000000000000007E-2</v>
      </c>
      <c r="AL338">
        <v>0</v>
      </c>
      <c r="AM338">
        <v>0</v>
      </c>
      <c r="AN338">
        <v>0</v>
      </c>
      <c r="AO338">
        <v>0</v>
      </c>
      <c r="AP338">
        <v>6.9195876288659797</v>
      </c>
      <c r="AQ338">
        <v>1.01</v>
      </c>
      <c r="AR338">
        <v>132.80000000000001</v>
      </c>
      <c r="AS338">
        <v>9.0500000000000007</v>
      </c>
      <c r="AT338" s="10">
        <v>328891300000</v>
      </c>
      <c r="AU338">
        <v>0</v>
      </c>
      <c r="AV338">
        <v>0</v>
      </c>
      <c r="AW338">
        <v>117466900</v>
      </c>
      <c r="AX338">
        <v>27628496</v>
      </c>
      <c r="AY338">
        <v>0</v>
      </c>
      <c r="AZ338" s="10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7611051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78747667</v>
      </c>
      <c r="BM338">
        <v>1404746</v>
      </c>
      <c r="BN338">
        <v>2074940</v>
      </c>
      <c r="BO338">
        <v>11395641000</v>
      </c>
      <c r="BP338">
        <v>0.4</v>
      </c>
      <c r="BQ338" s="3">
        <v>3704</v>
      </c>
      <c r="BR338">
        <v>11901.27</v>
      </c>
      <c r="BS338">
        <v>1117909000</v>
      </c>
      <c r="BT338">
        <v>17031000</v>
      </c>
      <c r="BU338">
        <v>2466595000</v>
      </c>
      <c r="BV338">
        <v>5684821000</v>
      </c>
      <c r="BW338">
        <v>2109285000</v>
      </c>
      <c r="BX338">
        <v>9286355000</v>
      </c>
      <c r="BY338">
        <v>9276732000</v>
      </c>
      <c r="BZ338">
        <v>0.4</v>
      </c>
      <c r="CA338">
        <v>3704</v>
      </c>
      <c r="CB338">
        <v>9477.43</v>
      </c>
      <c r="CC338">
        <v>11487645000</v>
      </c>
      <c r="CD338">
        <v>0.4</v>
      </c>
      <c r="CE338">
        <v>102386.94</v>
      </c>
      <c r="CF338">
        <v>81204566.549999997</v>
      </c>
      <c r="CG338">
        <v>20084.060000000001</v>
      </c>
      <c r="CH338">
        <v>27614.83</v>
      </c>
      <c r="CI338">
        <v>40.418357999999998</v>
      </c>
      <c r="CJ338">
        <v>2.5299999999999998</v>
      </c>
      <c r="CK338">
        <v>-23473.33</v>
      </c>
      <c r="CL338">
        <v>20846.669999999998</v>
      </c>
      <c r="CM338">
        <v>44320</v>
      </c>
      <c r="CN338">
        <v>1746.67</v>
      </c>
      <c r="CO338">
        <v>3791160</v>
      </c>
      <c r="CP338">
        <v>-94153.33</v>
      </c>
      <c r="CQ338">
        <v>-109450</v>
      </c>
      <c r="CR338">
        <v>382295.55</v>
      </c>
      <c r="CS338">
        <v>153118780.21000001</v>
      </c>
      <c r="CT338">
        <v>27689.47</v>
      </c>
      <c r="CU338">
        <v>153529265.22999999</v>
      </c>
      <c r="CV338" s="34">
        <v>0.52876480000000003</v>
      </c>
      <c r="CW338">
        <v>0</v>
      </c>
      <c r="CX338" s="4">
        <v>16385883.949999999</v>
      </c>
      <c r="CY338" s="10">
        <f t="shared" si="11"/>
        <v>0</v>
      </c>
      <c r="CZ338" s="10">
        <f>IFERROR(INDEX(CONFAZ!$A$2:$ES$440,MATCH(DATE(YEAR($A338),MONTH($A338),15),CONFAZ!$A$2:$A$440,0),4),0)</f>
        <v>20084.060000000001</v>
      </c>
      <c r="DA338"/>
      <c r="DB338"/>
      <c r="DC338"/>
      <c r="DD338"/>
      <c r="DJ338"/>
    </row>
    <row r="339" spans="1:114" x14ac:dyDescent="0.25">
      <c r="A339" s="1">
        <v>40409</v>
      </c>
      <c r="B339" s="1" t="str">
        <f t="shared" si="10"/>
        <v>19/08/2010</v>
      </c>
      <c r="C339" t="s">
        <v>61</v>
      </c>
      <c r="D339" t="s">
        <v>65</v>
      </c>
      <c r="E339" s="8">
        <v>1.7596000000000001</v>
      </c>
      <c r="F339">
        <v>126220293.50000001</v>
      </c>
      <c r="G339">
        <v>336135.20999999996</v>
      </c>
      <c r="H339">
        <v>249944556</v>
      </c>
      <c r="I339">
        <v>33797393.600000001</v>
      </c>
      <c r="J339">
        <v>72415420.289999977</v>
      </c>
      <c r="K339">
        <v>5798743.9799999995</v>
      </c>
      <c r="L339">
        <v>7688871</v>
      </c>
      <c r="M339" s="10">
        <v>4529639</v>
      </c>
      <c r="N339" s="10">
        <v>30053759</v>
      </c>
      <c r="O339" s="10">
        <v>32332604</v>
      </c>
      <c r="P339" s="10">
        <v>35583515</v>
      </c>
      <c r="Q339" s="10">
        <v>2335652</v>
      </c>
      <c r="R339" s="10">
        <v>45383273</v>
      </c>
      <c r="S339" s="10">
        <v>905738</v>
      </c>
      <c r="T339" s="10">
        <v>7699668</v>
      </c>
      <c r="U339" s="10">
        <v>64901314</v>
      </c>
      <c r="V339" s="10">
        <v>25883259</v>
      </c>
      <c r="W339" s="10">
        <v>905738</v>
      </c>
      <c r="X339" s="10">
        <v>7699668</v>
      </c>
      <c r="Y339" s="10">
        <v>64901314</v>
      </c>
      <c r="Z339" s="10">
        <v>25883259</v>
      </c>
      <c r="AA339" s="10">
        <v>336135</v>
      </c>
      <c r="AB339" s="10">
        <v>61.460084712700002</v>
      </c>
      <c r="AC339">
        <v>141.55000000000001</v>
      </c>
      <c r="AD339">
        <v>19084996312</v>
      </c>
      <c r="AE339">
        <v>16961829274</v>
      </c>
      <c r="AF339" s="10">
        <f>INDEX(CONFAZ!$EN$2:$ES$408,MATCH(DATE(YEAR($A339),MONTH($A339),15),CONFAZ!$EN$2:$EN$408,0),2)</f>
        <v>260384155</v>
      </c>
      <c r="AG339" s="10">
        <f>INDEX(CONFAZ!$EN$2:$ES$408,MATCH(DATE(YEAR($A339),MONTH($A339),15),CONFAZ!$EN$2:$EN$408,0),3)</f>
        <v>368700738</v>
      </c>
      <c r="AH339">
        <v>510</v>
      </c>
      <c r="AI339">
        <v>459818672000</v>
      </c>
      <c r="AJ339">
        <v>10.66</v>
      </c>
      <c r="AK339">
        <v>-7.0000000000000007E-2</v>
      </c>
      <c r="AL339">
        <v>0</v>
      </c>
      <c r="AM339">
        <v>0</v>
      </c>
      <c r="AN339">
        <v>0</v>
      </c>
      <c r="AO339">
        <v>0</v>
      </c>
      <c r="AP339">
        <v>6.7173689619732704</v>
      </c>
      <c r="AQ339">
        <v>1.04</v>
      </c>
      <c r="AR339">
        <v>136.33000000000001</v>
      </c>
      <c r="AS339">
        <v>-1.66</v>
      </c>
      <c r="AT339" s="10">
        <v>332382600000</v>
      </c>
      <c r="AU339">
        <v>0</v>
      </c>
      <c r="AV339">
        <v>0</v>
      </c>
      <c r="AW339">
        <v>172062295</v>
      </c>
      <c r="AX339">
        <v>25812383</v>
      </c>
      <c r="AY339">
        <v>0</v>
      </c>
      <c r="AZ339" s="10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18114750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125197367</v>
      </c>
      <c r="BM339">
        <v>0</v>
      </c>
      <c r="BN339">
        <v>2937795</v>
      </c>
      <c r="BO339">
        <v>11395641000</v>
      </c>
      <c r="BP339">
        <v>0.4</v>
      </c>
      <c r="BQ339" s="3">
        <v>3704</v>
      </c>
      <c r="BR339">
        <v>11901.27</v>
      </c>
      <c r="BS339">
        <v>1117909000</v>
      </c>
      <c r="BT339">
        <v>17031000</v>
      </c>
      <c r="BU339">
        <v>2466595000</v>
      </c>
      <c r="BV339">
        <v>5684821000</v>
      </c>
      <c r="BW339">
        <v>2109285000</v>
      </c>
      <c r="BX339">
        <v>9286355000</v>
      </c>
      <c r="BY339">
        <v>9276732000</v>
      </c>
      <c r="BZ339">
        <v>0.4</v>
      </c>
      <c r="CA339">
        <v>3704</v>
      </c>
      <c r="CB339">
        <v>9477.43</v>
      </c>
      <c r="CC339">
        <v>11395641000</v>
      </c>
      <c r="CD339">
        <v>0.4</v>
      </c>
      <c r="CE339">
        <v>103253.87</v>
      </c>
      <c r="CF339">
        <v>96843041.030000001</v>
      </c>
      <c r="CG339">
        <v>16609.72</v>
      </c>
      <c r="CH339">
        <v>28427.83</v>
      </c>
      <c r="CI339">
        <v>40.418357999999998</v>
      </c>
      <c r="CJ339">
        <v>2.54</v>
      </c>
      <c r="CK339">
        <v>-23473.33</v>
      </c>
      <c r="CL339">
        <v>20846.669999999998</v>
      </c>
      <c r="CM339">
        <v>44320</v>
      </c>
      <c r="CN339">
        <v>1746.67</v>
      </c>
      <c r="CO339">
        <v>3791160</v>
      </c>
      <c r="CP339">
        <v>-94153.33</v>
      </c>
      <c r="CQ339">
        <v>-109450</v>
      </c>
      <c r="CR339">
        <v>275231.34999999998</v>
      </c>
      <c r="CS339">
        <v>151621791.84999999</v>
      </c>
      <c r="CT339">
        <v>15152.89</v>
      </c>
      <c r="CU339">
        <v>151912176.09</v>
      </c>
      <c r="CV339" s="34">
        <v>0.52876480000000003</v>
      </c>
      <c r="CW339">
        <v>0</v>
      </c>
      <c r="CX339" s="4">
        <v>21140218</v>
      </c>
      <c r="CY339" s="10">
        <f t="shared" si="11"/>
        <v>0</v>
      </c>
      <c r="CZ339" s="10">
        <f>IFERROR(INDEX(CONFAZ!$A$2:$ES$440,MATCH(DATE(YEAR($A339),MONTH($A339),15),CONFAZ!$A$2:$A$440,0),4),0)</f>
        <v>16609.72</v>
      </c>
      <c r="DA339" s="10"/>
      <c r="DB339" s="10"/>
      <c r="DC339"/>
      <c r="DD339"/>
      <c r="DJ339"/>
    </row>
    <row r="340" spans="1:114" x14ac:dyDescent="0.25">
      <c r="A340" s="1">
        <v>40440</v>
      </c>
      <c r="B340" s="1" t="str">
        <f t="shared" si="10"/>
        <v>19/09/2010</v>
      </c>
      <c r="C340" t="s">
        <v>61</v>
      </c>
      <c r="D340" t="s">
        <v>65</v>
      </c>
      <c r="E340" s="8">
        <v>1.7186999999999999</v>
      </c>
      <c r="F340">
        <v>136273756.65000001</v>
      </c>
      <c r="G340">
        <v>812682.11999999988</v>
      </c>
      <c r="H340">
        <v>275723331</v>
      </c>
      <c r="I340">
        <v>38091473.609999992</v>
      </c>
      <c r="J340">
        <v>83022862.26000002</v>
      </c>
      <c r="K340">
        <v>5712499.8300000001</v>
      </c>
      <c r="L340">
        <v>5853324</v>
      </c>
      <c r="M340" s="10">
        <v>8893813</v>
      </c>
      <c r="N340" s="10">
        <v>30861687</v>
      </c>
      <c r="O340" s="10">
        <v>33300590</v>
      </c>
      <c r="P340" s="10">
        <v>37528775</v>
      </c>
      <c r="Q340" s="10">
        <v>2894345</v>
      </c>
      <c r="R340" s="10">
        <v>44902240</v>
      </c>
      <c r="S340" s="10">
        <v>1071340</v>
      </c>
      <c r="T340" s="10">
        <v>7655905</v>
      </c>
      <c r="U340" s="10">
        <v>79766438</v>
      </c>
      <c r="V340" s="10">
        <v>28035616</v>
      </c>
      <c r="W340" s="10">
        <v>1071340</v>
      </c>
      <c r="X340" s="10">
        <v>7655905</v>
      </c>
      <c r="Y340" s="10">
        <v>79766438</v>
      </c>
      <c r="Z340" s="10">
        <v>28035616</v>
      </c>
      <c r="AA340" s="10">
        <v>812582</v>
      </c>
      <c r="AB340" s="10">
        <v>81.2853455849</v>
      </c>
      <c r="AC340">
        <v>139.46</v>
      </c>
      <c r="AD340">
        <v>18726305741</v>
      </c>
      <c r="AE340">
        <v>17891795638</v>
      </c>
      <c r="AF340" s="10">
        <f>INDEX(CONFAZ!$EN$2:$ES$408,MATCH(DATE(YEAR($A340),MONTH($A340),15),CONFAZ!$EN$2:$EN$408,0),2)</f>
        <v>233838742</v>
      </c>
      <c r="AG340" s="10">
        <f>INDEX(CONFAZ!$EN$2:$ES$408,MATCH(DATE(YEAR($A340),MONTH($A340),15),CONFAZ!$EN$2:$EN$408,0),3)</f>
        <v>383838301</v>
      </c>
      <c r="AH340">
        <v>510</v>
      </c>
      <c r="AI340">
        <v>472996552200</v>
      </c>
      <c r="AJ340">
        <v>10.66</v>
      </c>
      <c r="AK340">
        <v>0.54</v>
      </c>
      <c r="AL340">
        <v>0</v>
      </c>
      <c r="AM340">
        <v>0</v>
      </c>
      <c r="AN340">
        <v>0</v>
      </c>
      <c r="AO340">
        <v>0</v>
      </c>
      <c r="AP340">
        <v>6.2079159139431699</v>
      </c>
      <c r="AQ340">
        <v>1.45</v>
      </c>
      <c r="AR340">
        <v>135.21</v>
      </c>
      <c r="AS340">
        <v>7.4489999999999998</v>
      </c>
      <c r="AT340" s="10">
        <v>336660800000</v>
      </c>
      <c r="AU340">
        <v>0</v>
      </c>
      <c r="AV340">
        <v>0</v>
      </c>
      <c r="AW340">
        <v>174981482</v>
      </c>
      <c r="AX340">
        <v>48955769</v>
      </c>
      <c r="AY340">
        <v>0</v>
      </c>
      <c r="AZ340" s="1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30436795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94809783</v>
      </c>
      <c r="BM340">
        <v>0</v>
      </c>
      <c r="BN340">
        <v>744014</v>
      </c>
      <c r="BO340">
        <v>11395641000</v>
      </c>
      <c r="BP340">
        <v>0.4</v>
      </c>
      <c r="BQ340" s="3">
        <v>3704</v>
      </c>
      <c r="BR340">
        <v>11901.27</v>
      </c>
      <c r="BS340">
        <v>1117909000</v>
      </c>
      <c r="BT340">
        <v>17031000</v>
      </c>
      <c r="BU340">
        <v>2466595000</v>
      </c>
      <c r="BV340">
        <v>5684821000</v>
      </c>
      <c r="BW340">
        <v>2109285000</v>
      </c>
      <c r="BX340">
        <v>9286355000</v>
      </c>
      <c r="BY340">
        <v>9276732000</v>
      </c>
      <c r="BZ340">
        <v>0.4</v>
      </c>
      <c r="CA340">
        <v>3704</v>
      </c>
      <c r="CB340">
        <v>9477.43</v>
      </c>
      <c r="CC340">
        <v>11395641000</v>
      </c>
      <c r="CD340">
        <v>0.4</v>
      </c>
      <c r="CE340">
        <v>147433.95000000001</v>
      </c>
      <c r="CF340">
        <v>105319261.72</v>
      </c>
      <c r="CG340">
        <v>21329.61</v>
      </c>
      <c r="CH340">
        <v>27771.83</v>
      </c>
      <c r="CI340">
        <v>40.418357999999998</v>
      </c>
      <c r="CJ340">
        <v>2.54</v>
      </c>
      <c r="CK340">
        <v>-23473.33</v>
      </c>
      <c r="CL340">
        <v>20846.669999999998</v>
      </c>
      <c r="CM340">
        <v>44320</v>
      </c>
      <c r="CN340">
        <v>1746.67</v>
      </c>
      <c r="CO340">
        <v>3791160</v>
      </c>
      <c r="CP340">
        <v>-94153.33</v>
      </c>
      <c r="CQ340">
        <v>-109450</v>
      </c>
      <c r="CR340">
        <v>501744.66</v>
      </c>
      <c r="CS340">
        <v>171646316.77000001</v>
      </c>
      <c r="CT340">
        <v>18367.93</v>
      </c>
      <c r="CU340">
        <v>172166429.36000001</v>
      </c>
      <c r="CV340" s="34">
        <v>0.52876480000000003</v>
      </c>
      <c r="CW340">
        <v>0</v>
      </c>
      <c r="CX340" s="4">
        <v>18925387.09</v>
      </c>
      <c r="CY340" s="10">
        <f t="shared" si="11"/>
        <v>0</v>
      </c>
      <c r="CZ340" s="10">
        <f>IFERROR(INDEX(CONFAZ!$A$2:$ES$440,MATCH(DATE(YEAR($A340),MONTH($A340),15),CONFAZ!$A$2:$A$440,0),4),0)</f>
        <v>21329.61</v>
      </c>
      <c r="DA340"/>
      <c r="DB340"/>
      <c r="DC340"/>
      <c r="DD340"/>
      <c r="DJ340"/>
    </row>
    <row r="341" spans="1:114" x14ac:dyDescent="0.25">
      <c r="A341" s="1">
        <v>40470</v>
      </c>
      <c r="B341" s="1" t="str">
        <f t="shared" si="10"/>
        <v>19/10/2010</v>
      </c>
      <c r="C341" t="s">
        <v>61</v>
      </c>
      <c r="D341" t="s">
        <v>65</v>
      </c>
      <c r="E341" s="8">
        <v>1.6835</v>
      </c>
      <c r="F341">
        <v>132563470.87999998</v>
      </c>
      <c r="G341">
        <v>11836.329999999998</v>
      </c>
      <c r="H341">
        <v>271524127</v>
      </c>
      <c r="I341">
        <v>37532141.520000003</v>
      </c>
      <c r="J341">
        <v>83276471.799999997</v>
      </c>
      <c r="K341">
        <v>5875100.5999999987</v>
      </c>
      <c r="L341">
        <v>4486633</v>
      </c>
      <c r="M341" s="10">
        <v>7644566</v>
      </c>
      <c r="N341" s="10">
        <v>29450375</v>
      </c>
      <c r="O341" s="10">
        <v>32096473</v>
      </c>
      <c r="P341" s="10">
        <v>38746027</v>
      </c>
      <c r="Q341" s="10">
        <v>3495574</v>
      </c>
      <c r="R341" s="10">
        <v>41724600</v>
      </c>
      <c r="S341" s="10">
        <v>961147</v>
      </c>
      <c r="T341" s="10">
        <v>6858199</v>
      </c>
      <c r="U341" s="10">
        <v>81871550</v>
      </c>
      <c r="V341" s="10">
        <v>28663780</v>
      </c>
      <c r="W341" s="10">
        <v>961147</v>
      </c>
      <c r="X341" s="10">
        <v>6858199</v>
      </c>
      <c r="Y341" s="10">
        <v>81871550</v>
      </c>
      <c r="Z341" s="10">
        <v>28663780</v>
      </c>
      <c r="AA341" s="10">
        <v>11836</v>
      </c>
      <c r="AB341" s="10">
        <v>83.945276531800005</v>
      </c>
      <c r="AC341">
        <v>139.33000000000001</v>
      </c>
      <c r="AD341">
        <v>18136570769</v>
      </c>
      <c r="AE341">
        <v>16685019583</v>
      </c>
      <c r="AF341" s="10">
        <f>INDEX(CONFAZ!$EN$2:$ES$408,MATCH(DATE(YEAR($A341),MONTH($A341),15),CONFAZ!$EN$2:$EN$408,0),2)</f>
        <v>228791180</v>
      </c>
      <c r="AG341" s="10">
        <f>INDEX(CONFAZ!$EN$2:$ES$408,MATCH(DATE(YEAR($A341),MONTH($A341),15),CONFAZ!$EN$2:$EN$408,0),3)</f>
        <v>343383802</v>
      </c>
      <c r="AH341">
        <v>510</v>
      </c>
      <c r="AI341">
        <v>479679655000</v>
      </c>
      <c r="AJ341">
        <v>10.66</v>
      </c>
      <c r="AK341">
        <v>0.92</v>
      </c>
      <c r="AL341">
        <v>0</v>
      </c>
      <c r="AM341">
        <v>0</v>
      </c>
      <c r="AN341">
        <v>0</v>
      </c>
      <c r="AO341">
        <v>0</v>
      </c>
      <c r="AP341">
        <v>6.0446996104162398</v>
      </c>
      <c r="AQ341">
        <v>1.75</v>
      </c>
      <c r="AR341">
        <v>140.44999999999999</v>
      </c>
      <c r="AS341">
        <v>-1.39</v>
      </c>
      <c r="AT341" s="10">
        <v>350937700000</v>
      </c>
      <c r="AU341">
        <v>0</v>
      </c>
      <c r="AV341">
        <v>0</v>
      </c>
      <c r="AW341">
        <v>157289893</v>
      </c>
      <c r="AX341">
        <v>41421614</v>
      </c>
      <c r="AY341">
        <v>0</v>
      </c>
      <c r="AZ341" s="10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7933432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103639916</v>
      </c>
      <c r="BM341">
        <v>2501277</v>
      </c>
      <c r="BN341">
        <v>1793654</v>
      </c>
      <c r="BO341">
        <v>11395641000</v>
      </c>
      <c r="BP341">
        <v>0.4</v>
      </c>
      <c r="BQ341" s="3">
        <v>3704</v>
      </c>
      <c r="BR341">
        <v>11901.27</v>
      </c>
      <c r="BS341">
        <v>1117909000</v>
      </c>
      <c r="BT341">
        <v>17031000</v>
      </c>
      <c r="BU341">
        <v>2466595000</v>
      </c>
      <c r="BV341">
        <v>5684821000</v>
      </c>
      <c r="BW341">
        <v>2109285000</v>
      </c>
      <c r="BX341">
        <v>9286355000</v>
      </c>
      <c r="BY341">
        <v>9276732000</v>
      </c>
      <c r="BZ341">
        <v>0.4</v>
      </c>
      <c r="CA341">
        <v>3704</v>
      </c>
      <c r="CB341">
        <v>9477.43</v>
      </c>
      <c r="CC341">
        <v>11395641000</v>
      </c>
      <c r="CD341">
        <v>0.4</v>
      </c>
      <c r="CE341">
        <v>111351.73</v>
      </c>
      <c r="CF341">
        <v>121959740.55</v>
      </c>
      <c r="CG341">
        <v>17335.55</v>
      </c>
      <c r="CH341">
        <v>26999.83</v>
      </c>
      <c r="CI341">
        <v>40.418357999999998</v>
      </c>
      <c r="CJ341">
        <v>2.57</v>
      </c>
      <c r="CK341">
        <v>9006.67</v>
      </c>
      <c r="CL341">
        <v>44173.33</v>
      </c>
      <c r="CM341">
        <v>35166.67</v>
      </c>
      <c r="CN341">
        <v>-7036.67</v>
      </c>
      <c r="CO341">
        <v>3738383.33</v>
      </c>
      <c r="CP341">
        <v>-86846.67</v>
      </c>
      <c r="CQ341">
        <v>-111120</v>
      </c>
      <c r="CR341">
        <v>3402.31</v>
      </c>
      <c r="CS341">
        <v>166774208.58000001</v>
      </c>
      <c r="CT341">
        <v>6540.08</v>
      </c>
      <c r="CU341">
        <v>166784150.97</v>
      </c>
      <c r="CV341" s="34">
        <v>0.52876480000000003</v>
      </c>
      <c r="CW341">
        <v>0</v>
      </c>
      <c r="CX341" s="4">
        <v>20372958.109999999</v>
      </c>
      <c r="CY341" s="10">
        <f t="shared" si="11"/>
        <v>0</v>
      </c>
      <c r="CZ341" s="10">
        <f>IFERROR(INDEX(CONFAZ!$A$2:$ES$440,MATCH(DATE(YEAR($A341),MONTH($A341),15),CONFAZ!$A$2:$A$440,0),4),0)</f>
        <v>17335.55</v>
      </c>
      <c r="DB341" s="5"/>
      <c r="DC341" s="5"/>
      <c r="DD341"/>
      <c r="DJ341"/>
    </row>
    <row r="342" spans="1:114" x14ac:dyDescent="0.25">
      <c r="A342" s="1">
        <v>40501</v>
      </c>
      <c r="B342" s="1" t="str">
        <f t="shared" si="10"/>
        <v>19/11/2010</v>
      </c>
      <c r="C342" t="s">
        <v>61</v>
      </c>
      <c r="D342" t="s">
        <v>65</v>
      </c>
      <c r="E342" s="8">
        <v>1.7133</v>
      </c>
      <c r="F342">
        <v>134685740.70999998</v>
      </c>
      <c r="G342">
        <v>28875.22</v>
      </c>
      <c r="H342">
        <v>254639515</v>
      </c>
      <c r="I342">
        <v>37831684.239999995</v>
      </c>
      <c r="J342">
        <v>64562634.579999991</v>
      </c>
      <c r="K342">
        <v>5867616.7399999993</v>
      </c>
      <c r="L342">
        <v>4136329</v>
      </c>
      <c r="M342" s="10">
        <v>5454986</v>
      </c>
      <c r="N342" s="10">
        <v>31333491</v>
      </c>
      <c r="O342" s="10">
        <v>32054243</v>
      </c>
      <c r="P342" s="10">
        <v>42904579</v>
      </c>
      <c r="Q342" s="10">
        <v>2639229</v>
      </c>
      <c r="R342" s="10">
        <v>44094605</v>
      </c>
      <c r="S342" s="10">
        <v>984617</v>
      </c>
      <c r="T342" s="10">
        <v>9017302</v>
      </c>
      <c r="U342" s="10">
        <v>60431226</v>
      </c>
      <c r="V342" s="10">
        <v>25696412</v>
      </c>
      <c r="W342" s="10">
        <v>984617</v>
      </c>
      <c r="X342" s="10">
        <v>9017302</v>
      </c>
      <c r="Y342" s="10">
        <v>60431226</v>
      </c>
      <c r="Z342" s="10">
        <v>25696412</v>
      </c>
      <c r="AA342" s="10">
        <v>28825</v>
      </c>
      <c r="AB342" s="10">
        <v>28.350080155699999</v>
      </c>
      <c r="AC342">
        <v>139.68</v>
      </c>
      <c r="AD342">
        <v>17558595004</v>
      </c>
      <c r="AE342">
        <v>17538417516</v>
      </c>
      <c r="AF342" s="10">
        <f>INDEX(CONFAZ!$EN$2:$ES$408,MATCH(DATE(YEAR($A342),MONTH($A342),15),CONFAZ!$EN$2:$EN$408,0),2)</f>
        <v>167691617</v>
      </c>
      <c r="AG342" s="10">
        <f>INDEX(CONFAZ!$EN$2:$ES$408,MATCH(DATE(YEAR($A342),MONTH($A342),15),CONFAZ!$EN$2:$EN$408,0),3)</f>
        <v>552671583</v>
      </c>
      <c r="AH342">
        <v>510</v>
      </c>
      <c r="AI342">
        <v>489080331300</v>
      </c>
      <c r="AJ342">
        <v>10.66</v>
      </c>
      <c r="AK342">
        <v>1.03</v>
      </c>
      <c r="AL342">
        <v>0</v>
      </c>
      <c r="AM342">
        <v>0</v>
      </c>
      <c r="AN342">
        <v>0</v>
      </c>
      <c r="AO342">
        <v>0</v>
      </c>
      <c r="AP342">
        <v>5.69563074901445</v>
      </c>
      <c r="AQ342">
        <v>1.83</v>
      </c>
      <c r="AR342">
        <v>146.79</v>
      </c>
      <c r="AS342">
        <v>14.259</v>
      </c>
      <c r="AT342" s="10">
        <v>358427100000</v>
      </c>
      <c r="AU342">
        <v>0</v>
      </c>
      <c r="AV342">
        <v>0</v>
      </c>
      <c r="AW342">
        <v>130873826</v>
      </c>
      <c r="AX342">
        <v>42454741</v>
      </c>
      <c r="AY342">
        <v>0</v>
      </c>
      <c r="AZ342" s="10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22345337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64277589</v>
      </c>
      <c r="BM342">
        <v>0</v>
      </c>
      <c r="BN342">
        <v>1796159</v>
      </c>
      <c r="BO342">
        <v>11395641000</v>
      </c>
      <c r="BP342">
        <v>0.4</v>
      </c>
      <c r="BQ342" s="3">
        <v>3704</v>
      </c>
      <c r="BR342">
        <v>11901.27</v>
      </c>
      <c r="BS342">
        <v>1117909000</v>
      </c>
      <c r="BT342">
        <v>17031000</v>
      </c>
      <c r="BU342">
        <v>2466595000</v>
      </c>
      <c r="BV342">
        <v>5684821000</v>
      </c>
      <c r="BW342">
        <v>2109285000</v>
      </c>
      <c r="BX342">
        <v>9286355000</v>
      </c>
      <c r="BY342">
        <v>9276732000</v>
      </c>
      <c r="BZ342">
        <v>0.4</v>
      </c>
      <c r="CA342">
        <v>3704</v>
      </c>
      <c r="CB342">
        <v>9477.43</v>
      </c>
      <c r="CC342">
        <v>11395641000</v>
      </c>
      <c r="CD342">
        <v>0.4</v>
      </c>
      <c r="CE342">
        <v>197036.58</v>
      </c>
      <c r="CF342">
        <v>128250938.86</v>
      </c>
      <c r="CG342">
        <v>12925.57</v>
      </c>
      <c r="CH342">
        <v>28692.83</v>
      </c>
      <c r="CI342">
        <v>40.418357999999998</v>
      </c>
      <c r="CJ342">
        <v>2.59</v>
      </c>
      <c r="CK342">
        <v>9006.67</v>
      </c>
      <c r="CL342">
        <v>44173.33</v>
      </c>
      <c r="CM342">
        <v>35166.67</v>
      </c>
      <c r="CN342">
        <v>-7036.67</v>
      </c>
      <c r="CO342">
        <v>3738383.33</v>
      </c>
      <c r="CP342">
        <v>-86846.67</v>
      </c>
      <c r="CQ342">
        <v>-111120</v>
      </c>
      <c r="CR342">
        <v>9877.07</v>
      </c>
      <c r="CS342">
        <v>153103462.81</v>
      </c>
      <c r="CT342">
        <v>8184.03</v>
      </c>
      <c r="CU342">
        <v>153122123.91</v>
      </c>
      <c r="CV342" s="34">
        <v>0.52876480000000003</v>
      </c>
      <c r="CW342">
        <v>0</v>
      </c>
      <c r="CX342" s="4">
        <v>24422378.59</v>
      </c>
      <c r="CY342" s="10">
        <f t="shared" si="11"/>
        <v>0</v>
      </c>
      <c r="CZ342" s="10">
        <f>IFERROR(INDEX(CONFAZ!$A$2:$ES$440,MATCH(DATE(YEAR($A342),MONTH($A342),15),CONFAZ!$A$2:$A$440,0),4),0)</f>
        <v>12925.57</v>
      </c>
      <c r="DA342"/>
      <c r="DB342"/>
      <c r="DC342"/>
      <c r="DD342"/>
      <c r="DJ342"/>
    </row>
    <row r="343" spans="1:114" x14ac:dyDescent="0.25">
      <c r="A343" s="1">
        <v>40531</v>
      </c>
      <c r="B343" s="1" t="str">
        <f t="shared" si="10"/>
        <v>19/12/2010</v>
      </c>
      <c r="C343" t="s">
        <v>61</v>
      </c>
      <c r="D343" t="s">
        <v>65</v>
      </c>
      <c r="E343" s="8">
        <v>1.6934</v>
      </c>
      <c r="F343">
        <v>136772987.86000001</v>
      </c>
      <c r="G343">
        <v>45747.9</v>
      </c>
      <c r="H343">
        <v>282313489</v>
      </c>
      <c r="I343">
        <v>40549349.440000013</v>
      </c>
      <c r="J343">
        <v>86244068.489999995</v>
      </c>
      <c r="K343">
        <v>6615274.2000000011</v>
      </c>
      <c r="L343">
        <v>4343031</v>
      </c>
      <c r="M343" s="10">
        <v>5322024</v>
      </c>
      <c r="N343" s="10">
        <v>31572531</v>
      </c>
      <c r="O343" s="10">
        <v>32878473</v>
      </c>
      <c r="P343" s="10">
        <v>39746588</v>
      </c>
      <c r="Q343" s="10">
        <v>2996794</v>
      </c>
      <c r="R343" s="10">
        <v>47690452</v>
      </c>
      <c r="S343" s="10">
        <v>654869</v>
      </c>
      <c r="T343" s="10">
        <v>12185759</v>
      </c>
      <c r="U343" s="10">
        <v>84275134</v>
      </c>
      <c r="V343" s="10">
        <v>24945239</v>
      </c>
      <c r="W343" s="10">
        <v>654869</v>
      </c>
      <c r="X343" s="10">
        <v>12185759</v>
      </c>
      <c r="Y343" s="10">
        <v>84275134</v>
      </c>
      <c r="Z343" s="10">
        <v>24945239</v>
      </c>
      <c r="AA343" s="10">
        <v>45626</v>
      </c>
      <c r="AB343" s="10">
        <v>5.9263885249000001</v>
      </c>
      <c r="AC343">
        <v>136.69</v>
      </c>
      <c r="AD343">
        <v>20795902805</v>
      </c>
      <c r="AE343">
        <v>15707163779</v>
      </c>
      <c r="AF343" s="10">
        <f>INDEX(CONFAZ!$EN$2:$ES$408,MATCH(DATE(YEAR($A343),MONTH($A343),15),CONFAZ!$EN$2:$EN$408,0),2)</f>
        <v>254380673</v>
      </c>
      <c r="AG343" s="10">
        <f>INDEX(CONFAZ!$EN$2:$ES$408,MATCH(DATE(YEAR($A343),MONTH($A343),15),CONFAZ!$EN$2:$EN$408,0),3)</f>
        <v>232187786</v>
      </c>
      <c r="AH343">
        <v>510</v>
      </c>
      <c r="AI343">
        <v>488672905000</v>
      </c>
      <c r="AJ343">
        <v>10.66</v>
      </c>
      <c r="AK343">
        <v>0.6</v>
      </c>
      <c r="AL343">
        <v>0</v>
      </c>
      <c r="AM343">
        <v>0</v>
      </c>
      <c r="AN343">
        <v>0</v>
      </c>
      <c r="AO343">
        <v>0</v>
      </c>
      <c r="AP343">
        <v>5.2644577073471899</v>
      </c>
      <c r="AQ343">
        <v>1.63</v>
      </c>
      <c r="AR343">
        <v>152.66999999999999</v>
      </c>
      <c r="AS343">
        <v>18.46</v>
      </c>
      <c r="AT343" s="10">
        <v>348004900000</v>
      </c>
      <c r="AU343">
        <v>0</v>
      </c>
      <c r="AV343">
        <v>0</v>
      </c>
      <c r="AW343">
        <v>172478731</v>
      </c>
      <c r="AX343">
        <v>64003030</v>
      </c>
      <c r="AY343">
        <v>0</v>
      </c>
      <c r="AZ343" s="10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29944368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76853890</v>
      </c>
      <c r="BM343">
        <v>0</v>
      </c>
      <c r="BN343">
        <v>1677443</v>
      </c>
      <c r="BO343">
        <v>11395641000</v>
      </c>
      <c r="BP343">
        <v>0.4</v>
      </c>
      <c r="BQ343" s="3">
        <v>3704</v>
      </c>
      <c r="BR343">
        <v>11901.27</v>
      </c>
      <c r="BS343">
        <v>1117909000</v>
      </c>
      <c r="BT343">
        <v>17031000</v>
      </c>
      <c r="BU343">
        <v>2466595000</v>
      </c>
      <c r="BV343">
        <v>5684821000</v>
      </c>
      <c r="BW343">
        <v>2109285000</v>
      </c>
      <c r="BX343">
        <v>9286355000</v>
      </c>
      <c r="BY343">
        <v>7902078000</v>
      </c>
      <c r="BZ343">
        <v>0.4</v>
      </c>
      <c r="CA343">
        <v>3704</v>
      </c>
      <c r="CB343">
        <v>8238.85</v>
      </c>
      <c r="CC343">
        <v>11395641000</v>
      </c>
      <c r="CD343">
        <v>0.4</v>
      </c>
      <c r="CE343">
        <v>156048.73000000001</v>
      </c>
      <c r="CF343">
        <v>130563896.81999999</v>
      </c>
      <c r="CG343">
        <v>21767.96</v>
      </c>
      <c r="CH343">
        <v>30206.83</v>
      </c>
      <c r="CI343">
        <v>40.418357999999998</v>
      </c>
      <c r="CJ343">
        <v>2.6</v>
      </c>
      <c r="CK343">
        <v>9006.67</v>
      </c>
      <c r="CL343">
        <v>44173.33</v>
      </c>
      <c r="CM343">
        <v>35166.67</v>
      </c>
      <c r="CN343">
        <v>-7036.67</v>
      </c>
      <c r="CO343">
        <v>3738383.33</v>
      </c>
      <c r="CP343">
        <v>-86846.67</v>
      </c>
      <c r="CQ343">
        <v>-111120</v>
      </c>
      <c r="CR343">
        <v>13697.58</v>
      </c>
      <c r="CS343">
        <v>179705888.46000001</v>
      </c>
      <c r="CT343">
        <v>6594.83</v>
      </c>
      <c r="CU343">
        <v>179726180.87</v>
      </c>
      <c r="CV343" s="34">
        <v>0.52876480000000003</v>
      </c>
      <c r="CW343">
        <v>0</v>
      </c>
      <c r="CX343" s="4">
        <v>30783197.710000001</v>
      </c>
      <c r="CY343" s="10">
        <f t="shared" si="11"/>
        <v>0</v>
      </c>
      <c r="CZ343" s="10">
        <f>IFERROR(INDEX(CONFAZ!$A$2:$ES$440,MATCH(DATE(YEAR($A343),MONTH($A343),15),CONFAZ!$A$2:$A$440,0),4),0)</f>
        <v>21767.96</v>
      </c>
      <c r="DA343"/>
      <c r="DB343"/>
      <c r="DC343"/>
      <c r="DD343"/>
      <c r="DJ343"/>
    </row>
    <row r="344" spans="1:114" x14ac:dyDescent="0.25">
      <c r="A344" s="1">
        <v>40562</v>
      </c>
      <c r="B344" s="1" t="str">
        <f t="shared" si="10"/>
        <v>19/01/2011</v>
      </c>
      <c r="C344" t="s">
        <v>61</v>
      </c>
      <c r="D344" t="s">
        <v>65</v>
      </c>
      <c r="E344" s="8">
        <v>1.6749000000000001</v>
      </c>
      <c r="F344">
        <v>141091656.44</v>
      </c>
      <c r="G344">
        <v>55965.100000000006</v>
      </c>
      <c r="H344">
        <v>279147070</v>
      </c>
      <c r="I344">
        <v>37355342.629999995</v>
      </c>
      <c r="J344">
        <v>81980036.530000016</v>
      </c>
      <c r="K344">
        <v>7182863.6900000004</v>
      </c>
      <c r="L344">
        <v>7778398</v>
      </c>
      <c r="M344" s="10">
        <v>5703030</v>
      </c>
      <c r="N344" s="10">
        <v>32034558</v>
      </c>
      <c r="O344" s="10">
        <v>46115509</v>
      </c>
      <c r="P344" s="10">
        <v>44258309</v>
      </c>
      <c r="Q344" s="10">
        <v>3011510</v>
      </c>
      <c r="R344" s="10">
        <v>48095862</v>
      </c>
      <c r="S344" s="10">
        <v>616650</v>
      </c>
      <c r="T344" s="10">
        <v>7722730</v>
      </c>
      <c r="U344" s="10">
        <v>70558213</v>
      </c>
      <c r="V344" s="10">
        <v>20974734</v>
      </c>
      <c r="W344" s="10">
        <v>616650</v>
      </c>
      <c r="X344" s="10">
        <v>7722730</v>
      </c>
      <c r="Y344" s="10">
        <v>70558213</v>
      </c>
      <c r="Z344" s="10">
        <v>20974734</v>
      </c>
      <c r="AA344" s="10">
        <v>55965</v>
      </c>
      <c r="AB344" s="10">
        <v>9.9369781689999996</v>
      </c>
      <c r="AC344">
        <v>132.66</v>
      </c>
      <c r="AD344">
        <v>15031610457</v>
      </c>
      <c r="AE344">
        <v>14962070227</v>
      </c>
      <c r="AF344" s="10">
        <f>INDEX(CONFAZ!$EN$2:$ES$408,MATCH(DATE(YEAR($A344),MONTH($A344),15),CONFAZ!$EN$2:$EN$408,0),2)</f>
        <v>175419864</v>
      </c>
      <c r="AG344" s="10">
        <f>INDEX(CONFAZ!$EN$2:$ES$408,MATCH(DATE(YEAR($A344),MONTH($A344),15),CONFAZ!$EN$2:$EN$408,0),3)</f>
        <v>161227180</v>
      </c>
      <c r="AH344">
        <v>540</v>
      </c>
      <c r="AI344">
        <v>498611030400</v>
      </c>
      <c r="AJ344">
        <v>10.85</v>
      </c>
      <c r="AK344">
        <v>0.94</v>
      </c>
      <c r="AL344">
        <v>0</v>
      </c>
      <c r="AM344">
        <v>0</v>
      </c>
      <c r="AN344">
        <v>0</v>
      </c>
      <c r="AO344">
        <v>0</v>
      </c>
      <c r="AP344">
        <v>6.0266467438675102</v>
      </c>
      <c r="AQ344">
        <v>1.83</v>
      </c>
      <c r="AR344">
        <v>162.06</v>
      </c>
      <c r="AS344">
        <v>7.9</v>
      </c>
      <c r="AT344" s="10">
        <v>327590900000</v>
      </c>
      <c r="AU344">
        <v>0</v>
      </c>
      <c r="AV344">
        <v>0</v>
      </c>
      <c r="AW344">
        <v>101716727</v>
      </c>
      <c r="AX344">
        <v>52651809</v>
      </c>
      <c r="AY344">
        <v>0</v>
      </c>
      <c r="AZ344" s="10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8369435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39864143</v>
      </c>
      <c r="BM344">
        <v>0</v>
      </c>
      <c r="BN344">
        <v>831340</v>
      </c>
      <c r="BO344">
        <v>13932770000</v>
      </c>
      <c r="BP344">
        <v>0.4</v>
      </c>
      <c r="BQ344" s="3">
        <v>3704</v>
      </c>
      <c r="BR344">
        <v>14118.77</v>
      </c>
      <c r="BS344">
        <v>1279579000</v>
      </c>
      <c r="BT344">
        <v>23471000</v>
      </c>
      <c r="BU344">
        <v>3323598000</v>
      </c>
      <c r="BV344">
        <v>6723049000</v>
      </c>
      <c r="BW344">
        <v>2583073000</v>
      </c>
      <c r="BX344">
        <v>11349697000</v>
      </c>
      <c r="BY344">
        <v>7902078000</v>
      </c>
      <c r="BZ344">
        <v>0.4</v>
      </c>
      <c r="CA344">
        <v>3704</v>
      </c>
      <c r="CB344">
        <v>8238.85</v>
      </c>
      <c r="CC344">
        <v>11395641000</v>
      </c>
      <c r="CD344">
        <v>0.4</v>
      </c>
      <c r="CE344">
        <v>201000.4</v>
      </c>
      <c r="CF344">
        <v>116533628.39</v>
      </c>
      <c r="CG344">
        <v>23194.26</v>
      </c>
      <c r="CH344">
        <v>28418</v>
      </c>
      <c r="CI344">
        <v>41.468921000000002</v>
      </c>
      <c r="CJ344">
        <v>2.61</v>
      </c>
      <c r="CK344">
        <v>118773.33</v>
      </c>
      <c r="CL344">
        <v>170360</v>
      </c>
      <c r="CM344">
        <v>51583.33</v>
      </c>
      <c r="CN344">
        <v>-930</v>
      </c>
      <c r="CO344">
        <v>3894286.67</v>
      </c>
      <c r="CP344">
        <v>-72150</v>
      </c>
      <c r="CQ344">
        <v>-105756.67</v>
      </c>
      <c r="CR344">
        <v>27477.49</v>
      </c>
      <c r="CS344">
        <v>175495151.22999999</v>
      </c>
      <c r="CT344">
        <v>18941.36</v>
      </c>
      <c r="CU344">
        <v>175543570.08000001</v>
      </c>
      <c r="CV344" s="34">
        <v>0.52720370000000005</v>
      </c>
      <c r="CW344">
        <v>0</v>
      </c>
      <c r="CX344" s="4">
        <v>28863108.850000001</v>
      </c>
      <c r="CY344" s="10">
        <f t="shared" si="11"/>
        <v>0</v>
      </c>
      <c r="CZ344" s="10">
        <f>IFERROR(INDEX(CONFAZ!$A$2:$ES$440,MATCH(DATE(YEAR($A344),MONTH($A344),15),CONFAZ!$A$2:$A$440,0),4),0)</f>
        <v>23194.26</v>
      </c>
      <c r="DA344"/>
      <c r="DB344"/>
      <c r="DC344"/>
      <c r="DD344"/>
      <c r="DJ344"/>
    </row>
    <row r="345" spans="1:114" x14ac:dyDescent="0.25">
      <c r="A345" s="1">
        <v>40593</v>
      </c>
      <c r="B345" s="1" t="str">
        <f t="shared" si="10"/>
        <v>19/02/2011</v>
      </c>
      <c r="C345" t="s">
        <v>61</v>
      </c>
      <c r="D345" t="s">
        <v>65</v>
      </c>
      <c r="E345" s="8">
        <v>1.6679999999999999</v>
      </c>
      <c r="F345">
        <v>129788530.31</v>
      </c>
      <c r="G345">
        <v>29593.170000000002</v>
      </c>
      <c r="H345">
        <v>250499585</v>
      </c>
      <c r="I345">
        <v>32174667.41</v>
      </c>
      <c r="J345">
        <v>71447761.329999998</v>
      </c>
      <c r="K345">
        <v>5530441.0799999991</v>
      </c>
      <c r="L345">
        <v>28341474</v>
      </c>
      <c r="M345" s="10">
        <v>6979066</v>
      </c>
      <c r="N345" s="10">
        <v>32708464</v>
      </c>
      <c r="O345" s="10">
        <v>31456259</v>
      </c>
      <c r="P345" s="10">
        <v>37753450</v>
      </c>
      <c r="Q345" s="10">
        <v>2019272</v>
      </c>
      <c r="R345" s="10">
        <v>42205652</v>
      </c>
      <c r="S345" s="10">
        <v>436157</v>
      </c>
      <c r="T345" s="10">
        <v>9602900</v>
      </c>
      <c r="U345" s="10">
        <v>67336127</v>
      </c>
      <c r="V345" s="10">
        <v>19972740</v>
      </c>
      <c r="W345" s="10">
        <v>436157</v>
      </c>
      <c r="X345" s="10">
        <v>9602900</v>
      </c>
      <c r="Y345" s="10">
        <v>67336127</v>
      </c>
      <c r="Z345" s="10">
        <v>19972740</v>
      </c>
      <c r="AA345" s="10">
        <v>29498</v>
      </c>
      <c r="AB345" s="10">
        <v>12.011683212599999</v>
      </c>
      <c r="AC345">
        <v>136.18</v>
      </c>
      <c r="AD345">
        <v>16621034760</v>
      </c>
      <c r="AE345">
        <v>15689000891</v>
      </c>
      <c r="AF345" s="10">
        <f>INDEX(CONFAZ!$EN$2:$ES$408,MATCH(DATE(YEAR($A345),MONTH($A345),15),CONFAZ!$EN$2:$EN$408,0),2)</f>
        <v>184462595</v>
      </c>
      <c r="AG345" s="10">
        <f>INDEX(CONFAZ!$EN$2:$ES$408,MATCH(DATE(YEAR($A345),MONTH($A345),15),CONFAZ!$EN$2:$EN$408,0),3)</f>
        <v>285495823</v>
      </c>
      <c r="AH345">
        <v>540</v>
      </c>
      <c r="AI345">
        <v>512936688000</v>
      </c>
      <c r="AJ345">
        <v>11.17</v>
      </c>
      <c r="AK345">
        <v>0.54</v>
      </c>
      <c r="AL345">
        <v>0</v>
      </c>
      <c r="AM345">
        <v>0</v>
      </c>
      <c r="AN345">
        <v>0</v>
      </c>
      <c r="AO345">
        <v>0</v>
      </c>
      <c r="AP345">
        <v>6.3439133835576902</v>
      </c>
      <c r="AQ345">
        <v>1.8</v>
      </c>
      <c r="AR345">
        <v>181.53</v>
      </c>
      <c r="AS345">
        <v>4.8689999999999998</v>
      </c>
      <c r="AT345" s="10">
        <v>332322400000</v>
      </c>
      <c r="AU345">
        <v>0</v>
      </c>
      <c r="AV345">
        <v>0</v>
      </c>
      <c r="AW345">
        <v>151734080</v>
      </c>
      <c r="AX345">
        <v>44307703</v>
      </c>
      <c r="AY345">
        <v>0</v>
      </c>
      <c r="AZ345" s="10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16222555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90425090</v>
      </c>
      <c r="BM345">
        <v>0</v>
      </c>
      <c r="BN345">
        <v>778732</v>
      </c>
      <c r="BO345">
        <v>13932770000</v>
      </c>
      <c r="BP345">
        <v>0.4</v>
      </c>
      <c r="BQ345" s="3">
        <v>3704</v>
      </c>
      <c r="BR345">
        <v>14118.77</v>
      </c>
      <c r="BS345">
        <v>1279579000</v>
      </c>
      <c r="BT345">
        <v>23471000</v>
      </c>
      <c r="BU345">
        <v>3323598000</v>
      </c>
      <c r="BV345">
        <v>6723049000</v>
      </c>
      <c r="BW345">
        <v>2583073000</v>
      </c>
      <c r="BX345">
        <v>11349697000</v>
      </c>
      <c r="BY345">
        <v>7902078000</v>
      </c>
      <c r="BZ345">
        <v>0.4</v>
      </c>
      <c r="CA345">
        <v>3704</v>
      </c>
      <c r="CB345">
        <v>8238.85</v>
      </c>
      <c r="CC345">
        <v>11395641000</v>
      </c>
      <c r="CD345">
        <v>0.4</v>
      </c>
      <c r="CE345">
        <v>202125.6</v>
      </c>
      <c r="CF345">
        <v>107960358.98</v>
      </c>
      <c r="CG345">
        <v>23695.82</v>
      </c>
      <c r="CH345">
        <v>29764</v>
      </c>
      <c r="CI345">
        <v>41.468921000000002</v>
      </c>
      <c r="CJ345">
        <v>2.62</v>
      </c>
      <c r="CK345">
        <v>118773.33</v>
      </c>
      <c r="CL345">
        <v>170360</v>
      </c>
      <c r="CM345">
        <v>51583.33</v>
      </c>
      <c r="CN345">
        <v>-930</v>
      </c>
      <c r="CO345">
        <v>3894286.67</v>
      </c>
      <c r="CP345">
        <v>-72150</v>
      </c>
      <c r="CQ345">
        <v>-105756.67</v>
      </c>
      <c r="CR345">
        <v>8130.56</v>
      </c>
      <c r="CS345">
        <v>162528811.12</v>
      </c>
      <c r="CT345">
        <v>83377.16</v>
      </c>
      <c r="CU345">
        <v>162629838.84</v>
      </c>
      <c r="CV345" s="34">
        <v>0.52720370000000005</v>
      </c>
      <c r="CW345">
        <v>0</v>
      </c>
      <c r="CX345" s="4">
        <v>31666827.899999999</v>
      </c>
      <c r="CY345" s="10">
        <f t="shared" si="11"/>
        <v>0</v>
      </c>
      <c r="CZ345" s="10">
        <f>IFERROR(INDEX(CONFAZ!$A$2:$ES$440,MATCH(DATE(YEAR($A345),MONTH($A345),15),CONFAZ!$A$2:$A$440,0),4),0)</f>
        <v>23695.82</v>
      </c>
      <c r="DA345"/>
      <c r="DB345"/>
      <c r="DC345"/>
      <c r="DD345"/>
      <c r="DJ345"/>
    </row>
    <row r="346" spans="1:114" x14ac:dyDescent="0.25">
      <c r="A346" s="1">
        <v>40621</v>
      </c>
      <c r="B346" s="1" t="str">
        <f t="shared" si="10"/>
        <v>19/03/2011</v>
      </c>
      <c r="C346" t="s">
        <v>61</v>
      </c>
      <c r="D346" t="s">
        <v>65</v>
      </c>
      <c r="E346" s="8">
        <v>1.6591</v>
      </c>
      <c r="F346">
        <v>135431136.81</v>
      </c>
      <c r="G346">
        <v>32705.050000000003</v>
      </c>
      <c r="H346">
        <v>255084275</v>
      </c>
      <c r="I346">
        <v>33770764.599999994</v>
      </c>
      <c r="J346">
        <v>68533956.290000007</v>
      </c>
      <c r="K346">
        <v>5632399.4299999997</v>
      </c>
      <c r="L346">
        <v>50431551</v>
      </c>
      <c r="M346" s="10">
        <v>8104788</v>
      </c>
      <c r="N346" s="10">
        <v>31781709</v>
      </c>
      <c r="O346" s="10">
        <v>32657611</v>
      </c>
      <c r="P346" s="10">
        <v>37457838</v>
      </c>
      <c r="Q346" s="10">
        <v>2288678</v>
      </c>
      <c r="R346" s="10">
        <v>42611021</v>
      </c>
      <c r="S346" s="10">
        <v>558882</v>
      </c>
      <c r="T346" s="10">
        <v>9074316</v>
      </c>
      <c r="U346" s="10">
        <v>72053039</v>
      </c>
      <c r="V346" s="10">
        <v>18463801</v>
      </c>
      <c r="W346" s="10">
        <v>558882</v>
      </c>
      <c r="X346" s="10">
        <v>9074316</v>
      </c>
      <c r="Y346" s="10">
        <v>72053039</v>
      </c>
      <c r="Z346" s="10">
        <v>18463801</v>
      </c>
      <c r="AA346" s="10">
        <v>32592</v>
      </c>
      <c r="AB346" s="10">
        <v>13.6199210219</v>
      </c>
      <c r="AC346">
        <v>144.93</v>
      </c>
      <c r="AD346">
        <v>19172557483</v>
      </c>
      <c r="AE346">
        <v>17872299348</v>
      </c>
      <c r="AF346" s="10">
        <f>INDEX(CONFAZ!$EN$2:$ES$408,MATCH(DATE(YEAR($A346),MONTH($A346),15),CONFAZ!$EN$2:$EN$408,0),2)</f>
        <v>203046150</v>
      </c>
      <c r="AG346" s="10">
        <f>INDEX(CONFAZ!$EN$2:$ES$408,MATCH(DATE(YEAR($A346),MONTH($A346),15),CONFAZ!$EN$2:$EN$408,0),3)</f>
        <v>394802020</v>
      </c>
      <c r="AH346">
        <v>545</v>
      </c>
      <c r="AI346">
        <v>526176928600</v>
      </c>
      <c r="AJ346">
        <v>11.62</v>
      </c>
      <c r="AK346">
        <v>0.66</v>
      </c>
      <c r="AL346">
        <v>0</v>
      </c>
      <c r="AM346">
        <v>0</v>
      </c>
      <c r="AN346">
        <v>0</v>
      </c>
      <c r="AO346">
        <v>0</v>
      </c>
      <c r="AP346">
        <v>6.4442169907881199</v>
      </c>
      <c r="AQ346">
        <v>1.79</v>
      </c>
      <c r="AR346">
        <v>187.11</v>
      </c>
      <c r="AS346">
        <v>15.909000000000001</v>
      </c>
      <c r="AT346" s="10">
        <v>356617300000</v>
      </c>
      <c r="AU346">
        <v>0</v>
      </c>
      <c r="AV346">
        <v>0</v>
      </c>
      <c r="AW346">
        <v>154614921</v>
      </c>
      <c r="AX346">
        <v>70820812</v>
      </c>
      <c r="AY346">
        <v>0</v>
      </c>
      <c r="AZ346" s="10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7089921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74547921</v>
      </c>
      <c r="BM346">
        <v>0</v>
      </c>
      <c r="BN346">
        <v>2156267</v>
      </c>
      <c r="BO346">
        <v>13932770000</v>
      </c>
      <c r="BP346">
        <v>0.4</v>
      </c>
      <c r="BQ346" s="3">
        <v>3704</v>
      </c>
      <c r="BR346">
        <v>14118.77</v>
      </c>
      <c r="BS346">
        <v>1279579000</v>
      </c>
      <c r="BT346">
        <v>23471000</v>
      </c>
      <c r="BU346">
        <v>3323598000</v>
      </c>
      <c r="BV346">
        <v>6723049000</v>
      </c>
      <c r="BW346">
        <v>2583073000</v>
      </c>
      <c r="BX346">
        <v>11349697000</v>
      </c>
      <c r="BY346">
        <v>7902078000</v>
      </c>
      <c r="BZ346">
        <v>0.4</v>
      </c>
      <c r="CA346">
        <v>3704</v>
      </c>
      <c r="CB346">
        <v>8238.85</v>
      </c>
      <c r="CC346">
        <v>11395641000</v>
      </c>
      <c r="CD346">
        <v>0.4</v>
      </c>
      <c r="CE346">
        <v>206420.58</v>
      </c>
      <c r="CF346">
        <v>121730750.42</v>
      </c>
      <c r="CG346">
        <v>20121.599999999999</v>
      </c>
      <c r="CH346">
        <v>30176</v>
      </c>
      <c r="CI346">
        <v>41.468921000000002</v>
      </c>
      <c r="CJ346">
        <v>2.67</v>
      </c>
      <c r="CK346">
        <v>118773.33</v>
      </c>
      <c r="CL346">
        <v>170360</v>
      </c>
      <c r="CM346">
        <v>51583.33</v>
      </c>
      <c r="CN346">
        <v>-930</v>
      </c>
      <c r="CO346">
        <v>3894286.67</v>
      </c>
      <c r="CP346">
        <v>-72150</v>
      </c>
      <c r="CQ346">
        <v>-105756.67</v>
      </c>
      <c r="CR346">
        <v>6297.23</v>
      </c>
      <c r="CS346">
        <v>163437672.02000001</v>
      </c>
      <c r="CT346">
        <v>179663.88</v>
      </c>
      <c r="CU346">
        <v>163623633.13</v>
      </c>
      <c r="CV346" s="34">
        <v>0.52720370000000005</v>
      </c>
      <c r="CW346">
        <v>0</v>
      </c>
      <c r="CX346" s="4">
        <v>21169359.52</v>
      </c>
      <c r="CY346" s="10">
        <f t="shared" si="11"/>
        <v>0</v>
      </c>
      <c r="CZ346" s="10">
        <f>IFERROR(INDEX(CONFAZ!$A$2:$ES$440,MATCH(DATE(YEAR($A346),MONTH($A346),15),CONFAZ!$A$2:$A$440,0),4),0)</f>
        <v>20121.599999999999</v>
      </c>
      <c r="DA346" s="10"/>
      <c r="DB346" s="10"/>
      <c r="DC346"/>
      <c r="DD346"/>
      <c r="DJ346"/>
    </row>
    <row r="347" spans="1:114" x14ac:dyDescent="0.25">
      <c r="A347" s="1">
        <v>40652</v>
      </c>
      <c r="B347" s="1" t="str">
        <f t="shared" si="10"/>
        <v>19/04/2011</v>
      </c>
      <c r="C347" t="s">
        <v>61</v>
      </c>
      <c r="D347" t="s">
        <v>65</v>
      </c>
      <c r="E347" s="8">
        <v>1.5864</v>
      </c>
      <c r="F347">
        <v>143246652.37</v>
      </c>
      <c r="G347">
        <v>27457.53</v>
      </c>
      <c r="H347">
        <v>268330686</v>
      </c>
      <c r="I347">
        <v>37915811.630000003</v>
      </c>
      <c r="J347">
        <v>69818663.75999999</v>
      </c>
      <c r="K347">
        <v>5531039.5</v>
      </c>
      <c r="L347">
        <v>34224494</v>
      </c>
      <c r="M347" s="10">
        <v>13430989</v>
      </c>
      <c r="N347" s="10">
        <v>32001222</v>
      </c>
      <c r="O347" s="10">
        <v>32492378</v>
      </c>
      <c r="P347" s="10">
        <v>43823690</v>
      </c>
      <c r="Q347" s="10">
        <v>2669400</v>
      </c>
      <c r="R347" s="10">
        <v>43689506</v>
      </c>
      <c r="S347" s="10">
        <v>447544</v>
      </c>
      <c r="T347" s="10">
        <v>9288886</v>
      </c>
      <c r="U347" s="10">
        <v>72502995</v>
      </c>
      <c r="V347" s="10">
        <v>17956620</v>
      </c>
      <c r="W347" s="10">
        <v>447544</v>
      </c>
      <c r="X347" s="10">
        <v>9288886</v>
      </c>
      <c r="Y347" s="10">
        <v>72502995</v>
      </c>
      <c r="Z347" s="10">
        <v>17956620</v>
      </c>
      <c r="AA347" s="10">
        <v>27456</v>
      </c>
      <c r="AB347" s="10">
        <v>12.802432292000001</v>
      </c>
      <c r="AC347">
        <v>139.88999999999999</v>
      </c>
      <c r="AD347">
        <v>20083002562</v>
      </c>
      <c r="AE347">
        <v>18458870399</v>
      </c>
      <c r="AF347" s="10">
        <f>INDEX(CONFAZ!$EN$2:$ES$408,MATCH(DATE(YEAR($A347),MONTH($A347),15),CONFAZ!$EN$2:$EN$408,0),2)</f>
        <v>295152945</v>
      </c>
      <c r="AG347" s="10">
        <f>INDEX(CONFAZ!$EN$2:$ES$408,MATCH(DATE(YEAR($A347),MONTH($A347),15),CONFAZ!$EN$2:$EN$408,0),3)</f>
        <v>595126020</v>
      </c>
      <c r="AH347">
        <v>545</v>
      </c>
      <c r="AI347">
        <v>520437556800</v>
      </c>
      <c r="AJ347">
        <v>11.74</v>
      </c>
      <c r="AK347">
        <v>0.72</v>
      </c>
      <c r="AL347">
        <v>0</v>
      </c>
      <c r="AM347">
        <v>0</v>
      </c>
      <c r="AN347">
        <v>0</v>
      </c>
      <c r="AO347">
        <v>0</v>
      </c>
      <c r="AP347">
        <v>6.43525900486528</v>
      </c>
      <c r="AQ347">
        <v>1.77</v>
      </c>
      <c r="AR347">
        <v>194.22</v>
      </c>
      <c r="AS347">
        <v>12.77</v>
      </c>
      <c r="AT347" s="10">
        <v>354617800000</v>
      </c>
      <c r="AU347">
        <v>0</v>
      </c>
      <c r="AV347">
        <v>0</v>
      </c>
      <c r="AW347">
        <v>181102016</v>
      </c>
      <c r="AX347">
        <v>61635845</v>
      </c>
      <c r="AY347">
        <v>0</v>
      </c>
      <c r="AZ347" s="10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33759872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77936616</v>
      </c>
      <c r="BM347">
        <v>0</v>
      </c>
      <c r="BN347">
        <v>7769683</v>
      </c>
      <c r="BO347">
        <v>13932770000</v>
      </c>
      <c r="BP347">
        <v>0.4</v>
      </c>
      <c r="BQ347" s="3">
        <v>3704</v>
      </c>
      <c r="BR347">
        <v>14118.77</v>
      </c>
      <c r="BS347">
        <v>1279579000</v>
      </c>
      <c r="BT347">
        <v>23471000</v>
      </c>
      <c r="BU347">
        <v>3323598000</v>
      </c>
      <c r="BV347">
        <v>6723049000</v>
      </c>
      <c r="BW347">
        <v>2583073000</v>
      </c>
      <c r="BX347">
        <v>11349697000</v>
      </c>
      <c r="BY347">
        <v>7902078000</v>
      </c>
      <c r="BZ347">
        <v>0.4</v>
      </c>
      <c r="CA347">
        <v>3704</v>
      </c>
      <c r="CB347">
        <v>8238.85</v>
      </c>
      <c r="CC347">
        <v>11395641000</v>
      </c>
      <c r="CD347">
        <v>0.4</v>
      </c>
      <c r="CE347">
        <v>157508.04999999999</v>
      </c>
      <c r="CF347">
        <v>103129592.59999999</v>
      </c>
      <c r="CG347">
        <v>17236.73</v>
      </c>
      <c r="CH347">
        <v>29222</v>
      </c>
      <c r="CI347">
        <v>41.468921000000002</v>
      </c>
      <c r="CJ347">
        <v>2.82</v>
      </c>
      <c r="CK347">
        <v>-216770</v>
      </c>
      <c r="CL347">
        <v>-173896.67</v>
      </c>
      <c r="CM347">
        <v>42876.67</v>
      </c>
      <c r="CN347">
        <v>-2903.33</v>
      </c>
      <c r="CO347">
        <v>3923983.33</v>
      </c>
      <c r="CP347">
        <v>-98643.33</v>
      </c>
      <c r="CQ347">
        <v>-108350</v>
      </c>
      <c r="CR347">
        <v>7104.82</v>
      </c>
      <c r="CS347">
        <v>172611717.91</v>
      </c>
      <c r="CT347">
        <v>116083.57</v>
      </c>
      <c r="CU347">
        <v>172734906.30000001</v>
      </c>
      <c r="CV347" s="34">
        <v>0.52720370000000005</v>
      </c>
      <c r="CW347">
        <v>0</v>
      </c>
      <c r="CX347" s="4">
        <v>27338416.630000003</v>
      </c>
      <c r="CY347" s="10">
        <f t="shared" si="11"/>
        <v>0</v>
      </c>
      <c r="CZ347" s="10">
        <f>IFERROR(INDEX(CONFAZ!$A$2:$ES$440,MATCH(DATE(YEAR($A347),MONTH($A347),15),CONFAZ!$A$2:$A$440,0),4),0)</f>
        <v>17236.73</v>
      </c>
      <c r="DB347" s="5"/>
      <c r="DC347" s="5"/>
      <c r="DD347"/>
      <c r="DJ347"/>
    </row>
    <row r="348" spans="1:114" x14ac:dyDescent="0.25">
      <c r="A348" s="1">
        <v>40682</v>
      </c>
      <c r="B348" s="1" t="str">
        <f t="shared" si="10"/>
        <v>19/05/2011</v>
      </c>
      <c r="C348" t="s">
        <v>61</v>
      </c>
      <c r="D348" t="s">
        <v>65</v>
      </c>
      <c r="E348" s="8">
        <v>1.6134999999999999</v>
      </c>
      <c r="F348">
        <v>139912992.00000003</v>
      </c>
      <c r="G348">
        <v>25416.83</v>
      </c>
      <c r="H348">
        <v>254378358</v>
      </c>
      <c r="I348">
        <v>35948648.429999992</v>
      </c>
      <c r="J348">
        <v>60809913.310000002</v>
      </c>
      <c r="K348">
        <v>5873101.9600000009</v>
      </c>
      <c r="L348">
        <v>25977269</v>
      </c>
      <c r="M348" s="10">
        <v>6322977</v>
      </c>
      <c r="N348" s="10">
        <v>31670859</v>
      </c>
      <c r="O348" s="10">
        <v>42718631</v>
      </c>
      <c r="P348" s="10">
        <v>37519248</v>
      </c>
      <c r="Q348" s="10">
        <v>2867992</v>
      </c>
      <c r="R348" s="10">
        <v>36158354</v>
      </c>
      <c r="S348" s="10">
        <v>758142</v>
      </c>
      <c r="T348" s="10">
        <v>9199735</v>
      </c>
      <c r="U348" s="10">
        <v>65449308</v>
      </c>
      <c r="V348" s="10">
        <v>21687695</v>
      </c>
      <c r="W348" s="10">
        <v>758142</v>
      </c>
      <c r="X348" s="10">
        <v>9199735</v>
      </c>
      <c r="Y348" s="10">
        <v>65449308</v>
      </c>
      <c r="Z348" s="10">
        <v>21687695</v>
      </c>
      <c r="AA348" s="10">
        <v>25417</v>
      </c>
      <c r="AB348" s="10">
        <v>12.9695004447</v>
      </c>
      <c r="AC348">
        <v>143.22999999999999</v>
      </c>
      <c r="AD348">
        <v>23057404066</v>
      </c>
      <c r="AE348">
        <v>19826222541</v>
      </c>
      <c r="AF348" s="10">
        <f>INDEX(CONFAZ!$EN$2:$ES$408,MATCH(DATE(YEAR($A348),MONTH($A348),15),CONFAZ!$EN$2:$EN$408,0),2)</f>
        <v>234825357</v>
      </c>
      <c r="AG348" s="10">
        <f>INDEX(CONFAZ!$EN$2:$ES$408,MATCH(DATE(YEAR($A348),MONTH($A348),15),CONFAZ!$EN$2:$EN$408,0),3)</f>
        <v>463907895</v>
      </c>
      <c r="AH348">
        <v>545</v>
      </c>
      <c r="AI348">
        <v>537322929500</v>
      </c>
      <c r="AJ348">
        <v>11.92</v>
      </c>
      <c r="AK348">
        <v>0.56999999999999995</v>
      </c>
      <c r="AL348">
        <v>0</v>
      </c>
      <c r="AM348">
        <v>0</v>
      </c>
      <c r="AN348">
        <v>0</v>
      </c>
      <c r="AO348">
        <v>0</v>
      </c>
      <c r="AP348">
        <v>6.3431316668023703</v>
      </c>
      <c r="AQ348">
        <v>1.47</v>
      </c>
      <c r="AR348">
        <v>186.2</v>
      </c>
      <c r="AS348">
        <v>4.41</v>
      </c>
      <c r="AT348" s="10">
        <v>368272700000</v>
      </c>
      <c r="AU348">
        <v>0</v>
      </c>
      <c r="AV348">
        <v>0</v>
      </c>
      <c r="AW348">
        <v>139500570</v>
      </c>
      <c r="AX348">
        <v>76376665</v>
      </c>
      <c r="AY348">
        <v>0</v>
      </c>
      <c r="AZ348" s="10">
        <v>12031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3617383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55593563</v>
      </c>
      <c r="BM348">
        <v>0</v>
      </c>
      <c r="BN348">
        <v>1521136</v>
      </c>
      <c r="BO348">
        <v>13932770000</v>
      </c>
      <c r="BP348">
        <v>0.4</v>
      </c>
      <c r="BQ348" s="3">
        <v>3704</v>
      </c>
      <c r="BR348">
        <v>14118.77</v>
      </c>
      <c r="BS348">
        <v>1279579000</v>
      </c>
      <c r="BT348">
        <v>23471000</v>
      </c>
      <c r="BU348">
        <v>3323598000</v>
      </c>
      <c r="BV348">
        <v>6723049000</v>
      </c>
      <c r="BW348">
        <v>2583073000</v>
      </c>
      <c r="BX348">
        <v>11349697000</v>
      </c>
      <c r="BY348">
        <v>7902078000</v>
      </c>
      <c r="BZ348">
        <v>0.4</v>
      </c>
      <c r="CA348">
        <v>3704</v>
      </c>
      <c r="CB348">
        <v>8238.85</v>
      </c>
      <c r="CC348">
        <v>11395641000</v>
      </c>
      <c r="CD348">
        <v>0.4</v>
      </c>
      <c r="CE348">
        <v>129588.4</v>
      </c>
      <c r="CF348">
        <v>114859728.45</v>
      </c>
      <c r="CG348">
        <v>6126.17</v>
      </c>
      <c r="CH348">
        <v>31879</v>
      </c>
      <c r="CI348">
        <v>41.468921000000002</v>
      </c>
      <c r="CJ348">
        <v>2.84</v>
      </c>
      <c r="CK348">
        <v>-216770</v>
      </c>
      <c r="CL348">
        <v>-173896.67</v>
      </c>
      <c r="CM348">
        <v>42876.67</v>
      </c>
      <c r="CN348">
        <v>-2903.33</v>
      </c>
      <c r="CO348">
        <v>3923983.33</v>
      </c>
      <c r="CP348">
        <v>-98643.33</v>
      </c>
      <c r="CQ348">
        <v>-108350</v>
      </c>
      <c r="CR348">
        <v>8756.6299999999992</v>
      </c>
      <c r="CS348">
        <v>157405993.09</v>
      </c>
      <c r="CT348">
        <v>60672.61</v>
      </c>
      <c r="CU348">
        <v>157475422.33000001</v>
      </c>
      <c r="CV348" s="34">
        <v>0.52720370000000005</v>
      </c>
      <c r="CW348">
        <v>0</v>
      </c>
      <c r="CX348" s="4">
        <v>32206915.050000001</v>
      </c>
      <c r="CY348" s="10">
        <f t="shared" si="11"/>
        <v>0</v>
      </c>
      <c r="CZ348" s="10">
        <f>IFERROR(INDEX(CONFAZ!$A$2:$ES$440,MATCH(DATE(YEAR($A348),MONTH($A348),15),CONFAZ!$A$2:$A$440,0),4),0)</f>
        <v>6126.17</v>
      </c>
      <c r="DA348"/>
      <c r="DB348"/>
      <c r="DC348"/>
      <c r="DD348"/>
      <c r="DJ348"/>
    </row>
    <row r="349" spans="1:114" x14ac:dyDescent="0.25">
      <c r="A349" s="1">
        <v>40713</v>
      </c>
      <c r="B349" s="1" t="str">
        <f t="shared" si="10"/>
        <v>19/06/2011</v>
      </c>
      <c r="C349" t="s">
        <v>61</v>
      </c>
      <c r="D349" t="s">
        <v>65</v>
      </c>
      <c r="E349" s="8">
        <v>1.587</v>
      </c>
      <c r="F349">
        <v>139921380.10999998</v>
      </c>
      <c r="G349">
        <v>65334.74</v>
      </c>
      <c r="H349">
        <v>272346469</v>
      </c>
      <c r="I349">
        <v>36698695.150000006</v>
      </c>
      <c r="J349">
        <v>76575786.50999999</v>
      </c>
      <c r="K349">
        <v>6411130.129999999</v>
      </c>
      <c r="L349">
        <v>18270722</v>
      </c>
      <c r="M349" s="10">
        <v>5804819</v>
      </c>
      <c r="N349" s="10">
        <v>33336567</v>
      </c>
      <c r="O349" s="10">
        <v>37069326</v>
      </c>
      <c r="P349" s="10">
        <v>39246551</v>
      </c>
      <c r="Q349" s="10">
        <v>2391129</v>
      </c>
      <c r="R349" s="10">
        <v>41060235</v>
      </c>
      <c r="S349" s="10">
        <v>1108656</v>
      </c>
      <c r="T349" s="10">
        <v>8622563</v>
      </c>
      <c r="U349" s="10">
        <v>82038733</v>
      </c>
      <c r="V349" s="10">
        <v>21604128</v>
      </c>
      <c r="W349" s="10">
        <v>1108656</v>
      </c>
      <c r="X349" s="10">
        <v>8622563</v>
      </c>
      <c r="Y349" s="10">
        <v>82038733</v>
      </c>
      <c r="Z349" s="10">
        <v>21604128</v>
      </c>
      <c r="AA349" s="10">
        <v>63762</v>
      </c>
      <c r="AB349" s="10">
        <v>16.858917014300001</v>
      </c>
      <c r="AC349">
        <v>141.75</v>
      </c>
      <c r="AD349">
        <v>22518366011</v>
      </c>
      <c r="AE349">
        <v>19398620585</v>
      </c>
      <c r="AF349" s="10">
        <f>INDEX(CONFAZ!$EN$2:$ES$408,MATCH(DATE(YEAR($A349),MONTH($A349),15),CONFAZ!$EN$2:$EN$408,0),2)</f>
        <v>297856224</v>
      </c>
      <c r="AG349" s="10">
        <f>INDEX(CONFAZ!$EN$2:$ES$408,MATCH(DATE(YEAR($A349),MONTH($A349),15),CONFAZ!$EN$2:$EN$408,0),3)</f>
        <v>492406384</v>
      </c>
      <c r="AH349">
        <v>545</v>
      </c>
      <c r="AI349">
        <v>532874925000</v>
      </c>
      <c r="AJ349">
        <v>12.1</v>
      </c>
      <c r="AK349">
        <v>0.22</v>
      </c>
      <c r="AL349">
        <v>0</v>
      </c>
      <c r="AM349">
        <v>0</v>
      </c>
      <c r="AN349">
        <v>0</v>
      </c>
      <c r="AO349">
        <v>0</v>
      </c>
      <c r="AP349">
        <v>6.1741511052997096</v>
      </c>
      <c r="AQ349">
        <v>1.1499999999999999</v>
      </c>
      <c r="AR349">
        <v>177.52</v>
      </c>
      <c r="AS349">
        <v>-4.3899999999999997</v>
      </c>
      <c r="AT349" s="10">
        <v>363821700000</v>
      </c>
      <c r="AU349">
        <v>0</v>
      </c>
      <c r="AV349">
        <v>0</v>
      </c>
      <c r="AW349">
        <v>176331022</v>
      </c>
      <c r="AX349">
        <v>69657238</v>
      </c>
      <c r="AY349">
        <v>0</v>
      </c>
      <c r="AZ349" s="10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2300270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101959819</v>
      </c>
      <c r="BM349">
        <v>0</v>
      </c>
      <c r="BN349">
        <v>2413695</v>
      </c>
      <c r="BO349">
        <v>13932770000</v>
      </c>
      <c r="BP349">
        <v>0.4</v>
      </c>
      <c r="BQ349" s="3">
        <v>3704</v>
      </c>
      <c r="BR349">
        <v>14118.77</v>
      </c>
      <c r="BS349">
        <v>1279579000</v>
      </c>
      <c r="BT349">
        <v>23471000</v>
      </c>
      <c r="BU349">
        <v>3323598000</v>
      </c>
      <c r="BV349">
        <v>6723049000</v>
      </c>
      <c r="BW349">
        <v>2583073000</v>
      </c>
      <c r="BX349">
        <v>11349697000</v>
      </c>
      <c r="BY349">
        <v>7902078000</v>
      </c>
      <c r="BZ349">
        <v>0.4</v>
      </c>
      <c r="CA349">
        <v>3704</v>
      </c>
      <c r="CB349">
        <v>8238.85</v>
      </c>
      <c r="CC349">
        <v>11395641000</v>
      </c>
      <c r="CD349">
        <v>0.4</v>
      </c>
      <c r="CE349">
        <v>197454.35</v>
      </c>
      <c r="CF349">
        <v>107986799.09999999</v>
      </c>
      <c r="CG349">
        <v>24875.23</v>
      </c>
      <c r="CH349">
        <v>30756</v>
      </c>
      <c r="CI349">
        <v>41.468921000000002</v>
      </c>
      <c r="CJ349">
        <v>2.74</v>
      </c>
      <c r="CK349">
        <v>-216770</v>
      </c>
      <c r="CL349">
        <v>-173896.67</v>
      </c>
      <c r="CM349">
        <v>42876.67</v>
      </c>
      <c r="CN349">
        <v>-2903.33</v>
      </c>
      <c r="CO349">
        <v>3923983.33</v>
      </c>
      <c r="CP349">
        <v>-98643.33</v>
      </c>
      <c r="CQ349">
        <v>-108350</v>
      </c>
      <c r="CR349">
        <v>19531.439999999999</v>
      </c>
      <c r="CS349">
        <v>171473556.93000001</v>
      </c>
      <c r="CT349">
        <v>49709.7</v>
      </c>
      <c r="CU349">
        <v>171542798.06999999</v>
      </c>
      <c r="CV349" s="34">
        <v>0.52720370000000005</v>
      </c>
      <c r="CW349">
        <v>0</v>
      </c>
      <c r="CX349" s="4">
        <v>29069009.57</v>
      </c>
      <c r="CY349" s="10">
        <f t="shared" si="11"/>
        <v>0</v>
      </c>
      <c r="CZ349" s="10">
        <f>IFERROR(INDEX(CONFAZ!$A$2:$ES$440,MATCH(DATE(YEAR($A349),MONTH($A349),15),CONFAZ!$A$2:$A$440,0),4),0)</f>
        <v>24875.23</v>
      </c>
      <c r="DA349"/>
      <c r="DB349"/>
      <c r="DC349"/>
      <c r="DD349"/>
      <c r="DJ349"/>
    </row>
    <row r="350" spans="1:114" x14ac:dyDescent="0.25">
      <c r="A350" s="1">
        <v>40743</v>
      </c>
      <c r="B350" s="1" t="str">
        <f t="shared" si="10"/>
        <v>19/07/2011</v>
      </c>
      <c r="C350" t="s">
        <v>61</v>
      </c>
      <c r="D350" t="s">
        <v>65</v>
      </c>
      <c r="E350" s="8">
        <v>1.5639000000000001</v>
      </c>
      <c r="F350">
        <v>151861075.48999998</v>
      </c>
      <c r="G350">
        <v>2238624.2599999998</v>
      </c>
      <c r="H350">
        <v>277187622</v>
      </c>
      <c r="I350">
        <v>37218616.469999999</v>
      </c>
      <c r="J350">
        <v>66543147.670000009</v>
      </c>
      <c r="K350">
        <v>6633459.580000001</v>
      </c>
      <c r="L350">
        <v>12183663</v>
      </c>
      <c r="M350" s="10">
        <v>10118580</v>
      </c>
      <c r="N350" s="10">
        <v>32770026</v>
      </c>
      <c r="O350" s="10">
        <v>38354684</v>
      </c>
      <c r="P350" s="10">
        <v>44715728</v>
      </c>
      <c r="Q350" s="10">
        <v>2671722</v>
      </c>
      <c r="R350" s="10">
        <v>44018133</v>
      </c>
      <c r="S350" s="10">
        <v>1250312</v>
      </c>
      <c r="T350" s="10">
        <v>9839569</v>
      </c>
      <c r="U350" s="10">
        <v>69552213</v>
      </c>
      <c r="V350" s="10">
        <v>21660225</v>
      </c>
      <c r="W350" s="10">
        <v>1250312</v>
      </c>
      <c r="X350" s="10">
        <v>9839569</v>
      </c>
      <c r="Y350" s="10">
        <v>69552213</v>
      </c>
      <c r="Z350" s="10">
        <v>21660225</v>
      </c>
      <c r="AA350" s="10">
        <v>2236430</v>
      </c>
      <c r="AB350" s="10">
        <v>17.9992594653</v>
      </c>
      <c r="AC350">
        <v>145.19</v>
      </c>
      <c r="AD350">
        <v>22193042186</v>
      </c>
      <c r="AE350">
        <v>19259092355</v>
      </c>
      <c r="AF350" s="10">
        <f>INDEX(CONFAZ!$EN$2:$ES$408,MATCH(DATE(YEAR($A350),MONTH($A350),15),CONFAZ!$EN$2:$EN$408,0),2)</f>
        <v>272654135</v>
      </c>
      <c r="AG350" s="10">
        <f>INDEX(CONFAZ!$EN$2:$ES$408,MATCH(DATE(YEAR($A350),MONTH($A350),15),CONFAZ!$EN$2:$EN$408,0),3)</f>
        <v>461284180</v>
      </c>
      <c r="AH350">
        <v>545</v>
      </c>
      <c r="AI350">
        <v>541334601600</v>
      </c>
      <c r="AJ350">
        <v>12.25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6.0252751732572296</v>
      </c>
      <c r="AQ350">
        <v>1.1599999999999999</v>
      </c>
      <c r="AR350">
        <v>178.54</v>
      </c>
      <c r="AS350">
        <v>-15.23</v>
      </c>
      <c r="AT350" s="10">
        <v>367333100000</v>
      </c>
      <c r="AU350">
        <v>0</v>
      </c>
      <c r="AV350">
        <v>0</v>
      </c>
      <c r="AW350">
        <v>210073930</v>
      </c>
      <c r="AX350">
        <v>102502087</v>
      </c>
      <c r="AY350">
        <v>0</v>
      </c>
      <c r="AZ350" s="1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25912091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73773086</v>
      </c>
      <c r="BM350">
        <v>0</v>
      </c>
      <c r="BN350">
        <v>7886666</v>
      </c>
      <c r="BO350">
        <v>13932770000</v>
      </c>
      <c r="BP350">
        <v>0.4</v>
      </c>
      <c r="BQ350" s="3">
        <v>3704</v>
      </c>
      <c r="BR350">
        <v>14118.77</v>
      </c>
      <c r="BS350">
        <v>1279579000</v>
      </c>
      <c r="BT350">
        <v>23471000</v>
      </c>
      <c r="BU350">
        <v>3323598000</v>
      </c>
      <c r="BV350">
        <v>6723049000</v>
      </c>
      <c r="BW350">
        <v>2583073000</v>
      </c>
      <c r="BX350">
        <v>11349697000</v>
      </c>
      <c r="BY350">
        <v>7902078000</v>
      </c>
      <c r="BZ350">
        <v>0.4</v>
      </c>
      <c r="CA350">
        <v>3704</v>
      </c>
      <c r="CB350">
        <v>8238.85</v>
      </c>
      <c r="CC350">
        <v>11395641000</v>
      </c>
      <c r="CD350">
        <v>0.4</v>
      </c>
      <c r="CE350">
        <v>96526.42</v>
      </c>
      <c r="CF350">
        <v>121059976.5</v>
      </c>
      <c r="CG350">
        <v>16345.83</v>
      </c>
      <c r="CH350">
        <v>30745</v>
      </c>
      <c r="CI350">
        <v>41.468921000000002</v>
      </c>
      <c r="CJ350">
        <v>2.74</v>
      </c>
      <c r="CK350">
        <v>-93173.33</v>
      </c>
      <c r="CL350">
        <v>-61393.33</v>
      </c>
      <c r="CM350">
        <v>31780</v>
      </c>
      <c r="CN350">
        <v>-63223.33</v>
      </c>
      <c r="CO350">
        <v>3961456.67</v>
      </c>
      <c r="CP350">
        <v>-107760</v>
      </c>
      <c r="CQ350">
        <v>-109033.33</v>
      </c>
      <c r="CR350">
        <v>1031842.54</v>
      </c>
      <c r="CS350">
        <v>167907228.68000001</v>
      </c>
      <c r="CT350">
        <v>24378.71</v>
      </c>
      <c r="CU350">
        <v>168964649.93000001</v>
      </c>
      <c r="CV350" s="34">
        <v>0.52720370000000005</v>
      </c>
      <c r="CW350">
        <v>0</v>
      </c>
      <c r="CX350" s="4">
        <v>21697765.740000002</v>
      </c>
      <c r="CY350" s="10">
        <f t="shared" si="11"/>
        <v>0</v>
      </c>
      <c r="CZ350" s="10">
        <f>IFERROR(INDEX(CONFAZ!$A$2:$ES$440,MATCH(DATE(YEAR($A350),MONTH($A350),15),CONFAZ!$A$2:$A$440,0),4),0)</f>
        <v>16345.83</v>
      </c>
      <c r="DA350"/>
      <c r="DB350"/>
      <c r="DC350"/>
      <c r="DD350"/>
      <c r="DJ350"/>
    </row>
    <row r="351" spans="1:114" x14ac:dyDescent="0.25">
      <c r="A351" s="1">
        <v>40774</v>
      </c>
      <c r="B351" s="1" t="str">
        <f t="shared" si="10"/>
        <v>19/08/2011</v>
      </c>
      <c r="C351" t="s">
        <v>61</v>
      </c>
      <c r="D351" t="s">
        <v>65</v>
      </c>
      <c r="E351" s="8">
        <v>1.597</v>
      </c>
      <c r="F351">
        <v>160292259.07000002</v>
      </c>
      <c r="G351">
        <v>218756.54</v>
      </c>
      <c r="H351">
        <v>296849458</v>
      </c>
      <c r="I351">
        <v>39256015.020000003</v>
      </c>
      <c r="J351">
        <v>76177828.410000011</v>
      </c>
      <c r="K351">
        <v>7005525.6500000004</v>
      </c>
      <c r="L351">
        <v>10213529</v>
      </c>
      <c r="M351" s="10">
        <v>10092894</v>
      </c>
      <c r="N351" s="10">
        <v>33640481</v>
      </c>
      <c r="O351" s="10">
        <v>42815783</v>
      </c>
      <c r="P351" s="10">
        <v>44628468</v>
      </c>
      <c r="Q351" s="10">
        <v>3402185</v>
      </c>
      <c r="R351" s="10">
        <v>47152724</v>
      </c>
      <c r="S351" s="10">
        <v>1061309</v>
      </c>
      <c r="T351" s="10">
        <v>10877759</v>
      </c>
      <c r="U351" s="10">
        <v>80945895</v>
      </c>
      <c r="V351" s="10">
        <v>22013203</v>
      </c>
      <c r="W351" s="10">
        <v>1061309</v>
      </c>
      <c r="X351" s="10">
        <v>10877759</v>
      </c>
      <c r="Y351" s="10">
        <v>80945895</v>
      </c>
      <c r="Z351" s="10">
        <v>22013203</v>
      </c>
      <c r="AA351" s="10">
        <v>218757</v>
      </c>
      <c r="AB351" s="10">
        <v>17.700560750099999</v>
      </c>
      <c r="AC351">
        <v>147.51</v>
      </c>
      <c r="AD351">
        <v>26076703082</v>
      </c>
      <c r="AE351">
        <v>22405400011</v>
      </c>
      <c r="AF351" s="10">
        <f>INDEX(CONFAZ!$EN$2:$ES$408,MATCH(DATE(YEAR($A351),MONTH($A351),15),CONFAZ!$EN$2:$EN$408,0),2)</f>
        <v>323602147</v>
      </c>
      <c r="AG351" s="10">
        <f>INDEX(CONFAZ!$EN$2:$ES$408,MATCH(DATE(YEAR($A351),MONTH($A351),15),CONFAZ!$EN$2:$EN$408,0),3)</f>
        <v>722189150</v>
      </c>
      <c r="AH351">
        <v>545</v>
      </c>
      <c r="AI351">
        <v>564375009000</v>
      </c>
      <c r="AJ351">
        <v>12.42</v>
      </c>
      <c r="AK351">
        <v>0.42</v>
      </c>
      <c r="AL351">
        <v>0</v>
      </c>
      <c r="AM351">
        <v>0</v>
      </c>
      <c r="AN351">
        <v>0</v>
      </c>
      <c r="AO351">
        <v>0</v>
      </c>
      <c r="AP351">
        <v>5.9764991896272202</v>
      </c>
      <c r="AQ351">
        <v>1.37</v>
      </c>
      <c r="AR351">
        <v>175.5</v>
      </c>
      <c r="AS351">
        <v>-4.6100000000000003</v>
      </c>
      <c r="AT351" s="10">
        <v>374887300000</v>
      </c>
      <c r="AU351">
        <v>0</v>
      </c>
      <c r="AV351">
        <v>0</v>
      </c>
      <c r="AW351">
        <v>146800592</v>
      </c>
      <c r="AX351">
        <v>60122939</v>
      </c>
      <c r="AY351">
        <v>0</v>
      </c>
      <c r="AZ351" s="10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21616518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61062743</v>
      </c>
      <c r="BM351">
        <v>7286</v>
      </c>
      <c r="BN351">
        <v>3991106</v>
      </c>
      <c r="BO351">
        <v>13932770000</v>
      </c>
      <c r="BP351">
        <v>0.4</v>
      </c>
      <c r="BQ351" s="3">
        <v>3704</v>
      </c>
      <c r="BR351">
        <v>14118.77</v>
      </c>
      <c r="BS351">
        <v>1279579000</v>
      </c>
      <c r="BT351">
        <v>23471000</v>
      </c>
      <c r="BU351">
        <v>3323598000</v>
      </c>
      <c r="BV351">
        <v>6723049000</v>
      </c>
      <c r="BW351">
        <v>2583073000</v>
      </c>
      <c r="BX351">
        <v>11349697000</v>
      </c>
      <c r="BY351">
        <v>7902078000</v>
      </c>
      <c r="BZ351">
        <v>0.4</v>
      </c>
      <c r="CA351">
        <v>3704</v>
      </c>
      <c r="CB351">
        <v>8238.85</v>
      </c>
      <c r="CC351">
        <v>13932770000</v>
      </c>
      <c r="CD351">
        <v>0.4</v>
      </c>
      <c r="CE351">
        <v>95401.93</v>
      </c>
      <c r="CF351">
        <v>133509341.64</v>
      </c>
      <c r="CG351">
        <v>16530.86</v>
      </c>
      <c r="CH351">
        <v>32971</v>
      </c>
      <c r="CI351">
        <v>41.468921000000002</v>
      </c>
      <c r="CJ351">
        <v>2.74</v>
      </c>
      <c r="CK351">
        <v>-93173.33</v>
      </c>
      <c r="CL351">
        <v>-61393.33</v>
      </c>
      <c r="CM351">
        <v>31780</v>
      </c>
      <c r="CN351">
        <v>-63223.33</v>
      </c>
      <c r="CO351">
        <v>3961456.67</v>
      </c>
      <c r="CP351">
        <v>-107760</v>
      </c>
      <c r="CQ351">
        <v>-109033.33</v>
      </c>
      <c r="CR351">
        <v>172561.5</v>
      </c>
      <c r="CS351">
        <v>185341414.24000001</v>
      </c>
      <c r="CT351">
        <v>11957.37</v>
      </c>
      <c r="CU351">
        <v>185530333.11000001</v>
      </c>
      <c r="CV351" s="34">
        <v>0.52720370000000005</v>
      </c>
      <c r="CW351">
        <v>0</v>
      </c>
      <c r="CX351" s="4">
        <v>25507686.850000001</v>
      </c>
      <c r="CY351" s="10">
        <f t="shared" si="11"/>
        <v>0</v>
      </c>
      <c r="CZ351" s="10">
        <f>IFERROR(INDEX(CONFAZ!$A$2:$ES$440,MATCH(DATE(YEAR($A351),MONTH($A351),15),CONFAZ!$A$2:$A$440,0),4),0)</f>
        <v>16530.86</v>
      </c>
      <c r="DA351"/>
      <c r="DB351"/>
      <c r="DC351"/>
      <c r="DD351"/>
      <c r="DJ351"/>
    </row>
    <row r="352" spans="1:114" x14ac:dyDescent="0.25">
      <c r="A352" s="1">
        <v>40805</v>
      </c>
      <c r="B352" s="1" t="str">
        <f t="shared" si="10"/>
        <v>19/09/2011</v>
      </c>
      <c r="C352" t="s">
        <v>61</v>
      </c>
      <c r="D352" t="s">
        <v>65</v>
      </c>
      <c r="E352" s="8">
        <v>1.7498</v>
      </c>
      <c r="F352">
        <v>163545640.22000003</v>
      </c>
      <c r="G352">
        <v>140497.42000000001</v>
      </c>
      <c r="H352">
        <v>315600189</v>
      </c>
      <c r="I352">
        <v>40958933.760000013</v>
      </c>
      <c r="J352">
        <v>89749440.030000016</v>
      </c>
      <c r="K352">
        <v>7021306.2699999996</v>
      </c>
      <c r="L352">
        <v>7002813</v>
      </c>
      <c r="M352" s="10">
        <v>6205004</v>
      </c>
      <c r="N352" s="10">
        <v>33429811</v>
      </c>
      <c r="O352" s="10">
        <v>38609938</v>
      </c>
      <c r="P352" s="10">
        <v>53686521</v>
      </c>
      <c r="Q352" s="10">
        <v>3602298</v>
      </c>
      <c r="R352" s="10">
        <v>48979688</v>
      </c>
      <c r="S352" s="10">
        <v>839855</v>
      </c>
      <c r="T352" s="10">
        <v>11191096</v>
      </c>
      <c r="U352" s="10">
        <v>95297042</v>
      </c>
      <c r="V352" s="10">
        <v>23618439</v>
      </c>
      <c r="W352" s="10">
        <v>839855</v>
      </c>
      <c r="X352" s="10">
        <v>11191096</v>
      </c>
      <c r="Y352" s="10">
        <v>95297042</v>
      </c>
      <c r="Z352" s="10">
        <v>23618439</v>
      </c>
      <c r="AA352" s="10">
        <v>140497</v>
      </c>
      <c r="AB352" s="10">
        <v>21.018183670399999</v>
      </c>
      <c r="AC352">
        <v>142.30000000000001</v>
      </c>
      <c r="AD352">
        <v>23191369933</v>
      </c>
      <c r="AE352">
        <v>20356258250</v>
      </c>
      <c r="AF352" s="10">
        <f>INDEX(CONFAZ!$EN$2:$ES$408,MATCH(DATE(YEAR($A352),MONTH($A352),15),CONFAZ!$EN$2:$EN$408,0),2)</f>
        <v>345676092</v>
      </c>
      <c r="AG352" s="10">
        <f>INDEX(CONFAZ!$EN$2:$ES$408,MATCH(DATE(YEAR($A352),MONTH($A352),15),CONFAZ!$EN$2:$EN$408,0),3)</f>
        <v>694349603</v>
      </c>
      <c r="AH352">
        <v>545</v>
      </c>
      <c r="AI352">
        <v>611919058400</v>
      </c>
      <c r="AJ352">
        <v>11.91</v>
      </c>
      <c r="AK352">
        <v>0.45</v>
      </c>
      <c r="AL352">
        <v>0</v>
      </c>
      <c r="AM352">
        <v>0</v>
      </c>
      <c r="AN352">
        <v>0</v>
      </c>
      <c r="AO352">
        <v>0</v>
      </c>
      <c r="AP352">
        <v>6.0072815533980499</v>
      </c>
      <c r="AQ352">
        <v>1.53</v>
      </c>
      <c r="AR352">
        <v>193.08</v>
      </c>
      <c r="AS352">
        <v>0.32</v>
      </c>
      <c r="AT352" s="10">
        <v>370113800000</v>
      </c>
      <c r="AU352">
        <v>0</v>
      </c>
      <c r="AV352">
        <v>0</v>
      </c>
      <c r="AW352">
        <v>183778094</v>
      </c>
      <c r="AX352">
        <v>79735271</v>
      </c>
      <c r="AY352">
        <v>0</v>
      </c>
      <c r="AZ352" s="10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27494706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68779975</v>
      </c>
      <c r="BM352">
        <v>3318900</v>
      </c>
      <c r="BN352">
        <v>4449242</v>
      </c>
      <c r="BO352">
        <v>13932770000</v>
      </c>
      <c r="BP352">
        <v>0.4</v>
      </c>
      <c r="BQ352" s="3">
        <v>3704</v>
      </c>
      <c r="BR352">
        <v>14118.77</v>
      </c>
      <c r="BS352">
        <v>1279579000</v>
      </c>
      <c r="BT352">
        <v>23471000</v>
      </c>
      <c r="BU352">
        <v>3323598000</v>
      </c>
      <c r="BV352">
        <v>6723049000</v>
      </c>
      <c r="BW352">
        <v>2583073000</v>
      </c>
      <c r="BX352">
        <v>11349697000</v>
      </c>
      <c r="BY352">
        <v>7902078000</v>
      </c>
      <c r="BZ352">
        <v>0.4</v>
      </c>
      <c r="CA352">
        <v>3704</v>
      </c>
      <c r="CB352">
        <v>8238.85</v>
      </c>
      <c r="CC352">
        <v>13932770000</v>
      </c>
      <c r="CD352">
        <v>0.4</v>
      </c>
      <c r="CE352">
        <v>290353.28000000003</v>
      </c>
      <c r="CF352">
        <v>130094610.7</v>
      </c>
      <c r="CG352">
        <v>22703.91</v>
      </c>
      <c r="CH352">
        <v>30782</v>
      </c>
      <c r="CI352">
        <v>41.468921000000002</v>
      </c>
      <c r="CJ352">
        <v>2.74</v>
      </c>
      <c r="CK352">
        <v>-93173.33</v>
      </c>
      <c r="CL352">
        <v>-61393.33</v>
      </c>
      <c r="CM352">
        <v>31780</v>
      </c>
      <c r="CN352">
        <v>-63223.33</v>
      </c>
      <c r="CO352">
        <v>3961456.67</v>
      </c>
      <c r="CP352">
        <v>-107760</v>
      </c>
      <c r="CQ352">
        <v>-109033.33</v>
      </c>
      <c r="CR352">
        <v>101524.48</v>
      </c>
      <c r="CS352">
        <v>206865513.19999999</v>
      </c>
      <c r="CT352">
        <v>20779.560000000001</v>
      </c>
      <c r="CU352">
        <v>207015087.65000001</v>
      </c>
      <c r="CV352" s="34">
        <v>0.52720370000000005</v>
      </c>
      <c r="CW352">
        <v>0</v>
      </c>
      <c r="CX352" s="4">
        <v>20262906.809999999</v>
      </c>
      <c r="CY352" s="10">
        <f t="shared" si="11"/>
        <v>0</v>
      </c>
      <c r="CZ352" s="10">
        <f>IFERROR(INDEX(CONFAZ!$A$2:$ES$440,MATCH(DATE(YEAR($A352),MONTH($A352),15),CONFAZ!$A$2:$A$440,0),4),0)</f>
        <v>22703.91</v>
      </c>
      <c r="DA352" s="10"/>
      <c r="DB352" s="10"/>
      <c r="DC352"/>
      <c r="DD352"/>
      <c r="DJ352"/>
    </row>
    <row r="353" spans="1:114" x14ac:dyDescent="0.25">
      <c r="A353" s="1">
        <v>40835</v>
      </c>
      <c r="B353" s="1" t="str">
        <f t="shared" si="10"/>
        <v>19/10/2011</v>
      </c>
      <c r="C353" t="s">
        <v>61</v>
      </c>
      <c r="D353" t="s">
        <v>65</v>
      </c>
      <c r="E353" s="8">
        <v>1.7726</v>
      </c>
      <c r="F353">
        <v>159711535.72999999</v>
      </c>
      <c r="G353">
        <v>33879.370000000003</v>
      </c>
      <c r="H353">
        <v>305895677</v>
      </c>
      <c r="I353">
        <v>40410204.849999994</v>
      </c>
      <c r="J353">
        <v>84369701.820000023</v>
      </c>
      <c r="K353">
        <v>6666760.2400000021</v>
      </c>
      <c r="L353">
        <v>5021161</v>
      </c>
      <c r="M353" s="10">
        <v>8356066</v>
      </c>
      <c r="N353" s="10">
        <v>34100975</v>
      </c>
      <c r="O353" s="10">
        <v>36884523</v>
      </c>
      <c r="P353" s="10">
        <v>43260615</v>
      </c>
      <c r="Q353" s="10">
        <v>2763673</v>
      </c>
      <c r="R353" s="10">
        <v>50644648</v>
      </c>
      <c r="S353" s="10">
        <v>876197</v>
      </c>
      <c r="T353" s="10">
        <v>9985589</v>
      </c>
      <c r="U353" s="10">
        <v>89998695</v>
      </c>
      <c r="V353" s="10">
        <v>28991477</v>
      </c>
      <c r="W353" s="10">
        <v>876197</v>
      </c>
      <c r="X353" s="10">
        <v>9985589</v>
      </c>
      <c r="Y353" s="10">
        <v>89998695</v>
      </c>
      <c r="Z353" s="10">
        <v>28991477</v>
      </c>
      <c r="AA353" s="10">
        <v>33219</v>
      </c>
      <c r="AB353" s="10">
        <v>9.1862670137000002</v>
      </c>
      <c r="AC353">
        <v>142.02000000000001</v>
      </c>
      <c r="AD353">
        <v>22056074475</v>
      </c>
      <c r="AE353">
        <v>19918996728</v>
      </c>
      <c r="AF353" s="10">
        <f>INDEX(CONFAZ!$EN$2:$ES$408,MATCH(DATE(YEAR($A353),MONTH($A353),15),CONFAZ!$EN$2:$EN$408,0),2)</f>
        <v>225699981</v>
      </c>
      <c r="AG353" s="10">
        <f>INDEX(CONFAZ!$EN$2:$ES$408,MATCH(DATE(YEAR($A353),MONTH($A353),15),CONFAZ!$EN$2:$EN$408,0),3)</f>
        <v>647947303</v>
      </c>
      <c r="AH353">
        <v>545</v>
      </c>
      <c r="AI353">
        <v>625600172800</v>
      </c>
      <c r="AJ353">
        <v>11.7</v>
      </c>
      <c r="AK353">
        <v>0.32</v>
      </c>
      <c r="AL353">
        <v>0</v>
      </c>
      <c r="AM353">
        <v>0</v>
      </c>
      <c r="AN353">
        <v>0</v>
      </c>
      <c r="AO353">
        <v>0</v>
      </c>
      <c r="AP353">
        <v>5.7362770913510204</v>
      </c>
      <c r="AQ353">
        <v>1.43</v>
      </c>
      <c r="AR353">
        <v>191.93</v>
      </c>
      <c r="AS353">
        <v>30.89</v>
      </c>
      <c r="AT353" s="10">
        <v>383776100000</v>
      </c>
      <c r="AU353">
        <v>0</v>
      </c>
      <c r="AV353">
        <v>0</v>
      </c>
      <c r="AW353">
        <v>145921183</v>
      </c>
      <c r="AX353">
        <v>61724118</v>
      </c>
      <c r="AY353">
        <v>0</v>
      </c>
      <c r="AZ353" s="10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3599413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71536656</v>
      </c>
      <c r="BM353">
        <v>1404671</v>
      </c>
      <c r="BN353">
        <v>7656325</v>
      </c>
      <c r="BO353">
        <v>13932770000</v>
      </c>
      <c r="BP353">
        <v>0.4</v>
      </c>
      <c r="BQ353" s="3">
        <v>3704</v>
      </c>
      <c r="BR353">
        <v>14118.77</v>
      </c>
      <c r="BS353">
        <v>1279579000</v>
      </c>
      <c r="BT353">
        <v>23471000</v>
      </c>
      <c r="BU353">
        <v>3323598000</v>
      </c>
      <c r="BV353">
        <v>6723049000</v>
      </c>
      <c r="BW353">
        <v>2583073000</v>
      </c>
      <c r="BX353">
        <v>11349697000</v>
      </c>
      <c r="BY353">
        <v>7902078000</v>
      </c>
      <c r="BZ353">
        <v>0.4</v>
      </c>
      <c r="CA353">
        <v>3704</v>
      </c>
      <c r="CB353">
        <v>8238.85</v>
      </c>
      <c r="CC353">
        <v>13932770000</v>
      </c>
      <c r="CD353">
        <v>0.4</v>
      </c>
      <c r="CE353">
        <v>186569.05</v>
      </c>
      <c r="CF353">
        <v>143100871.33000001</v>
      </c>
      <c r="CG353">
        <v>12538.06</v>
      </c>
      <c r="CH353">
        <v>28603</v>
      </c>
      <c r="CI353">
        <v>41.468921000000002</v>
      </c>
      <c r="CJ353">
        <v>2.75</v>
      </c>
      <c r="CK353">
        <v>-23100</v>
      </c>
      <c r="CL353">
        <v>910</v>
      </c>
      <c r="CM353">
        <v>24010</v>
      </c>
      <c r="CN353">
        <v>74350</v>
      </c>
      <c r="CO353">
        <v>3934776.67</v>
      </c>
      <c r="CP353">
        <v>-100460</v>
      </c>
      <c r="CQ353">
        <v>-109046.67</v>
      </c>
      <c r="CR353">
        <v>21092.87</v>
      </c>
      <c r="CS353">
        <v>195214427</v>
      </c>
      <c r="CT353">
        <v>11630.33</v>
      </c>
      <c r="CU353">
        <v>195247150.19999999</v>
      </c>
      <c r="CV353" s="34">
        <v>0.52720370000000005</v>
      </c>
      <c r="CW353">
        <v>0</v>
      </c>
      <c r="CX353" s="4">
        <v>24634712.07</v>
      </c>
      <c r="CY353" s="10">
        <f t="shared" si="11"/>
        <v>0</v>
      </c>
      <c r="CZ353" s="10">
        <f>IFERROR(INDEX(CONFAZ!$A$2:$ES$440,MATCH(DATE(YEAR($A353),MONTH($A353),15),CONFAZ!$A$2:$A$440,0),4),0)</f>
        <v>12538.06</v>
      </c>
      <c r="DA353"/>
      <c r="DB353"/>
      <c r="DC353"/>
      <c r="DD353"/>
      <c r="DJ353"/>
    </row>
    <row r="354" spans="1:114" x14ac:dyDescent="0.25">
      <c r="A354" s="1">
        <v>40866</v>
      </c>
      <c r="B354" s="1" t="str">
        <f t="shared" si="10"/>
        <v>19/11/2011</v>
      </c>
      <c r="C354" t="s">
        <v>61</v>
      </c>
      <c r="D354" t="s">
        <v>65</v>
      </c>
      <c r="E354" s="8">
        <v>1.7905</v>
      </c>
      <c r="F354">
        <v>160448084.11999997</v>
      </c>
      <c r="G354">
        <v>528322.42000000004</v>
      </c>
      <c r="H354">
        <v>312120959</v>
      </c>
      <c r="I354">
        <v>38010350.359999999</v>
      </c>
      <c r="J354">
        <v>92310768.679999992</v>
      </c>
      <c r="K354">
        <v>6879147.0899999989</v>
      </c>
      <c r="L354">
        <v>4889607</v>
      </c>
      <c r="M354" s="10">
        <v>8291503</v>
      </c>
      <c r="N354" s="10">
        <v>34251639</v>
      </c>
      <c r="O354" s="10">
        <v>39449600</v>
      </c>
      <c r="P354" s="10">
        <v>44422064</v>
      </c>
      <c r="Q354" s="10">
        <v>3407293</v>
      </c>
      <c r="R354" s="10">
        <v>44230536</v>
      </c>
      <c r="S354" s="10">
        <v>800063</v>
      </c>
      <c r="T354" s="10">
        <v>10944354</v>
      </c>
      <c r="U354" s="10">
        <v>96781556</v>
      </c>
      <c r="V354" s="10">
        <v>29014029</v>
      </c>
      <c r="W354" s="10">
        <v>800063</v>
      </c>
      <c r="X354" s="10">
        <v>10944354</v>
      </c>
      <c r="Y354" s="10">
        <v>96781556</v>
      </c>
      <c r="Z354" s="10">
        <v>29014029</v>
      </c>
      <c r="AA354" s="10">
        <v>528322</v>
      </c>
      <c r="AB354" s="10">
        <v>7.8065907426000001</v>
      </c>
      <c r="AC354">
        <v>141.87</v>
      </c>
      <c r="AD354">
        <v>21666081911</v>
      </c>
      <c r="AE354">
        <v>21345663330</v>
      </c>
      <c r="AF354" s="10">
        <f>INDEX(CONFAZ!$EN$2:$ES$408,MATCH(DATE(YEAR($A354),MONTH($A354),15),CONFAZ!$EN$2:$EN$408,0),2)</f>
        <v>263750615</v>
      </c>
      <c r="AG354" s="10">
        <f>INDEX(CONFAZ!$EN$2:$ES$408,MATCH(DATE(YEAR($A354),MONTH($A354),15),CONFAZ!$EN$2:$EN$408,0),3)</f>
        <v>765070265</v>
      </c>
      <c r="AH354">
        <v>545</v>
      </c>
      <c r="AI354">
        <v>630386706500</v>
      </c>
      <c r="AJ354">
        <v>11.4</v>
      </c>
      <c r="AK354">
        <v>0.56999999999999995</v>
      </c>
      <c r="AL354">
        <v>0</v>
      </c>
      <c r="AM354">
        <v>0</v>
      </c>
      <c r="AN354">
        <v>0</v>
      </c>
      <c r="AO354">
        <v>0</v>
      </c>
      <c r="AP354">
        <v>5.1819764382008797</v>
      </c>
      <c r="AQ354">
        <v>1.52</v>
      </c>
      <c r="AR354">
        <v>201.43</v>
      </c>
      <c r="AS354">
        <v>13.45</v>
      </c>
      <c r="AT354" s="10">
        <v>391538000000</v>
      </c>
      <c r="AU354">
        <v>0</v>
      </c>
      <c r="AV354">
        <v>0</v>
      </c>
      <c r="AW354">
        <v>137249977</v>
      </c>
      <c r="AX354">
        <v>33782021</v>
      </c>
      <c r="AY354">
        <v>0</v>
      </c>
      <c r="AZ354" s="10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35579138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63023436</v>
      </c>
      <c r="BM354">
        <v>1481219</v>
      </c>
      <c r="BN354">
        <v>3384163</v>
      </c>
      <c r="BO354">
        <v>13932770000</v>
      </c>
      <c r="BP354">
        <v>0.4</v>
      </c>
      <c r="BQ354" s="3">
        <v>3704</v>
      </c>
      <c r="BR354">
        <v>14118.77</v>
      </c>
      <c r="BS354">
        <v>1279579000</v>
      </c>
      <c r="BT354">
        <v>23471000</v>
      </c>
      <c r="BU354">
        <v>3323598000</v>
      </c>
      <c r="BV354">
        <v>6723049000</v>
      </c>
      <c r="BW354">
        <v>2583073000</v>
      </c>
      <c r="BX354">
        <v>11349697000</v>
      </c>
      <c r="BY354">
        <v>7902078000</v>
      </c>
      <c r="BZ354">
        <v>0.4</v>
      </c>
      <c r="CA354">
        <v>3704</v>
      </c>
      <c r="CB354">
        <v>8238.85</v>
      </c>
      <c r="CC354">
        <v>13932770000</v>
      </c>
      <c r="CD354">
        <v>0.4</v>
      </c>
      <c r="CE354">
        <v>307547.87</v>
      </c>
      <c r="CF354">
        <v>150128477.44999999</v>
      </c>
      <c r="CG354">
        <v>23551.57</v>
      </c>
      <c r="CH354">
        <v>29667</v>
      </c>
      <c r="CI354">
        <v>41.468921000000002</v>
      </c>
      <c r="CJ354">
        <v>2.75</v>
      </c>
      <c r="CK354">
        <v>-23100</v>
      </c>
      <c r="CL354">
        <v>910</v>
      </c>
      <c r="CM354">
        <v>24010</v>
      </c>
      <c r="CN354">
        <v>74350</v>
      </c>
      <c r="CO354">
        <v>3934776.67</v>
      </c>
      <c r="CP354">
        <v>-100460</v>
      </c>
      <c r="CQ354">
        <v>-109046.67</v>
      </c>
      <c r="CR354">
        <v>28412.71</v>
      </c>
      <c r="CS354">
        <v>204982723.41</v>
      </c>
      <c r="CT354">
        <v>8922.48</v>
      </c>
      <c r="CU354">
        <v>205025100.75</v>
      </c>
      <c r="CV354" s="34">
        <v>0.52720370000000005</v>
      </c>
      <c r="CW354">
        <v>0</v>
      </c>
      <c r="CX354" s="4">
        <v>27966943.82</v>
      </c>
      <c r="CY354" s="10">
        <f t="shared" si="11"/>
        <v>0</v>
      </c>
      <c r="CZ354" s="10">
        <f>IFERROR(INDEX(CONFAZ!$A$2:$ES$440,MATCH(DATE(YEAR($A354),MONTH($A354),15),CONFAZ!$A$2:$A$440,0),4),0)</f>
        <v>23551.57</v>
      </c>
      <c r="DA354"/>
      <c r="DB354"/>
      <c r="DC354"/>
      <c r="DD354"/>
      <c r="DJ354"/>
    </row>
    <row r="355" spans="1:114" x14ac:dyDescent="0.25">
      <c r="A355" s="1">
        <v>40896</v>
      </c>
      <c r="B355" s="1" t="str">
        <f t="shared" si="10"/>
        <v>19/12/2011</v>
      </c>
      <c r="C355" t="s">
        <v>61</v>
      </c>
      <c r="D355" t="s">
        <v>65</v>
      </c>
      <c r="E355" s="8">
        <v>1.8369</v>
      </c>
      <c r="F355">
        <v>171031680.72000003</v>
      </c>
      <c r="G355">
        <v>71720.489999999991</v>
      </c>
      <c r="H355">
        <v>324927753</v>
      </c>
      <c r="I355">
        <v>42214837.489999995</v>
      </c>
      <c r="J355">
        <v>90117973.280000001</v>
      </c>
      <c r="K355">
        <v>7696859.0200000005</v>
      </c>
      <c r="L355">
        <v>4536858</v>
      </c>
      <c r="M355" s="10">
        <v>7140154</v>
      </c>
      <c r="N355" s="10">
        <v>35076897</v>
      </c>
      <c r="O355" s="10">
        <v>42417798</v>
      </c>
      <c r="P355" s="10">
        <v>47798658</v>
      </c>
      <c r="Q355" s="10">
        <v>2971748</v>
      </c>
      <c r="R355" s="10">
        <v>55275112</v>
      </c>
      <c r="S355" s="10">
        <v>896911</v>
      </c>
      <c r="T355" s="10">
        <v>10648267</v>
      </c>
      <c r="U355" s="10">
        <v>94554876</v>
      </c>
      <c r="V355" s="10">
        <v>28075612</v>
      </c>
      <c r="W355" s="10">
        <v>896911</v>
      </c>
      <c r="X355" s="10">
        <v>10648267</v>
      </c>
      <c r="Y355" s="10">
        <v>94554876</v>
      </c>
      <c r="Z355" s="10">
        <v>28075612</v>
      </c>
      <c r="AA355" s="10">
        <v>71720</v>
      </c>
      <c r="AB355" s="10">
        <v>7.4812412054999999</v>
      </c>
      <c r="AC355">
        <v>139.22999999999999</v>
      </c>
      <c r="AD355">
        <v>21999062581</v>
      </c>
      <c r="AE355">
        <v>18477262036</v>
      </c>
      <c r="AF355" s="10">
        <f>INDEX(CONFAZ!$EN$2:$ES$408,MATCH(DATE(YEAR($A355),MONTH($A355),15),CONFAZ!$EN$2:$EN$408,0),2)</f>
        <v>224392275</v>
      </c>
      <c r="AG355" s="10">
        <f>INDEX(CONFAZ!$EN$2:$ES$408,MATCH(DATE(YEAR($A355),MONTH($A355),15),CONFAZ!$EN$2:$EN$408,0),3)</f>
        <v>600532415</v>
      </c>
      <c r="AH355">
        <v>545</v>
      </c>
      <c r="AI355">
        <v>646610842800</v>
      </c>
      <c r="AJ355">
        <v>10.9</v>
      </c>
      <c r="AK355">
        <v>0.51</v>
      </c>
      <c r="AL355">
        <v>0</v>
      </c>
      <c r="AM355">
        <v>0</v>
      </c>
      <c r="AN355">
        <v>0</v>
      </c>
      <c r="AO355">
        <v>0</v>
      </c>
      <c r="AP355">
        <v>4.7342837302397696</v>
      </c>
      <c r="AQ355">
        <v>1.5</v>
      </c>
      <c r="AR355">
        <v>196.02</v>
      </c>
      <c r="AS355">
        <v>8.52</v>
      </c>
      <c r="AT355" s="10">
        <v>385490900000</v>
      </c>
      <c r="AU355">
        <v>0</v>
      </c>
      <c r="AV355">
        <v>0</v>
      </c>
      <c r="AW355">
        <v>164377055</v>
      </c>
      <c r="AX355">
        <v>80463668</v>
      </c>
      <c r="AY355">
        <v>0</v>
      </c>
      <c r="AZ355" s="10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21266248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56594070</v>
      </c>
      <c r="BM355">
        <v>0</v>
      </c>
      <c r="BN355">
        <v>6053069</v>
      </c>
      <c r="BO355">
        <v>13932770000</v>
      </c>
      <c r="BP355">
        <v>0.4</v>
      </c>
      <c r="BQ355" s="3">
        <v>3704</v>
      </c>
      <c r="BR355">
        <v>14118.77</v>
      </c>
      <c r="BS355">
        <v>1279579000</v>
      </c>
      <c r="BT355">
        <v>23471000</v>
      </c>
      <c r="BU355">
        <v>3323598000</v>
      </c>
      <c r="BV355">
        <v>6723049000</v>
      </c>
      <c r="BW355">
        <v>2583073000</v>
      </c>
      <c r="BX355">
        <v>11349697000</v>
      </c>
      <c r="BY355">
        <v>6763404000</v>
      </c>
      <c r="BZ355">
        <v>0.4</v>
      </c>
      <c r="CA355">
        <v>3704</v>
      </c>
      <c r="CB355">
        <v>7198.79</v>
      </c>
      <c r="CC355">
        <v>13932770000</v>
      </c>
      <c r="CD355">
        <v>0.4</v>
      </c>
      <c r="CE355">
        <v>372289.95</v>
      </c>
      <c r="CF355">
        <v>157021686.31</v>
      </c>
      <c r="CG355">
        <v>15684.7</v>
      </c>
      <c r="CH355">
        <v>31905</v>
      </c>
      <c r="CI355">
        <v>41.468921000000002</v>
      </c>
      <c r="CJ355">
        <v>2.75</v>
      </c>
      <c r="CK355">
        <v>-23100</v>
      </c>
      <c r="CL355">
        <v>910</v>
      </c>
      <c r="CM355">
        <v>24010</v>
      </c>
      <c r="CN355">
        <v>74350</v>
      </c>
      <c r="CO355">
        <v>3934776.67</v>
      </c>
      <c r="CP355">
        <v>-100460</v>
      </c>
      <c r="CQ355">
        <v>-109046.67</v>
      </c>
      <c r="CR355">
        <v>17753.73</v>
      </c>
      <c r="CS355">
        <v>208592689.34</v>
      </c>
      <c r="CT355">
        <v>11685.06</v>
      </c>
      <c r="CU355">
        <v>208622128.13</v>
      </c>
      <c r="CV355" s="34">
        <v>0.52720370000000005</v>
      </c>
      <c r="CW355">
        <v>0</v>
      </c>
      <c r="CX355" s="4">
        <v>46729682.140000001</v>
      </c>
      <c r="CY355" s="10">
        <f t="shared" si="11"/>
        <v>0</v>
      </c>
      <c r="CZ355" s="10">
        <f>IFERROR(INDEX(CONFAZ!$A$2:$ES$440,MATCH(DATE(YEAR($A355),MONTH($A355),15),CONFAZ!$A$2:$A$440,0),4),0)</f>
        <v>15684.7</v>
      </c>
      <c r="DB355" s="5"/>
      <c r="DC355" s="5"/>
      <c r="DD355"/>
      <c r="DJ355"/>
    </row>
    <row r="356" spans="1:114" x14ac:dyDescent="0.25">
      <c r="A356" s="1">
        <v>40927</v>
      </c>
      <c r="B356" s="1" t="str">
        <f t="shared" si="10"/>
        <v>19/01/2012</v>
      </c>
      <c r="C356" t="s">
        <v>61</v>
      </c>
      <c r="D356" t="s">
        <v>65</v>
      </c>
      <c r="E356" s="8">
        <v>1.7897000000000001</v>
      </c>
      <c r="F356">
        <v>185074680.67000002</v>
      </c>
      <c r="G356">
        <v>400846.02</v>
      </c>
      <c r="H356">
        <v>331270199</v>
      </c>
      <c r="I356">
        <v>40055723.999999993</v>
      </c>
      <c r="J356">
        <v>81605726.86999999</v>
      </c>
      <c r="K356">
        <v>8743004.4299999997</v>
      </c>
      <c r="L356">
        <v>10753933</v>
      </c>
      <c r="M356" s="10">
        <v>5963401</v>
      </c>
      <c r="N356" s="10">
        <v>37202239</v>
      </c>
      <c r="O356" s="10">
        <v>60046768</v>
      </c>
      <c r="P356" s="10">
        <v>46332267</v>
      </c>
      <c r="Q356" s="10">
        <v>3430626</v>
      </c>
      <c r="R356" s="10">
        <v>48678187</v>
      </c>
      <c r="S356" s="10">
        <v>796335</v>
      </c>
      <c r="T356" s="10">
        <v>10676857</v>
      </c>
      <c r="U356" s="10">
        <v>87354048</v>
      </c>
      <c r="V356" s="10">
        <v>30391742</v>
      </c>
      <c r="W356" s="10">
        <v>796335</v>
      </c>
      <c r="X356" s="10">
        <v>10676857</v>
      </c>
      <c r="Y356" s="10">
        <v>87354048</v>
      </c>
      <c r="Z356" s="10">
        <v>30391742</v>
      </c>
      <c r="AA356" s="10">
        <v>397729</v>
      </c>
      <c r="AB356" s="10">
        <v>8.4803065231999994</v>
      </c>
      <c r="AC356">
        <v>133.34</v>
      </c>
      <c r="AD356">
        <v>15949177033</v>
      </c>
      <c r="AE356">
        <v>17589407302</v>
      </c>
      <c r="AF356" s="10">
        <f>INDEX(CONFAZ!$EN$2:$ES$408,MATCH(DATE(YEAR($A356),MONTH($A356),15),CONFAZ!$EN$2:$EN$408,0),2)</f>
        <v>170404629</v>
      </c>
      <c r="AG356" s="10">
        <f>INDEX(CONFAZ!$EN$2:$ES$408,MATCH(DATE(YEAR($A356),MONTH($A356),15),CONFAZ!$EN$2:$EN$408,0),3)</f>
        <v>522529148</v>
      </c>
      <c r="AH356">
        <v>622</v>
      </c>
      <c r="AI356">
        <v>635477727500</v>
      </c>
      <c r="AJ356">
        <v>10.7</v>
      </c>
      <c r="AK356">
        <v>0.51</v>
      </c>
      <c r="AL356">
        <v>0</v>
      </c>
      <c r="AM356">
        <v>0</v>
      </c>
      <c r="AN356">
        <v>0</v>
      </c>
      <c r="AO356">
        <v>0</v>
      </c>
      <c r="AP356">
        <v>5.4991816693944298</v>
      </c>
      <c r="AQ356">
        <v>1.56</v>
      </c>
      <c r="AR356">
        <v>201.5</v>
      </c>
      <c r="AS356">
        <v>0.25994</v>
      </c>
      <c r="AT356" s="10">
        <v>364190600000</v>
      </c>
      <c r="AU356">
        <v>0</v>
      </c>
      <c r="AV356">
        <v>0</v>
      </c>
      <c r="AW356">
        <v>127407370</v>
      </c>
      <c r="AX356">
        <v>78150398</v>
      </c>
      <c r="AY356">
        <v>0</v>
      </c>
      <c r="AZ356" s="10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1308653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40939454</v>
      </c>
      <c r="BM356">
        <v>0</v>
      </c>
      <c r="BN356">
        <v>7008865</v>
      </c>
      <c r="BO356">
        <v>14775476000</v>
      </c>
      <c r="BP356">
        <v>0.4</v>
      </c>
      <c r="BQ356" s="3">
        <v>3704</v>
      </c>
      <c r="BR356">
        <v>14818.48</v>
      </c>
      <c r="BS356">
        <v>1632246000</v>
      </c>
      <c r="BT356">
        <v>15686000</v>
      </c>
      <c r="BU356">
        <v>3142392000</v>
      </c>
      <c r="BV356">
        <v>7559371000</v>
      </c>
      <c r="BW356">
        <v>2425781000</v>
      </c>
      <c r="BX356">
        <v>12349695000</v>
      </c>
      <c r="BY356">
        <v>6763404000</v>
      </c>
      <c r="BZ356">
        <v>0.4</v>
      </c>
      <c r="CA356">
        <v>3704</v>
      </c>
      <c r="CB356">
        <v>7198.79</v>
      </c>
      <c r="CC356">
        <v>13932770000</v>
      </c>
      <c r="CD356">
        <v>0.4</v>
      </c>
      <c r="CE356">
        <v>317695.90999999997</v>
      </c>
      <c r="CF356">
        <v>170177455.97999999</v>
      </c>
      <c r="CG356">
        <v>12664.27</v>
      </c>
      <c r="CH356">
        <v>31186.5</v>
      </c>
      <c r="CI356">
        <v>40.653455200000003</v>
      </c>
      <c r="CJ356">
        <v>2.74</v>
      </c>
      <c r="CK356">
        <v>-15203.33</v>
      </c>
      <c r="CL356">
        <v>-90223.33</v>
      </c>
      <c r="CM356">
        <v>-75020</v>
      </c>
      <c r="CN356">
        <v>75073.33</v>
      </c>
      <c r="CO356">
        <v>4330610</v>
      </c>
      <c r="CP356">
        <v>-74320</v>
      </c>
      <c r="CQ356">
        <v>-59756.67</v>
      </c>
      <c r="CR356">
        <v>20247.45</v>
      </c>
      <c r="CS356">
        <v>204416163.63999999</v>
      </c>
      <c r="CT356">
        <v>21411.96</v>
      </c>
      <c r="CU356">
        <v>204457823.05000001</v>
      </c>
      <c r="CV356" s="34">
        <v>0.52698149999999999</v>
      </c>
      <c r="CW356">
        <v>0</v>
      </c>
      <c r="CX356" s="4">
        <v>28385056.909999996</v>
      </c>
      <c r="CY356" s="10">
        <f t="shared" si="11"/>
        <v>0</v>
      </c>
      <c r="CZ356" s="10">
        <f>IFERROR(INDEX(CONFAZ!$A$2:$ES$440,MATCH(DATE(YEAR($A356),MONTH($A356),15),CONFAZ!$A$2:$A$440,0),4),0)</f>
        <v>12664.27</v>
      </c>
      <c r="DA356"/>
      <c r="DB356"/>
      <c r="DC356"/>
      <c r="DD356"/>
      <c r="DJ356"/>
    </row>
    <row r="357" spans="1:114" x14ac:dyDescent="0.25">
      <c r="A357" s="1">
        <v>40958</v>
      </c>
      <c r="B357" s="1" t="str">
        <f t="shared" si="10"/>
        <v>19/02/2012</v>
      </c>
      <c r="C357" t="s">
        <v>61</v>
      </c>
      <c r="D357" t="s">
        <v>65</v>
      </c>
      <c r="E357" s="8">
        <v>1.7183999999999999</v>
      </c>
      <c r="F357">
        <v>161285567.02000001</v>
      </c>
      <c r="G357">
        <v>40402.18</v>
      </c>
      <c r="H357">
        <v>290083865</v>
      </c>
      <c r="I357">
        <v>34219447.800000012</v>
      </c>
      <c r="J357">
        <v>78369771.460000008</v>
      </c>
      <c r="K357">
        <v>671170.4</v>
      </c>
      <c r="L357">
        <v>33520511</v>
      </c>
      <c r="M357" s="10">
        <v>8443470</v>
      </c>
      <c r="N357" s="10">
        <v>35515527</v>
      </c>
      <c r="O357" s="10">
        <v>33169122</v>
      </c>
      <c r="P357" s="10">
        <v>45993120</v>
      </c>
      <c r="Q357" s="10">
        <v>2600641</v>
      </c>
      <c r="R357" s="10">
        <v>39612601</v>
      </c>
      <c r="S357" s="10">
        <v>591420</v>
      </c>
      <c r="T357" s="10">
        <v>10511734</v>
      </c>
      <c r="U357" s="10">
        <v>86121566</v>
      </c>
      <c r="V357" s="10">
        <v>27485390</v>
      </c>
      <c r="W357" s="10">
        <v>591420</v>
      </c>
      <c r="X357" s="10">
        <v>10511734</v>
      </c>
      <c r="Y357" s="10">
        <v>86121566</v>
      </c>
      <c r="Z357" s="10">
        <v>27485390</v>
      </c>
      <c r="AA357" s="10">
        <v>39274</v>
      </c>
      <c r="AB357" s="10">
        <v>13.219950431999999</v>
      </c>
      <c r="AC357">
        <v>135.35</v>
      </c>
      <c r="AD357">
        <v>17926499266</v>
      </c>
      <c r="AE357">
        <v>16476146495</v>
      </c>
      <c r="AF357" s="10">
        <f>INDEX(CONFAZ!$EN$2:$ES$408,MATCH(DATE(YEAR($A357),MONTH($A357),15),CONFAZ!$EN$2:$EN$408,0),2)</f>
        <v>181596697</v>
      </c>
      <c r="AG357" s="10">
        <f>INDEX(CONFAZ!$EN$2:$ES$408,MATCH(DATE(YEAR($A357),MONTH($A357),15),CONFAZ!$EN$2:$EN$408,0),3)</f>
        <v>741611665</v>
      </c>
      <c r="AH357">
        <v>622</v>
      </c>
      <c r="AI357">
        <v>612317472000</v>
      </c>
      <c r="AJ357">
        <v>10.4</v>
      </c>
      <c r="AK357">
        <v>0.39</v>
      </c>
      <c r="AL357">
        <v>0</v>
      </c>
      <c r="AM357">
        <v>0</v>
      </c>
      <c r="AN357">
        <v>0</v>
      </c>
      <c r="AO357">
        <v>0</v>
      </c>
      <c r="AP357">
        <v>5.7456318569687097</v>
      </c>
      <c r="AQ357">
        <v>1.45</v>
      </c>
      <c r="AR357">
        <v>203.24</v>
      </c>
      <c r="AS357">
        <v>-8.93</v>
      </c>
      <c r="AT357" s="10">
        <v>367525200000</v>
      </c>
      <c r="AU357">
        <v>0</v>
      </c>
      <c r="AV357">
        <v>0</v>
      </c>
      <c r="AW357">
        <v>128217175</v>
      </c>
      <c r="AX357">
        <v>34827486</v>
      </c>
      <c r="AY357">
        <v>0</v>
      </c>
      <c r="AZ357" s="10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25661029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61591790</v>
      </c>
      <c r="BM357">
        <v>0</v>
      </c>
      <c r="BN357">
        <v>6136870</v>
      </c>
      <c r="BO357">
        <v>14775476000</v>
      </c>
      <c r="BP357">
        <v>0.4</v>
      </c>
      <c r="BQ357" s="3">
        <v>3704</v>
      </c>
      <c r="BR357">
        <v>14818.48</v>
      </c>
      <c r="BS357">
        <v>1632246000</v>
      </c>
      <c r="BT357">
        <v>15686000</v>
      </c>
      <c r="BU357">
        <v>3142392000</v>
      </c>
      <c r="BV357">
        <v>7559371000</v>
      </c>
      <c r="BW357">
        <v>2425781000</v>
      </c>
      <c r="BX357">
        <v>12349695000</v>
      </c>
      <c r="BY357">
        <v>6763404000</v>
      </c>
      <c r="BZ357">
        <v>0.4</v>
      </c>
      <c r="CA357">
        <v>3704</v>
      </c>
      <c r="CB357">
        <v>7198.79</v>
      </c>
      <c r="CC357">
        <v>13932770000</v>
      </c>
      <c r="CD357">
        <v>0.4</v>
      </c>
      <c r="CE357">
        <v>380262.05</v>
      </c>
      <c r="CF357">
        <v>137894718.93000001</v>
      </c>
      <c r="CG357">
        <v>32020.880000000001</v>
      </c>
      <c r="CH357">
        <v>30811.5</v>
      </c>
      <c r="CI357">
        <v>40.653455200000003</v>
      </c>
      <c r="CJ357">
        <v>2.73</v>
      </c>
      <c r="CK357">
        <v>-15203.33</v>
      </c>
      <c r="CL357">
        <v>-90223.33</v>
      </c>
      <c r="CM357">
        <v>-75020</v>
      </c>
      <c r="CN357">
        <v>75073.33</v>
      </c>
      <c r="CO357">
        <v>4330610</v>
      </c>
      <c r="CP357">
        <v>-74320</v>
      </c>
      <c r="CQ357">
        <v>-59756.67</v>
      </c>
      <c r="CR357">
        <v>29707.24</v>
      </c>
      <c r="CS357">
        <v>189655774.27000001</v>
      </c>
      <c r="CT357">
        <v>77283.009999999995</v>
      </c>
      <c r="CU357">
        <v>189762764.52000001</v>
      </c>
      <c r="CV357" s="34">
        <v>0.52698149999999999</v>
      </c>
      <c r="CW357">
        <v>0</v>
      </c>
      <c r="CX357" s="4">
        <v>35807318.880000003</v>
      </c>
      <c r="CY357" s="10">
        <f t="shared" si="11"/>
        <v>0</v>
      </c>
      <c r="CZ357" s="10">
        <f>IFERROR(INDEX(CONFAZ!$A$2:$ES$440,MATCH(DATE(YEAR($A357),MONTH($A357),15),CONFAZ!$A$2:$A$440,0),4),0)</f>
        <v>32020.880000000001</v>
      </c>
      <c r="DA357"/>
      <c r="DB357"/>
      <c r="DC357"/>
      <c r="DD357"/>
      <c r="DJ357"/>
    </row>
    <row r="358" spans="1:114" x14ac:dyDescent="0.25">
      <c r="A358" s="1">
        <v>40987</v>
      </c>
      <c r="B358" s="1" t="str">
        <f t="shared" si="10"/>
        <v>19/03/2012</v>
      </c>
      <c r="C358" t="s">
        <v>61</v>
      </c>
      <c r="D358" t="s">
        <v>65</v>
      </c>
      <c r="E358" s="8">
        <v>1.7952999999999999</v>
      </c>
      <c r="F358">
        <v>162780771.29000002</v>
      </c>
      <c r="G358">
        <v>32709.720000000005</v>
      </c>
      <c r="H358">
        <v>309324223</v>
      </c>
      <c r="I358">
        <v>35615379.519999996</v>
      </c>
      <c r="J358">
        <v>84052279.420000002</v>
      </c>
      <c r="K358">
        <v>10865510.08</v>
      </c>
      <c r="L358">
        <v>60287029</v>
      </c>
      <c r="M358" s="10">
        <v>6643540</v>
      </c>
      <c r="N358" s="10">
        <v>33968937</v>
      </c>
      <c r="O358" s="10">
        <v>41932779</v>
      </c>
      <c r="P358" s="10">
        <v>41555755</v>
      </c>
      <c r="Q358" s="10">
        <v>2995068</v>
      </c>
      <c r="R358" s="10">
        <v>50536014</v>
      </c>
      <c r="S358" s="10">
        <v>916517</v>
      </c>
      <c r="T358" s="10">
        <v>14280358</v>
      </c>
      <c r="U358" s="10">
        <v>89371934</v>
      </c>
      <c r="V358" s="10">
        <v>27090611</v>
      </c>
      <c r="W358" s="10">
        <v>916517</v>
      </c>
      <c r="X358" s="10">
        <v>14280358</v>
      </c>
      <c r="Y358" s="10">
        <v>89371934</v>
      </c>
      <c r="Z358" s="10">
        <v>27090611</v>
      </c>
      <c r="AA358" s="10">
        <v>32710</v>
      </c>
      <c r="AB358" s="10">
        <v>15.2514638463</v>
      </c>
      <c r="AC358">
        <v>146.35</v>
      </c>
      <c r="AD358">
        <v>20739368495</v>
      </c>
      <c r="AE358">
        <v>19033764217</v>
      </c>
      <c r="AF358" s="10">
        <f>INDEX(CONFAZ!$EN$2:$ES$408,MATCH(DATE(YEAR($A358),MONTH($A358),15),CONFAZ!$EN$2:$EN$408,0),2)</f>
        <v>259606341</v>
      </c>
      <c r="AG358" s="10">
        <f>INDEX(CONFAZ!$EN$2:$ES$408,MATCH(DATE(YEAR($A358),MONTH($A358),15),CONFAZ!$EN$2:$EN$408,0),3)</f>
        <v>595485868</v>
      </c>
      <c r="AH358">
        <v>622</v>
      </c>
      <c r="AI358">
        <v>655672284800</v>
      </c>
      <c r="AJ358">
        <v>9.82</v>
      </c>
      <c r="AK358">
        <v>0.18</v>
      </c>
      <c r="AL358">
        <v>0</v>
      </c>
      <c r="AM358">
        <v>0</v>
      </c>
      <c r="AN358">
        <v>0</v>
      </c>
      <c r="AO358">
        <v>0</v>
      </c>
      <c r="AP358">
        <v>7.9998745609633701</v>
      </c>
      <c r="AQ358">
        <v>1.21</v>
      </c>
      <c r="AR358">
        <v>221.12</v>
      </c>
      <c r="AS358">
        <v>-2.23</v>
      </c>
      <c r="AT358" s="10">
        <v>397758400000</v>
      </c>
      <c r="AU358">
        <v>0</v>
      </c>
      <c r="AV358">
        <v>0</v>
      </c>
      <c r="AW358">
        <v>127004907</v>
      </c>
      <c r="AX358">
        <v>69324630</v>
      </c>
      <c r="AY358">
        <v>0</v>
      </c>
      <c r="AZ358" s="10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1933952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51428992</v>
      </c>
      <c r="BM358">
        <v>0</v>
      </c>
      <c r="BN358">
        <v>4317333</v>
      </c>
      <c r="BO358">
        <v>14775476000</v>
      </c>
      <c r="BP358">
        <v>0.4</v>
      </c>
      <c r="BQ358" s="3">
        <v>3704</v>
      </c>
      <c r="BR358">
        <v>14818.48</v>
      </c>
      <c r="BS358">
        <v>1632246000</v>
      </c>
      <c r="BT358">
        <v>15686000</v>
      </c>
      <c r="BU358">
        <v>3142392000</v>
      </c>
      <c r="BV358">
        <v>7559371000</v>
      </c>
      <c r="BW358">
        <v>2425781000</v>
      </c>
      <c r="BX358">
        <v>12349695000</v>
      </c>
      <c r="BY358">
        <v>6763404000</v>
      </c>
      <c r="BZ358">
        <v>0.4</v>
      </c>
      <c r="CA358">
        <v>3704</v>
      </c>
      <c r="CB358">
        <v>7198.79</v>
      </c>
      <c r="CC358">
        <v>13932770000</v>
      </c>
      <c r="CD358">
        <v>0.4</v>
      </c>
      <c r="CE358">
        <v>425499.85</v>
      </c>
      <c r="CF358">
        <v>128585500.94</v>
      </c>
      <c r="CG358">
        <v>15630.42</v>
      </c>
      <c r="CH358">
        <v>32308.5</v>
      </c>
      <c r="CI358">
        <v>40.653455200000003</v>
      </c>
      <c r="CJ358">
        <v>2.74</v>
      </c>
      <c r="CK358">
        <v>-15203.33</v>
      </c>
      <c r="CL358">
        <v>-90223.33</v>
      </c>
      <c r="CM358">
        <v>-75020</v>
      </c>
      <c r="CN358">
        <v>75073.33</v>
      </c>
      <c r="CO358">
        <v>4330610</v>
      </c>
      <c r="CP358">
        <v>-74320</v>
      </c>
      <c r="CQ358">
        <v>-59756.67</v>
      </c>
      <c r="CR358">
        <v>8437.5499999999993</v>
      </c>
      <c r="CS358">
        <v>194548451.06</v>
      </c>
      <c r="CT358">
        <v>166005.53</v>
      </c>
      <c r="CU358">
        <v>194722894.13999999</v>
      </c>
      <c r="CV358" s="34">
        <v>0.52698149999999999</v>
      </c>
      <c r="CW358">
        <v>0</v>
      </c>
      <c r="CX358">
        <v>24514719.079999998</v>
      </c>
      <c r="CY358" s="10">
        <f t="shared" si="11"/>
        <v>0</v>
      </c>
      <c r="CZ358" s="10">
        <f>IFERROR(INDEX(CONFAZ!$A$2:$ES$440,MATCH(DATE(YEAR($A358),MONTH($A358),15),CONFAZ!$A$2:$A$440,0),4),0)</f>
        <v>15630.42</v>
      </c>
      <c r="DA358"/>
      <c r="DB358"/>
      <c r="DC358"/>
      <c r="DD358"/>
      <c r="DJ358"/>
    </row>
    <row r="359" spans="1:114" x14ac:dyDescent="0.25">
      <c r="A359" s="1">
        <v>41018</v>
      </c>
      <c r="B359" s="1" t="str">
        <f t="shared" si="10"/>
        <v>19/04/2012</v>
      </c>
      <c r="C359" t="s">
        <v>61</v>
      </c>
      <c r="D359" t="s">
        <v>65</v>
      </c>
      <c r="E359" s="8">
        <v>1.8548</v>
      </c>
      <c r="F359">
        <v>156557316.47</v>
      </c>
      <c r="G359">
        <v>63371.159999999996</v>
      </c>
      <c r="H359">
        <v>289694560</v>
      </c>
      <c r="I359">
        <v>41779595.639999993</v>
      </c>
      <c r="J359">
        <v>70825958.50999999</v>
      </c>
      <c r="K359">
        <v>6401479.5599999996</v>
      </c>
      <c r="L359">
        <v>39717306</v>
      </c>
      <c r="M359" s="10">
        <v>5322614</v>
      </c>
      <c r="N359" s="10">
        <v>35165914</v>
      </c>
      <c r="O359" s="10">
        <v>40223744</v>
      </c>
      <c r="P359" s="10">
        <v>47174606</v>
      </c>
      <c r="Q359" s="10">
        <v>2841059</v>
      </c>
      <c r="R359" s="10">
        <v>41656196</v>
      </c>
      <c r="S359" s="10">
        <v>784600</v>
      </c>
      <c r="T359" s="10">
        <v>15474160</v>
      </c>
      <c r="U359" s="10">
        <v>73359047</v>
      </c>
      <c r="V359" s="10">
        <v>27629508</v>
      </c>
      <c r="W359" s="10">
        <v>784600</v>
      </c>
      <c r="X359" s="10">
        <v>15474160</v>
      </c>
      <c r="Y359" s="10">
        <v>73359047</v>
      </c>
      <c r="Z359" s="10">
        <v>27629508</v>
      </c>
      <c r="AA359" s="10">
        <v>63112</v>
      </c>
      <c r="AB359" s="10">
        <v>14.9253452955</v>
      </c>
      <c r="AC359">
        <v>139.85</v>
      </c>
      <c r="AD359">
        <v>19461604595</v>
      </c>
      <c r="AE359">
        <v>18849751858</v>
      </c>
      <c r="AF359" s="10">
        <f>INDEX(CONFAZ!$EN$2:$ES$408,MATCH(DATE(YEAR($A359),MONTH($A359),15),CONFAZ!$EN$2:$EN$408,0),2)</f>
        <v>318905810</v>
      </c>
      <c r="AG359" s="10">
        <f>INDEX(CONFAZ!$EN$2:$ES$408,MATCH(DATE(YEAR($A359),MONTH($A359),15),CONFAZ!$EN$2:$EN$408,0),3)</f>
        <v>582255821</v>
      </c>
      <c r="AH359">
        <v>622</v>
      </c>
      <c r="AI359">
        <v>694199705600</v>
      </c>
      <c r="AJ359">
        <v>9.35</v>
      </c>
      <c r="AK359">
        <v>0.64</v>
      </c>
      <c r="AL359">
        <v>0</v>
      </c>
      <c r="AM359">
        <v>0</v>
      </c>
      <c r="AN359">
        <v>0</v>
      </c>
      <c r="AO359">
        <v>0</v>
      </c>
      <c r="AP359">
        <v>7.8169744760323701</v>
      </c>
      <c r="AQ359">
        <v>1.64</v>
      </c>
      <c r="AR359">
        <v>226.14</v>
      </c>
      <c r="AS359">
        <v>24.84</v>
      </c>
      <c r="AT359" s="10">
        <v>385880000000</v>
      </c>
      <c r="AU359">
        <v>0</v>
      </c>
      <c r="AV359">
        <v>0</v>
      </c>
      <c r="AW359">
        <v>178266541</v>
      </c>
      <c r="AX359">
        <v>83996099</v>
      </c>
      <c r="AY359">
        <v>0</v>
      </c>
      <c r="AZ359" s="10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22984402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59799608</v>
      </c>
      <c r="BM359">
        <v>0</v>
      </c>
      <c r="BN359">
        <v>11486432</v>
      </c>
      <c r="BO359">
        <v>14775476000</v>
      </c>
      <c r="BP359">
        <v>0.4</v>
      </c>
      <c r="BQ359" s="3">
        <v>3704</v>
      </c>
      <c r="BR359">
        <v>14818.48</v>
      </c>
      <c r="BS359">
        <v>1632246000</v>
      </c>
      <c r="BT359">
        <v>15686000</v>
      </c>
      <c r="BU359">
        <v>3142392000</v>
      </c>
      <c r="BV359">
        <v>7559371000</v>
      </c>
      <c r="BW359">
        <v>2425781000</v>
      </c>
      <c r="BX359">
        <v>12349695000</v>
      </c>
      <c r="BY359">
        <v>6763404000</v>
      </c>
      <c r="BZ359">
        <v>0.4</v>
      </c>
      <c r="CA359">
        <v>3704</v>
      </c>
      <c r="CB359">
        <v>7198.79</v>
      </c>
      <c r="CC359">
        <v>13932770000</v>
      </c>
      <c r="CD359">
        <v>0.4</v>
      </c>
      <c r="CE359">
        <v>395160.98</v>
      </c>
      <c r="CF359">
        <v>108207185.73999999</v>
      </c>
      <c r="CG359">
        <v>17069.060000000001</v>
      </c>
      <c r="CH359">
        <v>30608.5</v>
      </c>
      <c r="CI359">
        <v>40.653455200000003</v>
      </c>
      <c r="CJ359">
        <v>2.74</v>
      </c>
      <c r="CK359">
        <v>-219826.67</v>
      </c>
      <c r="CL359">
        <v>-89030</v>
      </c>
      <c r="CM359">
        <v>130796.67</v>
      </c>
      <c r="CN359">
        <v>-3720</v>
      </c>
      <c r="CO359">
        <v>4506150</v>
      </c>
      <c r="CP359">
        <v>-93343.33</v>
      </c>
      <c r="CQ359">
        <v>-84186.67</v>
      </c>
      <c r="CR359">
        <v>10070.790000000001</v>
      </c>
      <c r="CS359">
        <v>168603582.09</v>
      </c>
      <c r="CT359">
        <v>95360.42</v>
      </c>
      <c r="CU359">
        <v>168713813.30000001</v>
      </c>
      <c r="CV359" s="34">
        <v>0.52698149999999999</v>
      </c>
      <c r="CW359">
        <v>0</v>
      </c>
      <c r="CX359" s="4">
        <v>29466310.150000002</v>
      </c>
      <c r="CY359" s="10">
        <f t="shared" si="11"/>
        <v>0</v>
      </c>
      <c r="CZ359" s="10">
        <f>IFERROR(INDEX(CONFAZ!$A$2:$ES$440,MATCH(DATE(YEAR($A359),MONTH($A359),15),CONFAZ!$A$2:$A$440,0),4),0)</f>
        <v>17069.060000000001</v>
      </c>
      <c r="DA359"/>
      <c r="DB359"/>
      <c r="DC359"/>
      <c r="DD359"/>
      <c r="DJ359"/>
    </row>
    <row r="360" spans="1:114" x14ac:dyDescent="0.25">
      <c r="A360" s="1">
        <v>41048</v>
      </c>
      <c r="B360" s="1" t="str">
        <f t="shared" si="10"/>
        <v>19/05/2012</v>
      </c>
      <c r="C360" t="s">
        <v>61</v>
      </c>
      <c r="D360" t="s">
        <v>65</v>
      </c>
      <c r="E360" s="8">
        <v>1.986</v>
      </c>
      <c r="F360">
        <v>167127368.09999996</v>
      </c>
      <c r="G360">
        <v>56138.680000000008</v>
      </c>
      <c r="H360">
        <v>293427933</v>
      </c>
      <c r="I360">
        <v>37126985.079999991</v>
      </c>
      <c r="J360">
        <v>69133994.10999997</v>
      </c>
      <c r="K360">
        <v>6409924.5499999989</v>
      </c>
      <c r="L360">
        <v>28266233</v>
      </c>
      <c r="M360" s="10">
        <v>9978081</v>
      </c>
      <c r="N360" s="10">
        <v>27603211</v>
      </c>
      <c r="O360" s="10">
        <v>41368945</v>
      </c>
      <c r="P360" s="10">
        <v>45458200</v>
      </c>
      <c r="Q360" s="10">
        <v>3338829</v>
      </c>
      <c r="R360" s="10">
        <v>45020478</v>
      </c>
      <c r="S360" s="10">
        <v>640536</v>
      </c>
      <c r="T360" s="10">
        <v>19554056</v>
      </c>
      <c r="U360" s="10">
        <v>72928673</v>
      </c>
      <c r="V360" s="10">
        <v>27480785</v>
      </c>
      <c r="W360" s="10">
        <v>640536</v>
      </c>
      <c r="X360" s="10">
        <v>19554056</v>
      </c>
      <c r="Y360" s="10">
        <v>72928673</v>
      </c>
      <c r="Z360" s="10">
        <v>27480785</v>
      </c>
      <c r="AA360" s="10">
        <v>56139</v>
      </c>
      <c r="AB360" s="10">
        <v>22.6331036833</v>
      </c>
      <c r="AC360">
        <v>144.56</v>
      </c>
      <c r="AD360">
        <v>23146072472</v>
      </c>
      <c r="AE360">
        <v>20417070958</v>
      </c>
      <c r="AF360" s="10">
        <f>INDEX(CONFAZ!$EN$2:$ES$408,MATCH(DATE(YEAR($A360),MONTH($A360),15),CONFAZ!$EN$2:$EN$408,0),2)</f>
        <v>285610754</v>
      </c>
      <c r="AG360" s="10">
        <f>INDEX(CONFAZ!$EN$2:$ES$408,MATCH(DATE(YEAR($A360),MONTH($A360),15),CONFAZ!$EN$2:$EN$408,0),3)</f>
        <v>574461509</v>
      </c>
      <c r="AH360">
        <v>622</v>
      </c>
      <c r="AI360">
        <v>739604274000</v>
      </c>
      <c r="AJ360">
        <v>8.8699999999999992</v>
      </c>
      <c r="AK360">
        <v>0.55000000000000004</v>
      </c>
      <c r="AL360">
        <v>0</v>
      </c>
      <c r="AM360">
        <v>0</v>
      </c>
      <c r="AN360">
        <v>0</v>
      </c>
      <c r="AO360">
        <v>0</v>
      </c>
      <c r="AP360">
        <v>7.688255889613</v>
      </c>
      <c r="AQ360">
        <v>1.36</v>
      </c>
      <c r="AR360">
        <v>221.89</v>
      </c>
      <c r="AS360">
        <v>33.01</v>
      </c>
      <c r="AT360" s="10">
        <v>401862300000</v>
      </c>
      <c r="AU360">
        <v>0</v>
      </c>
      <c r="AV360">
        <v>0</v>
      </c>
      <c r="AW360">
        <v>136511625</v>
      </c>
      <c r="AX360">
        <v>63381819</v>
      </c>
      <c r="AY360">
        <v>0</v>
      </c>
      <c r="AZ360" s="1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12651125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55065470</v>
      </c>
      <c r="BM360">
        <v>0</v>
      </c>
      <c r="BN360">
        <v>5413211</v>
      </c>
      <c r="BO360">
        <v>14775476000</v>
      </c>
      <c r="BP360">
        <v>0.4</v>
      </c>
      <c r="BQ360" s="3">
        <v>3704</v>
      </c>
      <c r="BR360">
        <v>14818.48</v>
      </c>
      <c r="BS360">
        <v>1632246000</v>
      </c>
      <c r="BT360">
        <v>15686000</v>
      </c>
      <c r="BU360">
        <v>3142392000</v>
      </c>
      <c r="BV360">
        <v>7559371000</v>
      </c>
      <c r="BW360">
        <v>2425781000</v>
      </c>
      <c r="BX360">
        <v>12349695000</v>
      </c>
      <c r="BY360">
        <v>6763404000</v>
      </c>
      <c r="BZ360">
        <v>0.4</v>
      </c>
      <c r="CA360">
        <v>3704</v>
      </c>
      <c r="CB360">
        <v>7198.79</v>
      </c>
      <c r="CC360">
        <v>13932770000</v>
      </c>
      <c r="CD360">
        <v>0.4</v>
      </c>
      <c r="CE360">
        <v>406338.47</v>
      </c>
      <c r="CF360">
        <v>103085736.73</v>
      </c>
      <c r="CG360">
        <v>25578.3</v>
      </c>
      <c r="CH360">
        <v>32658.5</v>
      </c>
      <c r="CI360">
        <v>40.653455200000003</v>
      </c>
      <c r="CJ360">
        <v>2.74</v>
      </c>
      <c r="CK360">
        <v>-219826.67</v>
      </c>
      <c r="CL360">
        <v>-89030</v>
      </c>
      <c r="CM360">
        <v>130796.67</v>
      </c>
      <c r="CN360">
        <v>-3720</v>
      </c>
      <c r="CO360">
        <v>4506150</v>
      </c>
      <c r="CP360">
        <v>-93343.33</v>
      </c>
      <c r="CQ360">
        <v>-84186.67</v>
      </c>
      <c r="CR360">
        <v>18265.71</v>
      </c>
      <c r="CS360">
        <v>182280065.31999999</v>
      </c>
      <c r="CT360">
        <v>61734.28</v>
      </c>
      <c r="CU360">
        <v>182367070.08000001</v>
      </c>
      <c r="CV360" s="34">
        <v>0.52698149999999999</v>
      </c>
      <c r="CW360">
        <v>0</v>
      </c>
      <c r="CX360">
        <v>34555645.890000001</v>
      </c>
      <c r="CY360" s="10">
        <f t="shared" si="11"/>
        <v>0</v>
      </c>
      <c r="CZ360" s="10">
        <f>IFERROR(INDEX(CONFAZ!$A$2:$ES$440,MATCH(DATE(YEAR($A360),MONTH($A360),15),CONFAZ!$A$2:$A$440,0),4),0)</f>
        <v>25578.3</v>
      </c>
      <c r="DA360" s="10"/>
      <c r="DB360" s="10"/>
      <c r="DC360"/>
      <c r="DD360"/>
      <c r="DJ360"/>
    </row>
    <row r="361" spans="1:114" x14ac:dyDescent="0.25">
      <c r="A361" s="1">
        <v>41079</v>
      </c>
      <c r="B361" s="1" t="str">
        <f t="shared" si="10"/>
        <v>19/06/2012</v>
      </c>
      <c r="C361" t="s">
        <v>61</v>
      </c>
      <c r="D361" t="s">
        <v>65</v>
      </c>
      <c r="E361" s="8">
        <v>2.0491999999999999</v>
      </c>
      <c r="F361">
        <v>165452820.81999996</v>
      </c>
      <c r="G361">
        <v>26651.13</v>
      </c>
      <c r="H361">
        <v>309805632</v>
      </c>
      <c r="I361">
        <v>44239305.93</v>
      </c>
      <c r="J361">
        <v>77813259.829999983</v>
      </c>
      <c r="K361">
        <v>6497741.4199999999</v>
      </c>
      <c r="L361">
        <v>18239563</v>
      </c>
      <c r="M361" s="10">
        <v>5916248</v>
      </c>
      <c r="N361" s="10">
        <v>34738467</v>
      </c>
      <c r="O361" s="10">
        <v>40435387</v>
      </c>
      <c r="P361" s="10">
        <v>49221783</v>
      </c>
      <c r="Q361" s="10">
        <v>3867146</v>
      </c>
      <c r="R361" s="10">
        <v>46606517</v>
      </c>
      <c r="S361" s="10">
        <v>710538</v>
      </c>
      <c r="T361" s="10">
        <v>13633496</v>
      </c>
      <c r="U361" s="10">
        <v>84859503</v>
      </c>
      <c r="V361" s="10">
        <v>29789896</v>
      </c>
      <c r="W361" s="10">
        <v>710538</v>
      </c>
      <c r="X361" s="10">
        <v>13633496</v>
      </c>
      <c r="Y361" s="10">
        <v>84859503</v>
      </c>
      <c r="Z361" s="10">
        <v>29789896</v>
      </c>
      <c r="AA361" s="10">
        <v>26651</v>
      </c>
      <c r="AB361" s="10">
        <v>25.622344860399998</v>
      </c>
      <c r="AC361">
        <v>142.28</v>
      </c>
      <c r="AD361">
        <v>19181689510</v>
      </c>
      <c r="AE361">
        <v>18709216579</v>
      </c>
      <c r="AF361" s="10">
        <f>INDEX(CONFAZ!$EN$2:$ES$408,MATCH(DATE(YEAR($A361),MONTH($A361),15),CONFAZ!$EN$2:$EN$408,0),2)</f>
        <v>236318656</v>
      </c>
      <c r="AG361" s="10">
        <f>INDEX(CONFAZ!$EN$2:$ES$408,MATCH(DATE(YEAR($A361),MONTH($A361),15),CONFAZ!$EN$2:$EN$408,0),3)</f>
        <v>674594281</v>
      </c>
      <c r="AH361">
        <v>622</v>
      </c>
      <c r="AI361">
        <v>766216372000</v>
      </c>
      <c r="AJ361">
        <v>8.39</v>
      </c>
      <c r="AK361">
        <v>0.26</v>
      </c>
      <c r="AL361">
        <v>0</v>
      </c>
      <c r="AM361">
        <v>0</v>
      </c>
      <c r="AN361">
        <v>0</v>
      </c>
      <c r="AO361">
        <v>0</v>
      </c>
      <c r="AP361">
        <v>7.5899391815276704</v>
      </c>
      <c r="AQ361">
        <v>1.08</v>
      </c>
      <c r="AR361">
        <v>195.9</v>
      </c>
      <c r="AS361">
        <v>33.57</v>
      </c>
      <c r="AT361" s="10">
        <v>395383300000</v>
      </c>
      <c r="AU361">
        <v>0</v>
      </c>
      <c r="AV361">
        <v>0</v>
      </c>
      <c r="AW361">
        <v>102361566</v>
      </c>
      <c r="AX361">
        <v>37674573</v>
      </c>
      <c r="AY361">
        <v>0</v>
      </c>
      <c r="AZ361" s="10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1993036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54941504</v>
      </c>
      <c r="BM361">
        <v>0</v>
      </c>
      <c r="BN361">
        <v>7752453</v>
      </c>
      <c r="BO361">
        <v>14775476000</v>
      </c>
      <c r="BP361">
        <v>0.4</v>
      </c>
      <c r="BQ361" s="3">
        <v>3704</v>
      </c>
      <c r="BR361">
        <v>14818.48</v>
      </c>
      <c r="BS361">
        <v>1632246000</v>
      </c>
      <c r="BT361">
        <v>15686000</v>
      </c>
      <c r="BU361">
        <v>3142392000</v>
      </c>
      <c r="BV361">
        <v>7559371000</v>
      </c>
      <c r="BW361">
        <v>2425781000</v>
      </c>
      <c r="BX361">
        <v>12349695000</v>
      </c>
      <c r="BY361">
        <v>6763404000</v>
      </c>
      <c r="BZ361">
        <v>0.4</v>
      </c>
      <c r="CA361">
        <v>3704</v>
      </c>
      <c r="CB361">
        <v>7198.79</v>
      </c>
      <c r="CC361">
        <v>13932770000</v>
      </c>
      <c r="CD361">
        <v>0.4</v>
      </c>
      <c r="CE361">
        <v>325925.71999999997</v>
      </c>
      <c r="CF361">
        <v>114036754.53</v>
      </c>
      <c r="CG361">
        <v>21989.72</v>
      </c>
      <c r="CH361">
        <v>32625.5</v>
      </c>
      <c r="CI361">
        <v>40.653455200000003</v>
      </c>
      <c r="CJ361">
        <v>2.73</v>
      </c>
      <c r="CK361">
        <v>-219826.67</v>
      </c>
      <c r="CL361">
        <v>-89030</v>
      </c>
      <c r="CM361">
        <v>130796.67</v>
      </c>
      <c r="CN361">
        <v>-3720</v>
      </c>
      <c r="CO361">
        <v>4506150</v>
      </c>
      <c r="CP361">
        <v>-93343.33</v>
      </c>
      <c r="CQ361">
        <v>-84186.67</v>
      </c>
      <c r="CR361">
        <v>8358.41</v>
      </c>
      <c r="CS361">
        <v>189054723.81999999</v>
      </c>
      <c r="CT361">
        <v>34351.11</v>
      </c>
      <c r="CU361">
        <v>189121737.34</v>
      </c>
      <c r="CV361" s="34">
        <v>0.52698149999999999</v>
      </c>
      <c r="CW361">
        <v>0</v>
      </c>
      <c r="CX361">
        <v>29488023.43</v>
      </c>
      <c r="CY361" s="10">
        <f t="shared" si="11"/>
        <v>0</v>
      </c>
      <c r="CZ361" s="10">
        <f>IFERROR(INDEX(CONFAZ!$A$2:$ES$440,MATCH(DATE(YEAR($A361),MONTH($A361),15),CONFAZ!$A$2:$A$440,0),4),0)</f>
        <v>21989.72</v>
      </c>
      <c r="DA361"/>
      <c r="DB361"/>
      <c r="DC361"/>
      <c r="DD361"/>
      <c r="DJ361"/>
    </row>
    <row r="362" spans="1:114" x14ac:dyDescent="0.25">
      <c r="A362" s="1">
        <v>41109</v>
      </c>
      <c r="B362" s="1" t="str">
        <f t="shared" si="10"/>
        <v>19/07/2012</v>
      </c>
      <c r="C362" t="s">
        <v>61</v>
      </c>
      <c r="D362" t="s">
        <v>65</v>
      </c>
      <c r="E362" s="8">
        <v>2.0287000000000002</v>
      </c>
      <c r="F362">
        <v>164064526.12</v>
      </c>
      <c r="G362">
        <v>40655.9</v>
      </c>
      <c r="H362">
        <v>324833929</v>
      </c>
      <c r="I362">
        <v>45630285.559999995</v>
      </c>
      <c r="J362">
        <v>92549914.910000011</v>
      </c>
      <c r="K362">
        <v>6761083.8700000001</v>
      </c>
      <c r="L362">
        <v>15774638</v>
      </c>
      <c r="M362" s="10">
        <v>7561149</v>
      </c>
      <c r="N362" s="10">
        <v>34272913</v>
      </c>
      <c r="O362" s="10">
        <v>41210083</v>
      </c>
      <c r="P362" s="10">
        <v>46491316</v>
      </c>
      <c r="Q362" s="10">
        <v>3621829</v>
      </c>
      <c r="R362" s="10">
        <v>46133932</v>
      </c>
      <c r="S362" s="10">
        <v>886349</v>
      </c>
      <c r="T362" s="10">
        <v>15018986</v>
      </c>
      <c r="U362" s="10">
        <v>100254608</v>
      </c>
      <c r="V362" s="10">
        <v>29342780</v>
      </c>
      <c r="W362" s="10">
        <v>886349</v>
      </c>
      <c r="X362" s="10">
        <v>15018986</v>
      </c>
      <c r="Y362" s="10">
        <v>100254608</v>
      </c>
      <c r="Z362" s="10">
        <v>29342780</v>
      </c>
      <c r="AA362" s="10">
        <v>39984</v>
      </c>
      <c r="AB362" s="10">
        <v>23.6342662094</v>
      </c>
      <c r="AC362">
        <v>147.46</v>
      </c>
      <c r="AD362">
        <v>20837121787</v>
      </c>
      <c r="AE362">
        <v>18294468661</v>
      </c>
      <c r="AF362" s="10">
        <f>INDEX(CONFAZ!$EN$2:$ES$408,MATCH(DATE(YEAR($A362),MONTH($A362),15),CONFAZ!$EN$2:$EN$408,0),2)</f>
        <v>297758683</v>
      </c>
      <c r="AG362" s="10">
        <f>INDEX(CONFAZ!$EN$2:$ES$408,MATCH(DATE(YEAR($A362),MONTH($A362),15),CONFAZ!$EN$2:$EN$408,0),3)</f>
        <v>404088452</v>
      </c>
      <c r="AH362">
        <v>622</v>
      </c>
      <c r="AI362">
        <v>763103619800</v>
      </c>
      <c r="AJ362">
        <v>8.07</v>
      </c>
      <c r="AK362">
        <v>0.43</v>
      </c>
      <c r="AL362">
        <v>0</v>
      </c>
      <c r="AM362">
        <v>0</v>
      </c>
      <c r="AN362">
        <v>0</v>
      </c>
      <c r="AO362">
        <v>0</v>
      </c>
      <c r="AP362">
        <v>7.50958012279039</v>
      </c>
      <c r="AQ362">
        <v>1.43</v>
      </c>
      <c r="AR362">
        <v>205.26</v>
      </c>
      <c r="AS362">
        <v>23.05</v>
      </c>
      <c r="AT362" s="10">
        <v>409021000000</v>
      </c>
      <c r="AU362">
        <v>0</v>
      </c>
      <c r="AV362">
        <v>0</v>
      </c>
      <c r="AW362">
        <v>155006129</v>
      </c>
      <c r="AX362">
        <v>61305383</v>
      </c>
      <c r="AY362">
        <v>0</v>
      </c>
      <c r="AZ362" s="10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27141029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56634712</v>
      </c>
      <c r="BM362">
        <v>0</v>
      </c>
      <c r="BN362">
        <v>9925005</v>
      </c>
      <c r="BO362">
        <v>14775476000</v>
      </c>
      <c r="BP362">
        <v>0.4</v>
      </c>
      <c r="BQ362" s="3">
        <v>3704</v>
      </c>
      <c r="BR362">
        <v>14818.48</v>
      </c>
      <c r="BS362">
        <v>1632246000</v>
      </c>
      <c r="BT362">
        <v>15686000</v>
      </c>
      <c r="BU362">
        <v>3142392000</v>
      </c>
      <c r="BV362">
        <v>7559371000</v>
      </c>
      <c r="BW362">
        <v>2425781000</v>
      </c>
      <c r="BX362">
        <v>12349695000</v>
      </c>
      <c r="BY362">
        <v>6763404000</v>
      </c>
      <c r="BZ362">
        <v>0.4</v>
      </c>
      <c r="CA362">
        <v>3704</v>
      </c>
      <c r="CB362">
        <v>7198.79</v>
      </c>
      <c r="CC362">
        <v>13932770000</v>
      </c>
      <c r="CD362">
        <v>0.4</v>
      </c>
      <c r="CE362">
        <v>447171.91</v>
      </c>
      <c r="CF362">
        <v>120164063.40000001</v>
      </c>
      <c r="CG362">
        <v>7576.46</v>
      </c>
      <c r="CH362">
        <v>33252.5</v>
      </c>
      <c r="CI362">
        <v>40.653455200000003</v>
      </c>
      <c r="CJ362">
        <v>2.73</v>
      </c>
      <c r="CK362">
        <v>-103010</v>
      </c>
      <c r="CL362">
        <v>-67576.67</v>
      </c>
      <c r="CM362">
        <v>35436.67</v>
      </c>
      <c r="CN362">
        <v>9736.67</v>
      </c>
      <c r="CO362">
        <v>5046920</v>
      </c>
      <c r="CP362">
        <v>-100700</v>
      </c>
      <c r="CQ362">
        <v>-77543.33</v>
      </c>
      <c r="CR362">
        <v>11541.08</v>
      </c>
      <c r="CS362">
        <v>200182495.36000001</v>
      </c>
      <c r="CT362">
        <v>28299.98</v>
      </c>
      <c r="CU362">
        <v>200235005.25</v>
      </c>
      <c r="CV362" s="34">
        <v>0.52698149999999999</v>
      </c>
      <c r="CW362">
        <v>0</v>
      </c>
      <c r="CX362">
        <v>22020670.07</v>
      </c>
      <c r="CY362" s="10">
        <f t="shared" si="11"/>
        <v>0</v>
      </c>
      <c r="CZ362" s="10">
        <f>IFERROR(INDEX(CONFAZ!$A$2:$ES$440,MATCH(DATE(YEAR($A362),MONTH($A362),15),CONFAZ!$A$2:$A$440,0),4),0)</f>
        <v>7576.46</v>
      </c>
      <c r="DB362" s="5"/>
      <c r="DC362" s="5"/>
      <c r="DD362"/>
      <c r="DJ362"/>
    </row>
    <row r="363" spans="1:114" x14ac:dyDescent="0.25">
      <c r="A363" s="1">
        <v>41140</v>
      </c>
      <c r="B363" s="1" t="str">
        <f t="shared" si="10"/>
        <v>19/08/2012</v>
      </c>
      <c r="C363" t="s">
        <v>61</v>
      </c>
      <c r="D363" t="s">
        <v>65</v>
      </c>
      <c r="E363" s="8">
        <v>2.0293999999999999</v>
      </c>
      <c r="F363">
        <v>172707048.44999999</v>
      </c>
      <c r="G363">
        <v>24718.080000000002</v>
      </c>
      <c r="H363">
        <v>317085754</v>
      </c>
      <c r="I363">
        <v>44890958.189999998</v>
      </c>
      <c r="J363">
        <v>77593266.529999986</v>
      </c>
      <c r="K363">
        <v>6803673.5199999996</v>
      </c>
      <c r="L363">
        <v>11611766</v>
      </c>
      <c r="M363" s="10">
        <v>6650404</v>
      </c>
      <c r="N363" s="10">
        <v>35680330</v>
      </c>
      <c r="O363" s="10">
        <v>45099538</v>
      </c>
      <c r="P363" s="10">
        <v>48984435</v>
      </c>
      <c r="Q363" s="10">
        <v>4154594</v>
      </c>
      <c r="R363" s="10">
        <v>51340304</v>
      </c>
      <c r="S363" s="10">
        <v>979639</v>
      </c>
      <c r="T363" s="10">
        <v>15764084</v>
      </c>
      <c r="U363" s="10">
        <v>82925839</v>
      </c>
      <c r="V363" s="10">
        <v>25481869</v>
      </c>
      <c r="W363" s="10">
        <v>979639</v>
      </c>
      <c r="X363" s="10">
        <v>15764084</v>
      </c>
      <c r="Y363" s="10">
        <v>82925839</v>
      </c>
      <c r="Z363" s="10">
        <v>25481869</v>
      </c>
      <c r="AA363" s="10">
        <v>24718</v>
      </c>
      <c r="AB363" s="10">
        <v>23.556629216400001</v>
      </c>
      <c r="AC363">
        <v>149.91</v>
      </c>
      <c r="AD363">
        <v>22241316256</v>
      </c>
      <c r="AE363">
        <v>19312716179</v>
      </c>
      <c r="AF363" s="10">
        <f>INDEX(CONFAZ!$EN$2:$ES$408,MATCH(DATE(YEAR($A363),MONTH($A363),15),CONFAZ!$EN$2:$EN$408,0),2)</f>
        <v>206697572</v>
      </c>
      <c r="AG363" s="10">
        <f>INDEX(CONFAZ!$EN$2:$ES$408,MATCH(DATE(YEAR($A363),MONTH($A363),15),CONFAZ!$EN$2:$EN$408,0),3)</f>
        <v>282258199</v>
      </c>
      <c r="AH363">
        <v>622</v>
      </c>
      <c r="AI363">
        <v>765532297400</v>
      </c>
      <c r="AJ363">
        <v>7.85</v>
      </c>
      <c r="AK363">
        <v>0.45</v>
      </c>
      <c r="AL363">
        <v>0</v>
      </c>
      <c r="AM363">
        <v>0</v>
      </c>
      <c r="AN363">
        <v>0</v>
      </c>
      <c r="AO363">
        <v>0</v>
      </c>
      <c r="AP363">
        <v>7.3647516118749099</v>
      </c>
      <c r="AQ363">
        <v>1.41</v>
      </c>
      <c r="AR363">
        <v>224.55</v>
      </c>
      <c r="AS363">
        <v>6.56</v>
      </c>
      <c r="AT363" s="10">
        <v>418752000000</v>
      </c>
      <c r="AU363">
        <v>0</v>
      </c>
      <c r="AV363">
        <v>0</v>
      </c>
      <c r="AW363">
        <v>107510541</v>
      </c>
      <c r="AX363">
        <v>59778849</v>
      </c>
      <c r="AY363">
        <v>0</v>
      </c>
      <c r="AZ363" s="10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19891138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23870484</v>
      </c>
      <c r="BM363">
        <v>0</v>
      </c>
      <c r="BN363">
        <v>3970070</v>
      </c>
      <c r="BO363">
        <v>14775476000</v>
      </c>
      <c r="BP363">
        <v>0.4</v>
      </c>
      <c r="BQ363" s="3">
        <v>3704</v>
      </c>
      <c r="BR363">
        <v>14818.48</v>
      </c>
      <c r="BS363">
        <v>1632246000</v>
      </c>
      <c r="BT363">
        <v>15686000</v>
      </c>
      <c r="BU363">
        <v>3142392000</v>
      </c>
      <c r="BV363">
        <v>7559371000</v>
      </c>
      <c r="BW363">
        <v>2425781000</v>
      </c>
      <c r="BX363">
        <v>12349695000</v>
      </c>
      <c r="BY363">
        <v>6763404000</v>
      </c>
      <c r="BZ363">
        <v>0.4</v>
      </c>
      <c r="CA363">
        <v>3704</v>
      </c>
      <c r="CB363">
        <v>7198.79</v>
      </c>
      <c r="CC363">
        <v>14775476000</v>
      </c>
      <c r="CD363">
        <v>0.4</v>
      </c>
      <c r="CE363">
        <v>354365.35</v>
      </c>
      <c r="CF363">
        <v>136735500.84</v>
      </c>
      <c r="CG363">
        <v>27850.9</v>
      </c>
      <c r="CH363">
        <v>34670.5</v>
      </c>
      <c r="CI363">
        <v>40.653455200000003</v>
      </c>
      <c r="CJ363">
        <v>2.73</v>
      </c>
      <c r="CK363">
        <v>-103010</v>
      </c>
      <c r="CL363">
        <v>-67576.67</v>
      </c>
      <c r="CM363">
        <v>35436.67</v>
      </c>
      <c r="CN363">
        <v>9736.67</v>
      </c>
      <c r="CO363">
        <v>5046920</v>
      </c>
      <c r="CP363">
        <v>-100700</v>
      </c>
      <c r="CQ363">
        <v>-77543.33</v>
      </c>
      <c r="CR363">
        <v>11741.63</v>
      </c>
      <c r="CS363">
        <v>188700489.46000001</v>
      </c>
      <c r="CT363">
        <v>14203.47</v>
      </c>
      <c r="CU363">
        <v>188732034.56</v>
      </c>
      <c r="CV363" s="34">
        <v>0.52698149999999999</v>
      </c>
      <c r="CW363">
        <v>0</v>
      </c>
      <c r="CX363">
        <v>24299347.32</v>
      </c>
      <c r="CY363" s="10">
        <f t="shared" si="11"/>
        <v>0</v>
      </c>
      <c r="CZ363" s="10">
        <f>IFERROR(INDEX(CONFAZ!$A$2:$ES$440,MATCH(DATE(YEAR($A363),MONTH($A363),15),CONFAZ!$A$2:$A$440,0),4),0)</f>
        <v>27850.9</v>
      </c>
      <c r="DA363"/>
      <c r="DB363"/>
      <c r="DC363"/>
      <c r="DD363"/>
      <c r="DJ363"/>
    </row>
    <row r="364" spans="1:114" x14ac:dyDescent="0.25">
      <c r="A364" s="1">
        <v>41171</v>
      </c>
      <c r="B364" s="1" t="str">
        <f t="shared" si="10"/>
        <v>19/09/2012</v>
      </c>
      <c r="C364" t="s">
        <v>61</v>
      </c>
      <c r="D364" t="s">
        <v>65</v>
      </c>
      <c r="E364" s="8">
        <v>2.0280999999999998</v>
      </c>
      <c r="F364">
        <v>179367000.32000005</v>
      </c>
      <c r="G364">
        <v>22147.4</v>
      </c>
      <c r="H364">
        <v>340891123</v>
      </c>
      <c r="I364">
        <v>50665167.719999991</v>
      </c>
      <c r="J364">
        <v>90116376.150000021</v>
      </c>
      <c r="K364">
        <v>6698577.5600000005</v>
      </c>
      <c r="L364">
        <v>7153816</v>
      </c>
      <c r="M364" s="10">
        <v>5704289</v>
      </c>
      <c r="N364" s="10">
        <v>36322974</v>
      </c>
      <c r="O364" s="10">
        <v>41453295</v>
      </c>
      <c r="P364" s="10">
        <v>50713015</v>
      </c>
      <c r="Q364" s="10">
        <v>3946700</v>
      </c>
      <c r="R364" s="10">
        <v>59100089</v>
      </c>
      <c r="S364" s="10">
        <v>722558</v>
      </c>
      <c r="T364" s="10">
        <v>15577226</v>
      </c>
      <c r="U364" s="10">
        <v>97521368</v>
      </c>
      <c r="V364" s="10">
        <v>29807982</v>
      </c>
      <c r="W364" s="10">
        <v>722558</v>
      </c>
      <c r="X364" s="10">
        <v>15577226</v>
      </c>
      <c r="Y364" s="10">
        <v>97521368</v>
      </c>
      <c r="Z364" s="10">
        <v>29807982</v>
      </c>
      <c r="AA364" s="10">
        <v>21627</v>
      </c>
      <c r="AB364" s="10">
        <v>27.8574901466</v>
      </c>
      <c r="AC364">
        <v>141.6</v>
      </c>
      <c r="AD364" s="2">
        <v>19890116135</v>
      </c>
      <c r="AE364" s="2">
        <v>17605428014</v>
      </c>
      <c r="AF364" s="10">
        <f>INDEX(CONFAZ!$EN$2:$ES$408,MATCH(DATE(YEAR($A364),MONTH($A364),15),CONFAZ!$EN$2:$EN$408,0),2)</f>
        <v>371127997</v>
      </c>
      <c r="AG364" s="10">
        <f>INDEX(CONFAZ!$EN$2:$ES$408,MATCH(DATE(YEAR($A364),MONTH($A364),15),CONFAZ!$EN$2:$EN$408,0),3)</f>
        <v>393034108</v>
      </c>
      <c r="AH364">
        <v>622</v>
      </c>
      <c r="AI364">
        <v>768094200599.99902</v>
      </c>
      <c r="AJ364">
        <v>7.39</v>
      </c>
      <c r="AK364">
        <v>0.63</v>
      </c>
      <c r="AL364">
        <v>874.44055555555497</v>
      </c>
      <c r="AM364">
        <v>717.61400000000003</v>
      </c>
      <c r="AN364">
        <v>659.34761904761899</v>
      </c>
      <c r="AO364">
        <v>805.94039999999995</v>
      </c>
      <c r="AP364">
        <v>7.1374226316547</v>
      </c>
      <c r="AQ364">
        <v>1.56999</v>
      </c>
      <c r="AR364">
        <v>227.98</v>
      </c>
      <c r="AS364">
        <v>6.09</v>
      </c>
      <c r="AT364" s="10">
        <v>402675800000</v>
      </c>
      <c r="AU364">
        <v>0</v>
      </c>
      <c r="AV364">
        <v>0</v>
      </c>
      <c r="AW364">
        <v>159710063</v>
      </c>
      <c r="AX364">
        <v>61133522</v>
      </c>
      <c r="AY364">
        <v>0</v>
      </c>
      <c r="AZ364" s="10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6594255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83139643</v>
      </c>
      <c r="BM364">
        <v>0</v>
      </c>
      <c r="BN364">
        <v>8842643</v>
      </c>
      <c r="BO364">
        <v>14775476000</v>
      </c>
      <c r="BP364" s="3">
        <v>0.4</v>
      </c>
      <c r="BQ364" s="3">
        <v>3704</v>
      </c>
      <c r="BR364" s="3">
        <v>14818.48</v>
      </c>
      <c r="BS364" s="3">
        <v>1632246000</v>
      </c>
      <c r="BT364" s="3">
        <v>15686000</v>
      </c>
      <c r="BU364" s="3">
        <v>3142392000</v>
      </c>
      <c r="BV364" s="3">
        <v>7559371000</v>
      </c>
      <c r="BW364">
        <v>2425781000</v>
      </c>
      <c r="BX364">
        <v>12349695000</v>
      </c>
      <c r="BY364">
        <v>6763404000</v>
      </c>
      <c r="BZ364">
        <v>0.4</v>
      </c>
      <c r="CA364">
        <v>3704</v>
      </c>
      <c r="CB364">
        <v>7198.79</v>
      </c>
      <c r="CC364">
        <v>14775476000</v>
      </c>
      <c r="CD364">
        <v>0.4</v>
      </c>
      <c r="CE364">
        <v>466080.87</v>
      </c>
      <c r="CF364">
        <v>133480376.65000001</v>
      </c>
      <c r="CG364">
        <v>20665.88</v>
      </c>
      <c r="CH364">
        <v>30374.5</v>
      </c>
      <c r="CI364">
        <v>40.653455200000003</v>
      </c>
      <c r="CJ364">
        <v>2.72</v>
      </c>
      <c r="CK364">
        <v>-103010</v>
      </c>
      <c r="CL364">
        <v>-67576.67</v>
      </c>
      <c r="CM364">
        <v>35436.67</v>
      </c>
      <c r="CN364">
        <v>9736.67</v>
      </c>
      <c r="CO364">
        <v>5046920</v>
      </c>
      <c r="CP364">
        <v>-100700</v>
      </c>
      <c r="CQ364">
        <v>-77543.33</v>
      </c>
      <c r="CR364">
        <v>5001.24</v>
      </c>
      <c r="CS364">
        <v>211619775.44</v>
      </c>
      <c r="CT364">
        <v>11249.82</v>
      </c>
      <c r="CU364">
        <v>211636026.5</v>
      </c>
      <c r="CV364" s="34">
        <v>0.52698149999999999</v>
      </c>
      <c r="CW364">
        <v>0</v>
      </c>
      <c r="CX364" s="4">
        <v>21212710.219999999</v>
      </c>
      <c r="CY364" s="10">
        <f t="shared" si="11"/>
        <v>0</v>
      </c>
      <c r="CZ364" s="10">
        <f>IFERROR(INDEX(CONFAZ!$A$2:$ES$440,MATCH(DATE(YEAR($A364),MONTH($A364),15),CONFAZ!$A$2:$A$440,0),4),0)</f>
        <v>20665.88</v>
      </c>
      <c r="DA364"/>
      <c r="DB364"/>
      <c r="DC364"/>
      <c r="DD364"/>
      <c r="DJ364"/>
    </row>
    <row r="365" spans="1:114" x14ac:dyDescent="0.25">
      <c r="A365" s="1">
        <v>41201</v>
      </c>
      <c r="B365" s="1" t="str">
        <f t="shared" si="10"/>
        <v>19/10/2012</v>
      </c>
      <c r="C365" t="s">
        <v>61</v>
      </c>
      <c r="D365" t="s">
        <v>65</v>
      </c>
      <c r="E365" s="8">
        <v>2.0297999999999998</v>
      </c>
      <c r="F365">
        <v>189960756.65000007</v>
      </c>
      <c r="G365">
        <v>3909368.71</v>
      </c>
      <c r="H365">
        <v>334945022</v>
      </c>
      <c r="I365">
        <v>45584907.730000004</v>
      </c>
      <c r="J365">
        <v>72751112.61999999</v>
      </c>
      <c r="K365">
        <v>7024369.9300000006</v>
      </c>
      <c r="L365">
        <v>7391170</v>
      </c>
      <c r="M365" s="10">
        <v>6906153</v>
      </c>
      <c r="N365" s="10">
        <v>35792354</v>
      </c>
      <c r="O365" s="10">
        <v>46075897</v>
      </c>
      <c r="P365" s="10">
        <v>52252499</v>
      </c>
      <c r="Q365" s="10">
        <v>4437740</v>
      </c>
      <c r="R365" s="10">
        <v>58061723</v>
      </c>
      <c r="S365" s="10">
        <v>864905</v>
      </c>
      <c r="T365" s="10">
        <v>17644575</v>
      </c>
      <c r="U365" s="10">
        <v>77821644</v>
      </c>
      <c r="V365" s="10">
        <v>31178695</v>
      </c>
      <c r="W365" s="10">
        <v>864905</v>
      </c>
      <c r="X365" s="10">
        <v>17644575</v>
      </c>
      <c r="Y365" s="10">
        <v>77821644</v>
      </c>
      <c r="Z365" s="10">
        <v>31178695</v>
      </c>
      <c r="AA365" s="10">
        <v>3908837</v>
      </c>
      <c r="AB365" s="10">
        <v>21.3938962426</v>
      </c>
      <c r="AC365">
        <v>147.71</v>
      </c>
      <c r="AD365" s="2">
        <v>21187492462</v>
      </c>
      <c r="AE365" s="2">
        <v>20395170133</v>
      </c>
      <c r="AF365" s="10">
        <f>INDEX(CONFAZ!$EN$2:$ES$408,MATCH(DATE(YEAR($A365),MONTH($A365),15),CONFAZ!$EN$2:$EN$408,0),2)</f>
        <v>370156019</v>
      </c>
      <c r="AG365" s="10">
        <f>INDEX(CONFAZ!$EN$2:$ES$408,MATCH(DATE(YEAR($A365),MONTH($A365),15),CONFAZ!$EN$2:$EN$408,0),3)</f>
        <v>734202529</v>
      </c>
      <c r="AH365">
        <v>622</v>
      </c>
      <c r="AI365">
        <v>766763039399.99902</v>
      </c>
      <c r="AJ365">
        <v>7.23</v>
      </c>
      <c r="AK365">
        <v>0.71</v>
      </c>
      <c r="AL365">
        <v>874.98611111111097</v>
      </c>
      <c r="AM365">
        <v>717.08249999999998</v>
      </c>
      <c r="AN365">
        <v>660.142857142857</v>
      </c>
      <c r="AO365">
        <v>806.19839999999999</v>
      </c>
      <c r="AP365">
        <v>6.9594997634572202</v>
      </c>
      <c r="AQ365">
        <v>1.59</v>
      </c>
      <c r="AR365">
        <v>226.36</v>
      </c>
      <c r="AS365">
        <v>13.659000000000001</v>
      </c>
      <c r="AT365" s="10">
        <v>431405500000</v>
      </c>
      <c r="AU365">
        <v>0</v>
      </c>
      <c r="AV365">
        <v>0</v>
      </c>
      <c r="AW365">
        <v>127443340</v>
      </c>
      <c r="AX365">
        <v>82930676</v>
      </c>
      <c r="AY365">
        <v>0</v>
      </c>
      <c r="AZ365" s="10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12641320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24243610</v>
      </c>
      <c r="BM365">
        <v>0</v>
      </c>
      <c r="BN365">
        <v>7627734</v>
      </c>
      <c r="BO365">
        <v>14775476000</v>
      </c>
      <c r="BP365" s="3">
        <v>0.4</v>
      </c>
      <c r="BQ365" s="3">
        <v>3704</v>
      </c>
      <c r="BR365" s="3">
        <v>14818.48</v>
      </c>
      <c r="BS365" s="3">
        <v>1632246000</v>
      </c>
      <c r="BT365">
        <v>15686000</v>
      </c>
      <c r="BU365" s="3">
        <v>3142392000</v>
      </c>
      <c r="BV365">
        <v>7559371000</v>
      </c>
      <c r="BW365" s="3">
        <v>2425781000</v>
      </c>
      <c r="BX365" s="3">
        <v>12349695000</v>
      </c>
      <c r="BY365">
        <v>6763404000</v>
      </c>
      <c r="BZ365">
        <v>0.4</v>
      </c>
      <c r="CA365">
        <v>3704</v>
      </c>
      <c r="CB365">
        <v>7198.79</v>
      </c>
      <c r="CC365">
        <v>14775476000</v>
      </c>
      <c r="CD365">
        <v>0.4</v>
      </c>
      <c r="CE365">
        <v>337974.94</v>
      </c>
      <c r="CF365">
        <v>138570478.83000001</v>
      </c>
      <c r="CG365">
        <v>18095.099999999999</v>
      </c>
      <c r="CH365">
        <v>32678.5</v>
      </c>
      <c r="CI365">
        <v>40.653455200000003</v>
      </c>
      <c r="CJ365">
        <v>2.73</v>
      </c>
      <c r="CK365">
        <v>-12740</v>
      </c>
      <c r="CL365">
        <v>31866.67</v>
      </c>
      <c r="CM365">
        <v>44606.67</v>
      </c>
      <c r="CN365">
        <v>-603.33000000000004</v>
      </c>
      <c r="CO365">
        <v>5048813.33</v>
      </c>
      <c r="CP365">
        <v>-92103.33</v>
      </c>
      <c r="CQ365">
        <v>-38373.33</v>
      </c>
      <c r="CR365">
        <v>503228.6</v>
      </c>
      <c r="CS365">
        <v>193897143.09</v>
      </c>
      <c r="CT365">
        <v>17037.78</v>
      </c>
      <c r="CU365">
        <v>194432209.47</v>
      </c>
      <c r="CV365" s="34">
        <v>0.52698149999999999</v>
      </c>
      <c r="CW365">
        <v>0</v>
      </c>
      <c r="CX365" s="4">
        <v>22570118.369999997</v>
      </c>
      <c r="CY365" s="10">
        <f t="shared" si="11"/>
        <v>0</v>
      </c>
      <c r="CZ365" s="10">
        <f>IFERROR(INDEX(CONFAZ!$A$2:$ES$440,MATCH(DATE(YEAR($A365),MONTH($A365),15),CONFAZ!$A$2:$A$440,0),4),0)</f>
        <v>18095.099999999999</v>
      </c>
      <c r="DA365"/>
      <c r="DB365"/>
      <c r="DC365"/>
      <c r="DD365"/>
      <c r="DJ365"/>
    </row>
    <row r="366" spans="1:114" x14ac:dyDescent="0.25">
      <c r="A366" s="1">
        <v>41232</v>
      </c>
      <c r="B366" s="1" t="str">
        <f t="shared" si="10"/>
        <v>19/11/2012</v>
      </c>
      <c r="C366" t="s">
        <v>61</v>
      </c>
      <c r="D366" t="s">
        <v>65</v>
      </c>
      <c r="E366" s="8">
        <v>2.0678000000000001</v>
      </c>
      <c r="F366">
        <v>187204465.70000005</v>
      </c>
      <c r="G366">
        <v>756437.95000000007</v>
      </c>
      <c r="H366">
        <v>369257801</v>
      </c>
      <c r="I366">
        <v>53448977.060000002</v>
      </c>
      <c r="J366">
        <v>102456047.16999999</v>
      </c>
      <c r="K366">
        <v>7671749.0600000005</v>
      </c>
      <c r="L366">
        <v>6006544</v>
      </c>
      <c r="M366" s="10">
        <v>8093670</v>
      </c>
      <c r="N366" s="10">
        <v>37895316</v>
      </c>
      <c r="O366" s="10">
        <v>44528516</v>
      </c>
      <c r="P366" s="10">
        <v>55458572</v>
      </c>
      <c r="Q366" s="10">
        <v>5108083</v>
      </c>
      <c r="R366" s="10">
        <v>57142021</v>
      </c>
      <c r="S366" s="10">
        <v>815862</v>
      </c>
      <c r="T366" s="10">
        <v>17090706</v>
      </c>
      <c r="U366" s="10">
        <v>109350944</v>
      </c>
      <c r="V366" s="10">
        <v>33017673</v>
      </c>
      <c r="W366" s="10">
        <v>815862</v>
      </c>
      <c r="X366" s="10">
        <v>17090706</v>
      </c>
      <c r="Y366" s="10">
        <v>109350944</v>
      </c>
      <c r="Z366" s="10">
        <v>33017673</v>
      </c>
      <c r="AA366" s="10">
        <v>756438</v>
      </c>
      <c r="AB366" s="10">
        <v>19.9387266337</v>
      </c>
      <c r="AC366">
        <v>144.15</v>
      </c>
      <c r="AD366" s="2">
        <v>19707711615</v>
      </c>
      <c r="AE366" s="2">
        <v>20821071301</v>
      </c>
      <c r="AF366" s="10">
        <f>INDEX(CONFAZ!$EN$2:$ES$408,MATCH(DATE(YEAR($A366),MONTH($A366),15),CONFAZ!$EN$2:$EN$408,0),2)</f>
        <v>126431728</v>
      </c>
      <c r="AG366" s="10">
        <f>INDEX(CONFAZ!$EN$2:$ES$408,MATCH(DATE(YEAR($A366),MONTH($A366),15),CONFAZ!$EN$2:$EN$408,0),3)</f>
        <v>1259271312</v>
      </c>
      <c r="AH366">
        <v>622</v>
      </c>
      <c r="AI366">
        <v>782786368000</v>
      </c>
      <c r="AJ366">
        <v>7.14</v>
      </c>
      <c r="AK366">
        <v>0.54</v>
      </c>
      <c r="AL366">
        <v>877.37888888888801</v>
      </c>
      <c r="AM366">
        <v>717.30899999999997</v>
      </c>
      <c r="AN366">
        <v>660.84619047619003</v>
      </c>
      <c r="AO366">
        <v>806.75599999999997</v>
      </c>
      <c r="AP366">
        <v>6.8239579367610803</v>
      </c>
      <c r="AQ366">
        <v>1.6</v>
      </c>
      <c r="AR366">
        <v>226.01</v>
      </c>
      <c r="AS366">
        <v>5.79</v>
      </c>
      <c r="AT366" s="10">
        <v>426600400000</v>
      </c>
      <c r="AU366">
        <v>0</v>
      </c>
      <c r="AV366">
        <v>0</v>
      </c>
      <c r="AW366">
        <v>46760976</v>
      </c>
      <c r="AX366">
        <v>14523192</v>
      </c>
      <c r="AY366">
        <v>0</v>
      </c>
      <c r="AZ366" s="10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17427638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8927310</v>
      </c>
      <c r="BM366">
        <v>0</v>
      </c>
      <c r="BN366">
        <v>5882836</v>
      </c>
      <c r="BO366">
        <v>14775476000</v>
      </c>
      <c r="BP366" s="3">
        <v>0.4</v>
      </c>
      <c r="BQ366" s="3">
        <v>3704</v>
      </c>
      <c r="BR366" s="3">
        <v>14818.48</v>
      </c>
      <c r="BS366" s="3">
        <v>1632246000</v>
      </c>
      <c r="BT366" s="3">
        <v>15686000</v>
      </c>
      <c r="BU366" s="3">
        <v>3142392000</v>
      </c>
      <c r="BV366">
        <v>7559371000</v>
      </c>
      <c r="BW366" s="3">
        <v>2425781000</v>
      </c>
      <c r="BX366" s="3">
        <v>12349695000</v>
      </c>
      <c r="BY366">
        <v>6763404000</v>
      </c>
      <c r="BZ366">
        <v>0.4</v>
      </c>
      <c r="CA366">
        <v>3704</v>
      </c>
      <c r="CB366">
        <v>7198.79</v>
      </c>
      <c r="CC366">
        <v>14775476000</v>
      </c>
      <c r="CD366">
        <v>0.4</v>
      </c>
      <c r="CE366">
        <v>500785.46</v>
      </c>
      <c r="CF366">
        <v>250320150.90000001</v>
      </c>
      <c r="CG366">
        <v>23158.36</v>
      </c>
      <c r="CH366">
        <v>31729.5</v>
      </c>
      <c r="CI366">
        <v>40.653455200000003</v>
      </c>
      <c r="CJ366">
        <v>2.75</v>
      </c>
      <c r="CK366">
        <v>-12740</v>
      </c>
      <c r="CL366">
        <v>31866.67</v>
      </c>
      <c r="CM366">
        <v>44606.67</v>
      </c>
      <c r="CN366">
        <v>-603.33000000000004</v>
      </c>
      <c r="CO366">
        <v>5048813.33</v>
      </c>
      <c r="CP366">
        <v>-92103.33</v>
      </c>
      <c r="CQ366">
        <v>-38373.33</v>
      </c>
      <c r="CR366">
        <v>668457.11</v>
      </c>
      <c r="CS366">
        <v>222021210.84</v>
      </c>
      <c r="CT366">
        <v>13326.11</v>
      </c>
      <c r="CU366">
        <v>222702994.06</v>
      </c>
      <c r="CV366" s="34">
        <v>0.52698149999999999</v>
      </c>
      <c r="CW366">
        <v>0</v>
      </c>
      <c r="CX366" s="4">
        <v>30507222.409999996</v>
      </c>
      <c r="CY366" s="10">
        <f t="shared" si="11"/>
        <v>0</v>
      </c>
      <c r="CZ366" s="10">
        <f>IFERROR(INDEX(CONFAZ!$A$2:$ES$440,MATCH(DATE(YEAR($A366),MONTH($A366),15),CONFAZ!$A$2:$A$440,0),4),0)</f>
        <v>23158.36</v>
      </c>
      <c r="DA366"/>
      <c r="DB366"/>
      <c r="DC366"/>
      <c r="DD366"/>
      <c r="DJ366"/>
    </row>
    <row r="367" spans="1:114" x14ac:dyDescent="0.25">
      <c r="A367" s="1">
        <v>41262</v>
      </c>
      <c r="B367" s="1" t="str">
        <f t="shared" si="10"/>
        <v>19/12/2012</v>
      </c>
      <c r="C367" t="s">
        <v>61</v>
      </c>
      <c r="D367" t="s">
        <v>65</v>
      </c>
      <c r="E367" s="8">
        <v>2.0777999999999999</v>
      </c>
      <c r="F367">
        <v>182670931.02999997</v>
      </c>
      <c r="G367">
        <v>1041310.39</v>
      </c>
      <c r="H367">
        <v>348307865</v>
      </c>
      <c r="I367">
        <v>51798459.43</v>
      </c>
      <c r="J367">
        <v>86031011.75999999</v>
      </c>
      <c r="K367">
        <v>8041200.0099999998</v>
      </c>
      <c r="L367">
        <v>6289645</v>
      </c>
      <c r="M367" s="10">
        <v>6590947</v>
      </c>
      <c r="N367" s="10">
        <v>34226480</v>
      </c>
      <c r="O367" s="10">
        <v>44332158</v>
      </c>
      <c r="P367" s="10">
        <v>55280829</v>
      </c>
      <c r="Q367" s="10">
        <v>4818049</v>
      </c>
      <c r="R367" s="10">
        <v>61253809</v>
      </c>
      <c r="S367" s="10">
        <v>864858</v>
      </c>
      <c r="T367" s="10">
        <v>17031210</v>
      </c>
      <c r="U367" s="10">
        <v>92399365</v>
      </c>
      <c r="V367" s="10">
        <v>30468850</v>
      </c>
      <c r="W367" s="10">
        <v>864858</v>
      </c>
      <c r="X367" s="10">
        <v>17031210</v>
      </c>
      <c r="Y367" s="10">
        <v>92399365</v>
      </c>
      <c r="Z367" s="10">
        <v>30468850</v>
      </c>
      <c r="AA367" s="10">
        <v>1041310</v>
      </c>
      <c r="AB367" s="10">
        <v>20.425072379700001</v>
      </c>
      <c r="AC367">
        <v>139.52000000000001</v>
      </c>
      <c r="AD367" s="2">
        <v>19684368532</v>
      </c>
      <c r="AE367" s="2">
        <v>17662214372</v>
      </c>
      <c r="AF367" s="10">
        <f>INDEX(CONFAZ!$EN$2:$ES$408,MATCH(DATE(YEAR($A367),MONTH($A367),15),CONFAZ!$EN$2:$EN$408,0),2)</f>
        <v>199258194</v>
      </c>
      <c r="AG367" s="10">
        <f>INDEX(CONFAZ!$EN$2:$ES$408,MATCH(DATE(YEAR($A367),MONTH($A367),15),CONFAZ!$EN$2:$EN$408,0),3)</f>
        <v>296754571</v>
      </c>
      <c r="AH367">
        <v>622</v>
      </c>
      <c r="AI367">
        <v>775324836600</v>
      </c>
      <c r="AJ367">
        <v>7.16</v>
      </c>
      <c r="AK367">
        <v>0.74</v>
      </c>
      <c r="AL367">
        <v>889.25277777777706</v>
      </c>
      <c r="AM367">
        <v>727.89699999999903</v>
      </c>
      <c r="AN367">
        <v>669.18952380952305</v>
      </c>
      <c r="AO367">
        <v>818.274</v>
      </c>
      <c r="AP367">
        <v>6.9151177008518001</v>
      </c>
      <c r="AQ367">
        <v>1.79</v>
      </c>
      <c r="AR367">
        <v>228.68</v>
      </c>
      <c r="AS367">
        <v>5.99</v>
      </c>
      <c r="AT367" s="10">
        <v>413705300000</v>
      </c>
      <c r="AU367">
        <v>0</v>
      </c>
      <c r="AV367">
        <v>0</v>
      </c>
      <c r="AW367">
        <v>120634338</v>
      </c>
      <c r="AX367">
        <v>95458432</v>
      </c>
      <c r="AY367">
        <v>0</v>
      </c>
      <c r="AZ367" s="10">
        <v>1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11590637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9981120</v>
      </c>
      <c r="BM367">
        <v>0</v>
      </c>
      <c r="BN367">
        <v>3604048</v>
      </c>
      <c r="BO367">
        <v>14775476000</v>
      </c>
      <c r="BP367" s="3">
        <v>0.4</v>
      </c>
      <c r="BQ367" s="3">
        <v>3704</v>
      </c>
      <c r="BR367" s="3">
        <v>14818.48</v>
      </c>
      <c r="BS367" s="3">
        <v>1632246000</v>
      </c>
      <c r="BT367" s="3">
        <v>15686000</v>
      </c>
      <c r="BU367" s="3">
        <v>3142392000</v>
      </c>
      <c r="BV367" s="3">
        <v>7559371000</v>
      </c>
      <c r="BW367" s="3">
        <v>2425781000</v>
      </c>
      <c r="BX367" s="3">
        <v>12349695000</v>
      </c>
      <c r="BY367">
        <v>5744808000</v>
      </c>
      <c r="BZ367">
        <v>0.4</v>
      </c>
      <c r="CA367">
        <v>3704</v>
      </c>
      <c r="CB367">
        <v>6245.02</v>
      </c>
      <c r="CC367">
        <v>14775476000</v>
      </c>
      <c r="CD367">
        <v>0.4</v>
      </c>
      <c r="CE367">
        <v>407914.81</v>
      </c>
      <c r="CF367">
        <v>234774435.91</v>
      </c>
      <c r="CG367">
        <v>19889.740000000002</v>
      </c>
      <c r="CH367">
        <v>34182.5</v>
      </c>
      <c r="CI367">
        <v>40.653455200000003</v>
      </c>
      <c r="CJ367">
        <v>2.75</v>
      </c>
      <c r="CK367">
        <v>-12740</v>
      </c>
      <c r="CL367">
        <v>31866.67</v>
      </c>
      <c r="CM367">
        <v>44606.67</v>
      </c>
      <c r="CN367">
        <v>-603.33000000000004</v>
      </c>
      <c r="CO367">
        <v>5048813.33</v>
      </c>
      <c r="CP367">
        <v>-92103.33</v>
      </c>
      <c r="CQ367">
        <v>-38373.33</v>
      </c>
      <c r="CR367">
        <v>561459.05000000005</v>
      </c>
      <c r="CS367">
        <v>203926248.24000001</v>
      </c>
      <c r="CT367">
        <v>17023.57</v>
      </c>
      <c r="CU367">
        <v>204514130.86000001</v>
      </c>
      <c r="CV367" s="34">
        <v>0.52698149999999999</v>
      </c>
      <c r="CW367">
        <v>0</v>
      </c>
      <c r="CX367" s="4">
        <v>34055989.020000003</v>
      </c>
      <c r="CY367" s="10">
        <f t="shared" si="11"/>
        <v>0</v>
      </c>
      <c r="CZ367" s="10">
        <f>IFERROR(INDEX(CONFAZ!$A$2:$ES$440,MATCH(DATE(YEAR($A367),MONTH($A367),15),CONFAZ!$A$2:$A$440,0),4),0)</f>
        <v>19889.740000000002</v>
      </c>
      <c r="DA367" s="10"/>
      <c r="DB367" s="10"/>
      <c r="DC367"/>
      <c r="DD367"/>
      <c r="DJ367"/>
    </row>
    <row r="368" spans="1:114" x14ac:dyDescent="0.25">
      <c r="A368" s="1">
        <v>41293</v>
      </c>
      <c r="B368" s="1" t="str">
        <f t="shared" si="10"/>
        <v>19/01/2013</v>
      </c>
      <c r="C368" t="s">
        <v>61</v>
      </c>
      <c r="D368" t="s">
        <v>65</v>
      </c>
      <c r="E368" s="8">
        <v>2.0310999999999999</v>
      </c>
      <c r="F368">
        <v>230450284.26999995</v>
      </c>
      <c r="G368">
        <v>72851.330000000016</v>
      </c>
      <c r="H368">
        <v>383895201</v>
      </c>
      <c r="I368">
        <v>50703478.059999995</v>
      </c>
      <c r="J368">
        <v>74877655.75999999</v>
      </c>
      <c r="K368">
        <v>9186322.790000001</v>
      </c>
      <c r="L368">
        <v>14765777</v>
      </c>
      <c r="M368" s="10">
        <v>8477736</v>
      </c>
      <c r="N368" s="10">
        <v>38006861</v>
      </c>
      <c r="O368" s="10">
        <v>68668976</v>
      </c>
      <c r="P368" s="10">
        <v>53730231</v>
      </c>
      <c r="Q368" s="10">
        <v>5160368</v>
      </c>
      <c r="R368" s="10">
        <v>66604895</v>
      </c>
      <c r="S368" s="10">
        <v>816983</v>
      </c>
      <c r="T368" s="10">
        <v>18816205</v>
      </c>
      <c r="U368" s="10">
        <v>93755253</v>
      </c>
      <c r="V368" s="10">
        <v>29784842</v>
      </c>
      <c r="W368" s="10">
        <v>816983</v>
      </c>
      <c r="X368" s="10">
        <v>18816205</v>
      </c>
      <c r="Y368" s="10">
        <v>93755253</v>
      </c>
      <c r="Z368" s="10">
        <v>29784842</v>
      </c>
      <c r="AA368" s="10">
        <v>72851</v>
      </c>
      <c r="AB368" s="10">
        <v>23.608735510500001</v>
      </c>
      <c r="AC368">
        <v>139.32</v>
      </c>
      <c r="AD368" s="2">
        <v>15757148192</v>
      </c>
      <c r="AE368" s="2">
        <v>20156726433</v>
      </c>
      <c r="AF368" s="10">
        <f>INDEX(CONFAZ!$EN$2:$ES$408,MATCH(DATE(YEAR($A368),MONTH($A368),15),CONFAZ!$EN$2:$EN$408,0),2)</f>
        <v>173325757</v>
      </c>
      <c r="AG368" s="10">
        <f>INDEX(CONFAZ!$EN$2:$ES$408,MATCH(DATE(YEAR($A368),MONTH($A368),15),CONFAZ!$EN$2:$EN$408,0),3)</f>
        <v>1241458349</v>
      </c>
      <c r="AH368">
        <v>678</v>
      </c>
      <c r="AI368">
        <v>758447268700</v>
      </c>
      <c r="AJ368">
        <v>7.11</v>
      </c>
      <c r="AK368">
        <v>0.92</v>
      </c>
      <c r="AL368">
        <v>888.66611111111104</v>
      </c>
      <c r="AM368">
        <v>736.44050000000004</v>
      </c>
      <c r="AN368">
        <v>680.10761904761898</v>
      </c>
      <c r="AO368">
        <v>820.46839999999997</v>
      </c>
      <c r="AP368">
        <v>7.26691933976314</v>
      </c>
      <c r="AQ368">
        <v>1.86</v>
      </c>
      <c r="AR368">
        <v>227.02</v>
      </c>
      <c r="AS368">
        <v>8.64</v>
      </c>
      <c r="AT368" s="10">
        <v>408889700000</v>
      </c>
      <c r="AU368">
        <v>0</v>
      </c>
      <c r="AV368">
        <v>0</v>
      </c>
      <c r="AW368">
        <v>90976723</v>
      </c>
      <c r="AX368">
        <v>80958888</v>
      </c>
      <c r="AY368">
        <v>0</v>
      </c>
      <c r="AZ368" s="10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3847426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6170409</v>
      </c>
      <c r="BO368">
        <v>18211488000</v>
      </c>
      <c r="BP368" s="3">
        <v>0.4</v>
      </c>
      <c r="BQ368" s="3">
        <v>3704</v>
      </c>
      <c r="BR368" s="3">
        <v>17996.55</v>
      </c>
      <c r="BS368" s="3">
        <v>1871630000</v>
      </c>
      <c r="BT368" s="3">
        <v>17679000</v>
      </c>
      <c r="BU368">
        <v>3901623000</v>
      </c>
      <c r="BV368">
        <v>8985524000</v>
      </c>
      <c r="BW368" s="3">
        <v>3435031000</v>
      </c>
      <c r="BX368">
        <v>14776457000</v>
      </c>
      <c r="BY368">
        <v>5744808000</v>
      </c>
      <c r="BZ368">
        <v>0.4</v>
      </c>
      <c r="CA368">
        <v>3704</v>
      </c>
      <c r="CB368">
        <v>6245.02</v>
      </c>
      <c r="CC368">
        <v>14775476000</v>
      </c>
      <c r="CD368">
        <v>0.4</v>
      </c>
      <c r="CE368">
        <v>465374.81</v>
      </c>
      <c r="CF368">
        <v>229098991.44</v>
      </c>
      <c r="CG368">
        <v>19178.439999999999</v>
      </c>
      <c r="CH368">
        <v>33784.910000000003</v>
      </c>
      <c r="CI368">
        <v>38.131496400000003</v>
      </c>
      <c r="CJ368">
        <v>2.76</v>
      </c>
      <c r="CK368">
        <v>91423.33</v>
      </c>
      <c r="CL368">
        <v>116293.33</v>
      </c>
      <c r="CM368">
        <v>24870</v>
      </c>
      <c r="CN368">
        <v>50243.33</v>
      </c>
      <c r="CO368">
        <v>5001793.33</v>
      </c>
      <c r="CP368">
        <v>-88190</v>
      </c>
      <c r="CQ368">
        <v>-7746.67</v>
      </c>
      <c r="CR368">
        <v>42361.599999999999</v>
      </c>
      <c r="CS368">
        <v>227667345.62</v>
      </c>
      <c r="CT368">
        <v>28415.759999999998</v>
      </c>
      <c r="CU368">
        <v>227739922.97999999</v>
      </c>
      <c r="CV368" s="34">
        <v>0.53078559999999997</v>
      </c>
      <c r="CW368">
        <v>0</v>
      </c>
      <c r="CX368" s="4">
        <v>32220624.489999998</v>
      </c>
      <c r="CY368" s="10">
        <f t="shared" si="11"/>
        <v>0</v>
      </c>
      <c r="CZ368" s="10">
        <f>IFERROR(INDEX(CONFAZ!$A$2:$ES$440,MATCH(DATE(YEAR($A368),MONTH($A368),15),CONFAZ!$A$2:$A$440,0),4),0)</f>
        <v>19178.439999999999</v>
      </c>
      <c r="DA368"/>
      <c r="DB368"/>
      <c r="DC368"/>
      <c r="DD368"/>
      <c r="DJ368"/>
    </row>
    <row r="369" spans="1:114" x14ac:dyDescent="0.25">
      <c r="A369" s="1">
        <v>41324</v>
      </c>
      <c r="B369" s="1" t="str">
        <f t="shared" si="10"/>
        <v>19/02/2013</v>
      </c>
      <c r="C369" t="s">
        <v>61</v>
      </c>
      <c r="D369" t="s">
        <v>65</v>
      </c>
      <c r="E369" s="8">
        <v>1.9732000000000001</v>
      </c>
      <c r="F369">
        <v>192478249.55000001</v>
      </c>
      <c r="G369">
        <v>42820.630000000005</v>
      </c>
      <c r="H369">
        <v>359357830</v>
      </c>
      <c r="I369">
        <v>47736995.320000008</v>
      </c>
      <c r="J369">
        <v>94957518.829999998</v>
      </c>
      <c r="K369">
        <v>6873949.8300000001</v>
      </c>
      <c r="L369">
        <v>38699100</v>
      </c>
      <c r="M369" s="10">
        <v>5250177</v>
      </c>
      <c r="N369" s="10">
        <v>36441134</v>
      </c>
      <c r="O369" s="10">
        <v>44182672</v>
      </c>
      <c r="P369" s="10">
        <v>51104558</v>
      </c>
      <c r="Q369" s="10">
        <v>4091516</v>
      </c>
      <c r="R369" s="10">
        <v>53778155</v>
      </c>
      <c r="S369" s="10">
        <v>758067</v>
      </c>
      <c r="T369" s="10">
        <v>14574522</v>
      </c>
      <c r="U369" s="10">
        <v>119636394</v>
      </c>
      <c r="V369" s="10">
        <v>29497814</v>
      </c>
      <c r="W369" s="10">
        <v>758067</v>
      </c>
      <c r="X369" s="10">
        <v>14574522</v>
      </c>
      <c r="Y369" s="10">
        <v>119636394</v>
      </c>
      <c r="Z369" s="10">
        <v>29497814</v>
      </c>
      <c r="AA369" s="10">
        <v>42821</v>
      </c>
      <c r="AB369" s="10">
        <v>21.835082719999999</v>
      </c>
      <c r="AC369">
        <v>136.13999999999999</v>
      </c>
      <c r="AD369" s="2">
        <v>15478937787</v>
      </c>
      <c r="AE369" s="2">
        <v>16981570962</v>
      </c>
      <c r="AF369" s="10">
        <f>INDEX(CONFAZ!$EN$2:$ES$408,MATCH(DATE(YEAR($A369),MONTH($A369),15),CONFAZ!$EN$2:$EN$408,0),2)</f>
        <v>126611985</v>
      </c>
      <c r="AG369" s="10">
        <f>INDEX(CONFAZ!$EN$2:$ES$408,MATCH(DATE(YEAR($A369),MONTH($A369),15),CONFAZ!$EN$2:$EN$408,0),3)</f>
        <v>597827834</v>
      </c>
      <c r="AH369">
        <v>678</v>
      </c>
      <c r="AI369">
        <v>737467714400</v>
      </c>
      <c r="AJ369">
        <v>7.12</v>
      </c>
      <c r="AK369">
        <v>0.52</v>
      </c>
      <c r="AL369">
        <v>891.79055555555499</v>
      </c>
      <c r="AM369">
        <v>738.86299999999903</v>
      </c>
      <c r="AN369">
        <v>681.30761904761903</v>
      </c>
      <c r="AO369">
        <v>824.51919999999996</v>
      </c>
      <c r="AP369">
        <v>7.7835220745117297</v>
      </c>
      <c r="AQ369">
        <v>1.6</v>
      </c>
      <c r="AR369">
        <v>226.97</v>
      </c>
      <c r="AS369">
        <v>-1.57</v>
      </c>
      <c r="AT369" s="10">
        <v>398093600000</v>
      </c>
      <c r="AU369">
        <v>0</v>
      </c>
      <c r="AV369">
        <v>0</v>
      </c>
      <c r="AW369">
        <v>100876607</v>
      </c>
      <c r="AX369">
        <v>82835952</v>
      </c>
      <c r="AY369">
        <v>0</v>
      </c>
      <c r="AZ369" s="10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14401278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10000</v>
      </c>
      <c r="BN369">
        <v>3629377</v>
      </c>
      <c r="BO369">
        <v>18211488000</v>
      </c>
      <c r="BP369" s="3">
        <v>0.4</v>
      </c>
      <c r="BQ369" s="3">
        <v>3704</v>
      </c>
      <c r="BR369">
        <v>17996.55</v>
      </c>
      <c r="BS369" s="3">
        <v>1871630000</v>
      </c>
      <c r="BT369">
        <v>17679000</v>
      </c>
      <c r="BU369" s="3">
        <v>3901623000</v>
      </c>
      <c r="BV369" s="3">
        <v>8985524000</v>
      </c>
      <c r="BW369" s="3">
        <v>3435031000</v>
      </c>
      <c r="BX369" s="3">
        <v>14776457000</v>
      </c>
      <c r="BY369">
        <v>5744808000</v>
      </c>
      <c r="BZ369">
        <v>0.4</v>
      </c>
      <c r="CA369">
        <v>3704</v>
      </c>
      <c r="CB369">
        <v>6245.02</v>
      </c>
      <c r="CC369">
        <v>14775476000</v>
      </c>
      <c r="CD369">
        <v>0.4</v>
      </c>
      <c r="CE369">
        <v>659966.97</v>
      </c>
      <c r="CF369">
        <v>413542084.13</v>
      </c>
      <c r="CG369">
        <v>16851.490000000002</v>
      </c>
      <c r="CH369">
        <v>32783.910000000003</v>
      </c>
      <c r="CI369">
        <v>38.131496400000003</v>
      </c>
      <c r="CJ369">
        <v>2.89</v>
      </c>
      <c r="CK369">
        <v>91423.33</v>
      </c>
      <c r="CL369">
        <v>116293.33</v>
      </c>
      <c r="CM369">
        <v>24870</v>
      </c>
      <c r="CN369">
        <v>50243.33</v>
      </c>
      <c r="CO369">
        <v>5001793.33</v>
      </c>
      <c r="CP369">
        <v>-88190</v>
      </c>
      <c r="CQ369">
        <v>-7746.67</v>
      </c>
      <c r="CR369">
        <v>26630.81</v>
      </c>
      <c r="CS369">
        <v>228503965.74000001</v>
      </c>
      <c r="CT369">
        <v>64045.34</v>
      </c>
      <c r="CU369">
        <v>228594641.88999999</v>
      </c>
      <c r="CV369" s="34">
        <v>0.53078559999999997</v>
      </c>
      <c r="CW369">
        <v>0</v>
      </c>
      <c r="CX369" s="4">
        <v>43157061.530000001</v>
      </c>
      <c r="CY369" s="10">
        <f t="shared" si="11"/>
        <v>0</v>
      </c>
      <c r="CZ369" s="10">
        <f>IFERROR(INDEX(CONFAZ!$A$2:$ES$440,MATCH(DATE(YEAR($A369),MONTH($A369),15),CONFAZ!$A$2:$A$440,0),4),0)</f>
        <v>16851.490000000002</v>
      </c>
      <c r="DB369" s="5"/>
      <c r="DC369" s="5"/>
      <c r="DD369"/>
      <c r="DJ369"/>
    </row>
    <row r="370" spans="1:114" x14ac:dyDescent="0.25">
      <c r="A370" s="1">
        <v>41352</v>
      </c>
      <c r="B370" s="1" t="str">
        <f t="shared" si="10"/>
        <v>19/03/2013</v>
      </c>
      <c r="C370" t="s">
        <v>61</v>
      </c>
      <c r="D370" t="s">
        <v>65</v>
      </c>
      <c r="E370" s="8">
        <v>1.9827999999999999</v>
      </c>
      <c r="F370">
        <v>175253445.88999999</v>
      </c>
      <c r="G370">
        <v>80980.900000000009</v>
      </c>
      <c r="H370">
        <v>320393730</v>
      </c>
      <c r="I370">
        <v>43943061.229999989</v>
      </c>
      <c r="J370">
        <v>80116369.590000004</v>
      </c>
      <c r="K370">
        <v>6545974.4600000009</v>
      </c>
      <c r="L370">
        <v>66614800</v>
      </c>
      <c r="M370" s="10">
        <v>4320074</v>
      </c>
      <c r="N370" s="10">
        <v>35275698</v>
      </c>
      <c r="O370" s="10">
        <v>40364368</v>
      </c>
      <c r="P370" s="10">
        <v>47302059</v>
      </c>
      <c r="Q370" s="10">
        <v>3926641</v>
      </c>
      <c r="R370" s="10">
        <v>50220221</v>
      </c>
      <c r="S370" s="10">
        <v>615776</v>
      </c>
      <c r="T370" s="10">
        <v>17654758</v>
      </c>
      <c r="U370" s="10">
        <v>96258493</v>
      </c>
      <c r="V370" s="10">
        <v>24374661</v>
      </c>
      <c r="W370" s="10">
        <v>615776</v>
      </c>
      <c r="X370" s="10">
        <v>17654758</v>
      </c>
      <c r="Y370" s="10">
        <v>96258493</v>
      </c>
      <c r="Z370" s="10">
        <v>24374661</v>
      </c>
      <c r="AA370" s="10">
        <v>80981</v>
      </c>
      <c r="AB370" s="10">
        <v>24.628607322099999</v>
      </c>
      <c r="AC370">
        <v>148.01</v>
      </c>
      <c r="AD370" s="2">
        <v>18360470433</v>
      </c>
      <c r="AE370" s="2">
        <v>19281997605</v>
      </c>
      <c r="AF370" s="10">
        <f>INDEX(CONFAZ!$EN$2:$ES$408,MATCH(DATE(YEAR($A370),MONTH($A370),15),CONFAZ!$EN$2:$EN$408,0),2)</f>
        <v>145683324</v>
      </c>
      <c r="AG370" s="10">
        <f>INDEX(CONFAZ!$EN$2:$ES$408,MATCH(DATE(YEAR($A370),MONTH($A370),15),CONFAZ!$EN$2:$EN$408,0),3)</f>
        <v>743903686</v>
      </c>
      <c r="AH370">
        <v>678</v>
      </c>
      <c r="AI370">
        <v>747384735200</v>
      </c>
      <c r="AJ370">
        <v>7.15</v>
      </c>
      <c r="AK370">
        <v>0.6</v>
      </c>
      <c r="AL370">
        <v>891.84222222222195</v>
      </c>
      <c r="AM370">
        <v>735.40549999999996</v>
      </c>
      <c r="AN370">
        <v>680.12857142857104</v>
      </c>
      <c r="AO370">
        <v>824.9384</v>
      </c>
      <c r="AP370">
        <v>8.0632265206962295</v>
      </c>
      <c r="AQ370">
        <v>1.47</v>
      </c>
      <c r="AR370">
        <v>217.33</v>
      </c>
      <c r="AS370">
        <v>-0.01</v>
      </c>
      <c r="AT370" s="10">
        <v>434630100000</v>
      </c>
      <c r="AU370">
        <v>0</v>
      </c>
      <c r="AV370">
        <v>0</v>
      </c>
      <c r="AW370">
        <v>55764801</v>
      </c>
      <c r="AX370">
        <v>42826535</v>
      </c>
      <c r="AY370">
        <v>0</v>
      </c>
      <c r="AZ370" s="1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2950286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6912896</v>
      </c>
      <c r="BM370">
        <v>0</v>
      </c>
      <c r="BN370">
        <v>3075084</v>
      </c>
      <c r="BO370">
        <v>18211488000</v>
      </c>
      <c r="BP370" s="3">
        <v>0.4</v>
      </c>
      <c r="BQ370" s="3">
        <v>3704</v>
      </c>
      <c r="BR370">
        <v>17996.55</v>
      </c>
      <c r="BS370" s="3">
        <v>1871630000</v>
      </c>
      <c r="BT370" s="3">
        <v>17679000</v>
      </c>
      <c r="BU370" s="3">
        <v>3901623000</v>
      </c>
      <c r="BV370">
        <v>8985524000</v>
      </c>
      <c r="BW370" s="3">
        <v>3435031000</v>
      </c>
      <c r="BX370" s="3">
        <v>14776457000</v>
      </c>
      <c r="BY370">
        <v>5744808000</v>
      </c>
      <c r="BZ370">
        <v>0.4</v>
      </c>
      <c r="CA370">
        <v>3704</v>
      </c>
      <c r="CB370">
        <v>6245.02</v>
      </c>
      <c r="CC370">
        <v>14775476000</v>
      </c>
      <c r="CD370">
        <v>0.4</v>
      </c>
      <c r="CE370">
        <v>488742.57</v>
      </c>
      <c r="CF370">
        <v>298984590.13999999</v>
      </c>
      <c r="CG370">
        <v>12166.04</v>
      </c>
      <c r="CH370">
        <v>34380.910000000003</v>
      </c>
      <c r="CI370">
        <v>38.131496400000003</v>
      </c>
      <c r="CJ370">
        <v>2.89</v>
      </c>
      <c r="CK370">
        <v>91423.33</v>
      </c>
      <c r="CL370">
        <v>116293.33</v>
      </c>
      <c r="CM370">
        <v>24870</v>
      </c>
      <c r="CN370">
        <v>50243.33</v>
      </c>
      <c r="CO370">
        <v>5001793.33</v>
      </c>
      <c r="CP370">
        <v>-88190</v>
      </c>
      <c r="CQ370">
        <v>-7746.67</v>
      </c>
      <c r="CR370">
        <v>19528.310000000001</v>
      </c>
      <c r="CS370">
        <v>197075815.94</v>
      </c>
      <c r="CT370">
        <v>116507.94</v>
      </c>
      <c r="CU370">
        <v>197211852.19</v>
      </c>
      <c r="CV370" s="34">
        <v>0.53078559999999997</v>
      </c>
      <c r="CW370">
        <v>0</v>
      </c>
      <c r="CX370" s="4">
        <v>24508135.899999999</v>
      </c>
      <c r="CY370" s="10">
        <f t="shared" si="11"/>
        <v>0</v>
      </c>
      <c r="CZ370" s="10">
        <f>IFERROR(INDEX(CONFAZ!$A$2:$ES$440,MATCH(DATE(YEAR($A370),MONTH($A370),15),CONFAZ!$A$2:$A$440,0),4),0)</f>
        <v>12166.04</v>
      </c>
      <c r="DA370"/>
      <c r="DB370"/>
      <c r="DC370"/>
      <c r="DD370"/>
      <c r="DJ370"/>
    </row>
    <row r="371" spans="1:114" x14ac:dyDescent="0.25">
      <c r="A371" s="1">
        <v>41383</v>
      </c>
      <c r="B371" s="1" t="str">
        <f t="shared" si="10"/>
        <v>19/04/2013</v>
      </c>
      <c r="C371" t="s">
        <v>61</v>
      </c>
      <c r="D371" t="s">
        <v>65</v>
      </c>
      <c r="E371" s="8">
        <v>2.0022000000000002</v>
      </c>
      <c r="F371">
        <v>183837888.06</v>
      </c>
      <c r="G371">
        <v>55866.66</v>
      </c>
      <c r="H371">
        <v>332909068</v>
      </c>
      <c r="I371">
        <v>50966610.419999994</v>
      </c>
      <c r="J371">
        <v>76083323.670000017</v>
      </c>
      <c r="K371">
        <v>7247766.8100000005</v>
      </c>
      <c r="L371">
        <v>51142080</v>
      </c>
      <c r="M371" s="10">
        <v>6080245</v>
      </c>
      <c r="N371" s="10">
        <v>35747834</v>
      </c>
      <c r="O371" s="10">
        <v>47393780</v>
      </c>
      <c r="P371" s="10">
        <v>54211770</v>
      </c>
      <c r="Q371" s="10">
        <v>5010039</v>
      </c>
      <c r="R371" s="10">
        <v>56073184</v>
      </c>
      <c r="S371" s="10">
        <v>533921</v>
      </c>
      <c r="T371" s="10">
        <v>19676864</v>
      </c>
      <c r="U371" s="10">
        <v>84783054</v>
      </c>
      <c r="V371" s="10">
        <v>23342510</v>
      </c>
      <c r="W371" s="10">
        <v>533921</v>
      </c>
      <c r="X371" s="10">
        <v>19676864</v>
      </c>
      <c r="Y371" s="10">
        <v>84783054</v>
      </c>
      <c r="Z371" s="10">
        <v>23342510</v>
      </c>
      <c r="AA371" s="10">
        <v>55867</v>
      </c>
      <c r="AB371" s="10">
        <v>25.270852797</v>
      </c>
      <c r="AC371">
        <v>149.79</v>
      </c>
      <c r="AD371" s="2">
        <v>20550843458</v>
      </c>
      <c r="AE371" s="2">
        <v>21788737806</v>
      </c>
      <c r="AF371" s="10">
        <f>INDEX(CONFAZ!$EN$2:$ES$408,MATCH(DATE(YEAR($A371),MONTH($A371),15),CONFAZ!$EN$2:$EN$408,0),2)</f>
        <v>284417058</v>
      </c>
      <c r="AG371" s="10">
        <f>INDEX(CONFAZ!$EN$2:$ES$408,MATCH(DATE(YEAR($A371),MONTH($A371),15),CONFAZ!$EN$2:$EN$408,0),3)</f>
        <v>445383627</v>
      </c>
      <c r="AH371">
        <v>678</v>
      </c>
      <c r="AI371">
        <v>758163063000</v>
      </c>
      <c r="AJ371">
        <v>7.26</v>
      </c>
      <c r="AK371">
        <v>0.59</v>
      </c>
      <c r="AL371">
        <v>891.81666666666604</v>
      </c>
      <c r="AM371">
        <v>735.572</v>
      </c>
      <c r="AN371">
        <v>680.37809523809506</v>
      </c>
      <c r="AO371">
        <v>823.60519999999997</v>
      </c>
      <c r="AP371">
        <v>7.93074902654143</v>
      </c>
      <c r="AQ371">
        <v>1.55</v>
      </c>
      <c r="AR371">
        <v>208.19</v>
      </c>
      <c r="AS371">
        <v>5.98</v>
      </c>
      <c r="AT371" s="10">
        <v>446504900000</v>
      </c>
      <c r="AU371">
        <v>0</v>
      </c>
      <c r="AV371">
        <v>0</v>
      </c>
      <c r="AW371">
        <v>111272126</v>
      </c>
      <c r="AX371">
        <v>51816650</v>
      </c>
      <c r="AY371">
        <v>0</v>
      </c>
      <c r="AZ371" s="10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54881830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4573646</v>
      </c>
      <c r="BO371">
        <v>18211488000</v>
      </c>
      <c r="BP371" s="3">
        <v>0.4</v>
      </c>
      <c r="BQ371" s="3">
        <v>3704</v>
      </c>
      <c r="BR371">
        <v>17996.55</v>
      </c>
      <c r="BS371" s="3">
        <v>1871630000</v>
      </c>
      <c r="BT371" s="3">
        <v>17679000</v>
      </c>
      <c r="BU371" s="3">
        <v>3901623000</v>
      </c>
      <c r="BV371" s="3">
        <v>8985524000</v>
      </c>
      <c r="BW371" s="3">
        <v>3435031000</v>
      </c>
      <c r="BX371" s="3">
        <v>14776457000</v>
      </c>
      <c r="BY371">
        <v>5744808000</v>
      </c>
      <c r="BZ371">
        <v>0.4</v>
      </c>
      <c r="CA371">
        <v>3704</v>
      </c>
      <c r="CB371">
        <v>6245.02</v>
      </c>
      <c r="CC371">
        <v>14775476000</v>
      </c>
      <c r="CD371">
        <v>0.4</v>
      </c>
      <c r="CE371">
        <v>232235.11</v>
      </c>
      <c r="CF371">
        <v>123674177.06</v>
      </c>
      <c r="CG371">
        <v>16598.439999999999</v>
      </c>
      <c r="CH371">
        <v>35553.910000000003</v>
      </c>
      <c r="CI371">
        <v>38.131496400000003</v>
      </c>
      <c r="CJ371">
        <v>2.88</v>
      </c>
      <c r="CK371">
        <v>-195580</v>
      </c>
      <c r="CL371">
        <v>-168270</v>
      </c>
      <c r="CM371">
        <v>27306.67</v>
      </c>
      <c r="CN371">
        <v>-4916.67</v>
      </c>
      <c r="CO371">
        <v>4955310</v>
      </c>
      <c r="CP371">
        <v>-103413.33</v>
      </c>
      <c r="CQ371">
        <v>-38406.67</v>
      </c>
      <c r="CR371">
        <v>33148.01</v>
      </c>
      <c r="CS371">
        <v>190209669.61000001</v>
      </c>
      <c r="CT371">
        <v>89934.25</v>
      </c>
      <c r="CU371">
        <v>190332751.87</v>
      </c>
      <c r="CV371" s="34">
        <v>0.53078559999999997</v>
      </c>
      <c r="CW371">
        <v>0</v>
      </c>
      <c r="CX371" s="4">
        <v>26296677.27</v>
      </c>
      <c r="CY371" s="10">
        <f t="shared" si="11"/>
        <v>0</v>
      </c>
      <c r="CZ371" s="10">
        <f>IFERROR(INDEX(CONFAZ!$A$2:$ES$440,MATCH(DATE(YEAR($A371),MONTH($A371),15),CONFAZ!$A$2:$A$440,0),4),0)</f>
        <v>16598.439999999999</v>
      </c>
      <c r="DA371"/>
      <c r="DB371"/>
      <c r="DC371"/>
      <c r="DD371"/>
      <c r="DJ371"/>
    </row>
    <row r="372" spans="1:114" x14ac:dyDescent="0.25">
      <c r="A372" s="1">
        <v>41413</v>
      </c>
      <c r="B372" s="1" t="str">
        <f t="shared" si="10"/>
        <v>19/05/2013</v>
      </c>
      <c r="C372" t="s">
        <v>61</v>
      </c>
      <c r="D372" t="s">
        <v>65</v>
      </c>
      <c r="E372" s="8">
        <v>2.0348000000000002</v>
      </c>
      <c r="F372">
        <v>179854829.62</v>
      </c>
      <c r="G372">
        <v>240895.37</v>
      </c>
      <c r="H372">
        <v>344472322</v>
      </c>
      <c r="I372">
        <v>51380450.080000006</v>
      </c>
      <c r="J372">
        <v>87697850.510000005</v>
      </c>
      <c r="K372">
        <v>7467310.3100000005</v>
      </c>
      <c r="L372">
        <v>33870360</v>
      </c>
      <c r="M372" s="10">
        <v>4617815</v>
      </c>
      <c r="N372" s="10">
        <v>36561240</v>
      </c>
      <c r="O372" s="10">
        <v>44045474</v>
      </c>
      <c r="P372" s="10">
        <v>55893677</v>
      </c>
      <c r="Q372" s="10">
        <v>4908996</v>
      </c>
      <c r="R372" s="10">
        <v>56260912</v>
      </c>
      <c r="S372" s="10">
        <v>745440</v>
      </c>
      <c r="T372" s="10">
        <v>18961725</v>
      </c>
      <c r="U372" s="10">
        <v>100088420</v>
      </c>
      <c r="V372" s="10">
        <v>22149152</v>
      </c>
      <c r="W372" s="10">
        <v>745440</v>
      </c>
      <c r="X372" s="10">
        <v>18961725</v>
      </c>
      <c r="Y372" s="10">
        <v>100088420</v>
      </c>
      <c r="Z372" s="10">
        <v>22149152</v>
      </c>
      <c r="AA372" s="10">
        <v>239471</v>
      </c>
      <c r="AB372" s="10">
        <v>26.761438720899999</v>
      </c>
      <c r="AC372">
        <v>147.03</v>
      </c>
      <c r="AD372" s="2">
        <v>21654862456</v>
      </c>
      <c r="AE372" s="2">
        <v>21203755901</v>
      </c>
      <c r="AF372" s="10">
        <f>INDEX(CONFAZ!$EN$2:$ES$408,MATCH(DATE(YEAR($A372),MONTH($A372),15),CONFAZ!$EN$2:$EN$408,0),2)</f>
        <v>218218007</v>
      </c>
      <c r="AG372" s="10">
        <f>INDEX(CONFAZ!$EN$2:$ES$408,MATCH(DATE(YEAR($A372),MONTH($A372),15),CONFAZ!$EN$2:$EN$408,0),3)</f>
        <v>720568794</v>
      </c>
      <c r="AH372">
        <v>678</v>
      </c>
      <c r="AI372">
        <v>761863711600</v>
      </c>
      <c r="AJ372">
        <v>7.42</v>
      </c>
      <c r="AK372">
        <v>0.35</v>
      </c>
      <c r="AL372">
        <v>849.82500000000005</v>
      </c>
      <c r="AM372">
        <v>689.72249999999997</v>
      </c>
      <c r="AN372">
        <v>637.78619047618997</v>
      </c>
      <c r="AO372">
        <v>777.33519999999999</v>
      </c>
      <c r="AP372">
        <v>7.6683832152143898</v>
      </c>
      <c r="AQ372">
        <v>1.37</v>
      </c>
      <c r="AR372">
        <v>212.16</v>
      </c>
      <c r="AS372">
        <v>11.88</v>
      </c>
      <c r="AT372" s="10">
        <v>441335200000</v>
      </c>
      <c r="AU372">
        <v>0</v>
      </c>
      <c r="AV372">
        <v>0</v>
      </c>
      <c r="AW372">
        <v>109344195</v>
      </c>
      <c r="AX372">
        <v>87452155</v>
      </c>
      <c r="AY372">
        <v>0</v>
      </c>
      <c r="AZ372" s="10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18960569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2931471</v>
      </c>
      <c r="BO372">
        <v>18211488000</v>
      </c>
      <c r="BP372" s="3">
        <v>0.4</v>
      </c>
      <c r="BQ372" s="3">
        <v>3704</v>
      </c>
      <c r="BR372" s="3">
        <v>17996.55</v>
      </c>
      <c r="BS372">
        <v>1871630000</v>
      </c>
      <c r="BT372" s="3">
        <v>17679000</v>
      </c>
      <c r="BU372" s="3">
        <v>3901623000</v>
      </c>
      <c r="BV372" s="3">
        <v>8985524000</v>
      </c>
      <c r="BW372" s="3">
        <v>3435031000</v>
      </c>
      <c r="BX372" s="3">
        <v>14776457000</v>
      </c>
      <c r="BY372">
        <v>5744808000</v>
      </c>
      <c r="BZ372">
        <v>0.4</v>
      </c>
      <c r="CA372">
        <v>3704</v>
      </c>
      <c r="CB372">
        <v>6245.02</v>
      </c>
      <c r="CC372">
        <v>14775476000</v>
      </c>
      <c r="CD372">
        <v>0.4</v>
      </c>
      <c r="CE372">
        <v>388096.63</v>
      </c>
      <c r="CF372">
        <v>201476740.94</v>
      </c>
      <c r="CG372">
        <v>10578.97</v>
      </c>
      <c r="CH372">
        <v>34883.910000000003</v>
      </c>
      <c r="CI372">
        <v>38.131496400000003</v>
      </c>
      <c r="CJ372">
        <v>2.86</v>
      </c>
      <c r="CK372">
        <v>-195580</v>
      </c>
      <c r="CL372">
        <v>-168270</v>
      </c>
      <c r="CM372">
        <v>27306.67</v>
      </c>
      <c r="CN372">
        <v>-4916.67</v>
      </c>
      <c r="CO372">
        <v>4955310</v>
      </c>
      <c r="CP372">
        <v>-103413.33</v>
      </c>
      <c r="CQ372">
        <v>-38406.67</v>
      </c>
      <c r="CR372">
        <v>157749.15</v>
      </c>
      <c r="CS372">
        <v>201048255.05000001</v>
      </c>
      <c r="CT372">
        <v>60838.62</v>
      </c>
      <c r="CU372">
        <v>201266842.81999999</v>
      </c>
      <c r="CV372" s="34">
        <v>0.53078559999999997</v>
      </c>
      <c r="CW372">
        <v>0</v>
      </c>
      <c r="CX372" s="4">
        <v>37784750.899999999</v>
      </c>
      <c r="CY372" s="10">
        <f t="shared" si="11"/>
        <v>0</v>
      </c>
      <c r="CZ372" s="10">
        <f>IFERROR(INDEX(CONFAZ!$A$2:$ES$440,MATCH(DATE(YEAR($A372),MONTH($A372),15),CONFAZ!$A$2:$A$440,0),4),0)</f>
        <v>10578.97</v>
      </c>
      <c r="DA372"/>
      <c r="DB372"/>
      <c r="DC372"/>
      <c r="DD372"/>
      <c r="DJ372"/>
    </row>
    <row r="373" spans="1:114" x14ac:dyDescent="0.25">
      <c r="A373" s="1">
        <v>41444</v>
      </c>
      <c r="B373" s="1" t="str">
        <f t="shared" si="10"/>
        <v>19/06/2013</v>
      </c>
      <c r="C373" t="s">
        <v>61</v>
      </c>
      <c r="D373" t="s">
        <v>65</v>
      </c>
      <c r="E373" s="8">
        <v>2.173</v>
      </c>
      <c r="F373">
        <v>185583514.49000001</v>
      </c>
      <c r="G373">
        <v>1368360.53</v>
      </c>
      <c r="H373">
        <v>332679440</v>
      </c>
      <c r="I373">
        <v>55079428.710000001</v>
      </c>
      <c r="J373">
        <v>68301674.290000007</v>
      </c>
      <c r="K373">
        <v>7803498.3199999994</v>
      </c>
      <c r="L373">
        <v>19965144</v>
      </c>
      <c r="M373" s="10">
        <v>4949192</v>
      </c>
      <c r="N373" s="10">
        <v>37094494</v>
      </c>
      <c r="O373" s="10">
        <v>46601849</v>
      </c>
      <c r="P373" s="10">
        <v>51430216</v>
      </c>
      <c r="Q373" s="10">
        <v>3916371</v>
      </c>
      <c r="R373" s="10">
        <v>62470166</v>
      </c>
      <c r="S373" s="10">
        <v>496283</v>
      </c>
      <c r="T373" s="10">
        <v>17222197</v>
      </c>
      <c r="U373" s="10">
        <v>83853374</v>
      </c>
      <c r="V373" s="10">
        <v>23278480</v>
      </c>
      <c r="W373" s="10">
        <v>496283</v>
      </c>
      <c r="X373" s="10">
        <v>17222197</v>
      </c>
      <c r="Y373" s="10">
        <v>83853374</v>
      </c>
      <c r="Z373" s="10">
        <v>23278480</v>
      </c>
      <c r="AA373" s="10">
        <v>1366818</v>
      </c>
      <c r="AB373" s="10">
        <v>23.428895827400002</v>
      </c>
      <c r="AC373">
        <v>144.87</v>
      </c>
      <c r="AD373" s="2">
        <v>19331841435</v>
      </c>
      <c r="AE373" s="2">
        <v>18986750021</v>
      </c>
      <c r="AF373" s="10">
        <f>INDEX(CONFAZ!$EN$2:$ES$408,MATCH(DATE(YEAR($A373),MONTH($A373),15),CONFAZ!$EN$2:$EN$408,0),2)</f>
        <v>220113537</v>
      </c>
      <c r="AG373" s="10">
        <f>INDEX(CONFAZ!$EN$2:$ES$408,MATCH(DATE(YEAR($A373),MONTH($A373),15),CONFAZ!$EN$2:$EN$408,0),3)</f>
        <v>459031872</v>
      </c>
      <c r="AH373">
        <v>678</v>
      </c>
      <c r="AI373">
        <v>802710546000</v>
      </c>
      <c r="AJ373">
        <v>7.9</v>
      </c>
      <c r="AK373">
        <v>0.28000000000000003</v>
      </c>
      <c r="AL373">
        <v>900.41</v>
      </c>
      <c r="AM373">
        <v>732.46100000000001</v>
      </c>
      <c r="AN373">
        <v>673.88142857142805</v>
      </c>
      <c r="AO373">
        <v>827.05679999999995</v>
      </c>
      <c r="AP373">
        <v>7.5252946804828804</v>
      </c>
      <c r="AQ373">
        <v>1.26</v>
      </c>
      <c r="AR373">
        <v>224.99</v>
      </c>
      <c r="AS373">
        <v>9.41</v>
      </c>
      <c r="AT373" s="10">
        <v>434739600000</v>
      </c>
      <c r="AU373">
        <v>0</v>
      </c>
      <c r="AV373">
        <v>0</v>
      </c>
      <c r="AW373">
        <v>57608966</v>
      </c>
      <c r="AX373">
        <v>53598458</v>
      </c>
      <c r="AY373">
        <v>0</v>
      </c>
      <c r="AZ373" s="10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1814892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2195616</v>
      </c>
      <c r="BO373">
        <v>18211488000</v>
      </c>
      <c r="BP373" s="3">
        <v>0.4</v>
      </c>
      <c r="BQ373" s="3">
        <v>3704</v>
      </c>
      <c r="BR373" s="3">
        <v>17996.55</v>
      </c>
      <c r="BS373" s="3">
        <v>1871630000</v>
      </c>
      <c r="BT373" s="3">
        <v>17679000</v>
      </c>
      <c r="BU373" s="3">
        <v>3901623000</v>
      </c>
      <c r="BV373">
        <v>8985524000</v>
      </c>
      <c r="BW373" s="3">
        <v>3435031000</v>
      </c>
      <c r="BX373" s="3">
        <v>14776457000</v>
      </c>
      <c r="BY373">
        <v>5744808000</v>
      </c>
      <c r="BZ373">
        <v>0.4</v>
      </c>
      <c r="CA373">
        <v>3704</v>
      </c>
      <c r="CB373">
        <v>6245.02</v>
      </c>
      <c r="CC373">
        <v>14775476000</v>
      </c>
      <c r="CD373">
        <v>0.4</v>
      </c>
      <c r="CE373">
        <v>448624.03</v>
      </c>
      <c r="CF373">
        <v>136860545.66999999</v>
      </c>
      <c r="CG373">
        <v>16067.81</v>
      </c>
      <c r="CH373">
        <v>34397.910000000003</v>
      </c>
      <c r="CI373">
        <v>38.131496400000003</v>
      </c>
      <c r="CJ373">
        <v>2.85</v>
      </c>
      <c r="CK373">
        <v>-195580</v>
      </c>
      <c r="CL373">
        <v>-168270</v>
      </c>
      <c r="CM373">
        <v>27306.67</v>
      </c>
      <c r="CN373">
        <v>-4916.67</v>
      </c>
      <c r="CO373">
        <v>4955310</v>
      </c>
      <c r="CP373">
        <v>-103413.33</v>
      </c>
      <c r="CQ373">
        <v>-38406.67</v>
      </c>
      <c r="CR373">
        <v>1121061.9099999999</v>
      </c>
      <c r="CS373">
        <v>188545659.80000001</v>
      </c>
      <c r="CT373">
        <v>35420.69</v>
      </c>
      <c r="CU373">
        <v>189702142.40000001</v>
      </c>
      <c r="CV373" s="34">
        <v>0.53078559999999997</v>
      </c>
      <c r="CW373">
        <v>0</v>
      </c>
      <c r="CX373" s="4">
        <v>31826951.759999998</v>
      </c>
      <c r="CY373" s="10">
        <f t="shared" si="11"/>
        <v>0</v>
      </c>
      <c r="CZ373" s="10">
        <f>IFERROR(INDEX(CONFAZ!$A$2:$ES$440,MATCH(DATE(YEAR($A373),MONTH($A373),15),CONFAZ!$A$2:$A$440,0),4),0)</f>
        <v>16067.81</v>
      </c>
      <c r="DA373"/>
      <c r="DB373"/>
      <c r="DC373"/>
      <c r="DD373"/>
      <c r="DJ373"/>
    </row>
    <row r="374" spans="1:114" x14ac:dyDescent="0.25">
      <c r="A374" s="1">
        <v>41474</v>
      </c>
      <c r="B374" s="1" t="str">
        <f t="shared" si="10"/>
        <v>19/07/2013</v>
      </c>
      <c r="C374" t="s">
        <v>61</v>
      </c>
      <c r="D374" t="s">
        <v>65</v>
      </c>
      <c r="E374" s="8">
        <v>2.2522000000000002</v>
      </c>
      <c r="F374">
        <v>195324928.36000004</v>
      </c>
      <c r="G374">
        <v>9636951.4700000007</v>
      </c>
      <c r="H374">
        <v>366418175</v>
      </c>
      <c r="I374">
        <v>56829002.560000002</v>
      </c>
      <c r="J374">
        <v>80524951.140000015</v>
      </c>
      <c r="K374">
        <v>8049425.8300000001</v>
      </c>
      <c r="L374">
        <v>16478927</v>
      </c>
      <c r="M374" s="10">
        <v>6174392</v>
      </c>
      <c r="N374" s="10">
        <v>37127864</v>
      </c>
      <c r="O374" s="10">
        <v>48996711</v>
      </c>
      <c r="P374" s="10">
        <v>56047492</v>
      </c>
      <c r="Q374" s="10">
        <v>5038151</v>
      </c>
      <c r="R374" s="10">
        <v>62069356</v>
      </c>
      <c r="S374" s="10">
        <v>861727</v>
      </c>
      <c r="T374" s="10">
        <v>18512563</v>
      </c>
      <c r="U374" s="10">
        <v>96468090</v>
      </c>
      <c r="V374" s="10">
        <v>25474738</v>
      </c>
      <c r="W374" s="10">
        <v>861727</v>
      </c>
      <c r="X374" s="10">
        <v>18512563</v>
      </c>
      <c r="Y374" s="10">
        <v>96468090</v>
      </c>
      <c r="Z374" s="10">
        <v>25474738</v>
      </c>
      <c r="AA374" s="10">
        <v>9647091</v>
      </c>
      <c r="AB374" s="10">
        <v>25.075471855899998</v>
      </c>
      <c r="AC374">
        <v>152.13</v>
      </c>
      <c r="AD374" s="2">
        <v>20357391663</v>
      </c>
      <c r="AE374" s="2">
        <v>22867575854</v>
      </c>
      <c r="AF374" s="10">
        <f>INDEX(CONFAZ!$EN$2:$ES$408,MATCH(DATE(YEAR($A374),MONTH($A374),15),CONFAZ!$EN$2:$EN$408,0),2)</f>
        <v>235879249</v>
      </c>
      <c r="AG374" s="10">
        <f>INDEX(CONFAZ!$EN$2:$ES$408,MATCH(DATE(YEAR($A374),MONTH($A374),15),CONFAZ!$EN$2:$EN$408,0),3)</f>
        <v>360227500</v>
      </c>
      <c r="AH374">
        <v>678</v>
      </c>
      <c r="AI374">
        <v>837741825200</v>
      </c>
      <c r="AJ374">
        <v>8.23</v>
      </c>
      <c r="AK374">
        <v>-0.13</v>
      </c>
      <c r="AL374">
        <v>854.72555555555505</v>
      </c>
      <c r="AM374">
        <v>689.40800000000002</v>
      </c>
      <c r="AN374">
        <v>633.46190476190395</v>
      </c>
      <c r="AO374">
        <v>781.43719999999996</v>
      </c>
      <c r="AP374">
        <v>7.3808240903591704</v>
      </c>
      <c r="AQ374">
        <v>1.03</v>
      </c>
      <c r="AR374">
        <v>238.29</v>
      </c>
      <c r="AS374">
        <v>28.84</v>
      </c>
      <c r="AT374" s="10">
        <v>452597500000</v>
      </c>
      <c r="AU374">
        <v>0</v>
      </c>
      <c r="AV374">
        <v>0</v>
      </c>
      <c r="AW374">
        <v>73856404</v>
      </c>
      <c r="AX374">
        <v>58385804</v>
      </c>
      <c r="AY374">
        <v>0</v>
      </c>
      <c r="AZ374" s="10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14107426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1363174</v>
      </c>
      <c r="BO374">
        <v>18211488000</v>
      </c>
      <c r="BP374" s="3">
        <v>0.4</v>
      </c>
      <c r="BQ374" s="3">
        <v>3704</v>
      </c>
      <c r="BR374" s="3">
        <v>17996.55</v>
      </c>
      <c r="BS374" s="3">
        <v>1871630000</v>
      </c>
      <c r="BT374" s="3">
        <v>17679000</v>
      </c>
      <c r="BU374">
        <v>3901623000</v>
      </c>
      <c r="BV374" s="3">
        <v>8985524000</v>
      </c>
      <c r="BW374" s="3">
        <v>3435031000</v>
      </c>
      <c r="BX374" s="3">
        <v>14776457000</v>
      </c>
      <c r="BY374">
        <v>5744808000</v>
      </c>
      <c r="BZ374">
        <v>0.4</v>
      </c>
      <c r="CA374">
        <v>3704</v>
      </c>
      <c r="CB374">
        <v>6245.02</v>
      </c>
      <c r="CC374">
        <v>14775476000</v>
      </c>
      <c r="CD374">
        <v>0.4</v>
      </c>
      <c r="CE374">
        <v>392636.88</v>
      </c>
      <c r="CF374">
        <v>117936590.55</v>
      </c>
      <c r="CG374">
        <v>14906.87</v>
      </c>
      <c r="CH374">
        <v>35183.910000000003</v>
      </c>
      <c r="CI374">
        <v>38.131496400000003</v>
      </c>
      <c r="CJ374">
        <v>2.84</v>
      </c>
      <c r="CK374">
        <v>-13366.67</v>
      </c>
      <c r="CL374">
        <v>7183.33</v>
      </c>
      <c r="CM374">
        <v>20550</v>
      </c>
      <c r="CN374">
        <v>6713.33</v>
      </c>
      <c r="CO374">
        <v>5095290</v>
      </c>
      <c r="CP374">
        <v>-80373.33</v>
      </c>
      <c r="CQ374">
        <v>-27106.67</v>
      </c>
      <c r="CR374">
        <v>5795348.1100000003</v>
      </c>
      <c r="CS374">
        <v>208091123.03</v>
      </c>
      <c r="CT374">
        <v>21261.32</v>
      </c>
      <c r="CU374">
        <v>213915329.31999999</v>
      </c>
      <c r="CV374" s="34">
        <v>0.53078559999999997</v>
      </c>
      <c r="CW374">
        <v>0</v>
      </c>
      <c r="CX374" s="4">
        <v>22448780.960000001</v>
      </c>
      <c r="CY374" s="10">
        <f t="shared" si="11"/>
        <v>0</v>
      </c>
      <c r="CZ374" s="10">
        <f>IFERROR(INDEX(CONFAZ!$A$2:$ES$440,MATCH(DATE(YEAR($A374),MONTH($A374),15),CONFAZ!$A$2:$A$440,0),4),0)</f>
        <v>14906.87</v>
      </c>
      <c r="DA374" s="10"/>
      <c r="DB374" s="10"/>
      <c r="DC374"/>
      <c r="DD374"/>
      <c r="DJ374"/>
    </row>
    <row r="375" spans="1:114" x14ac:dyDescent="0.25">
      <c r="A375" s="1">
        <v>41505</v>
      </c>
      <c r="B375" s="1" t="str">
        <f t="shared" si="10"/>
        <v>19/08/2013</v>
      </c>
      <c r="C375" t="s">
        <v>61</v>
      </c>
      <c r="D375" t="s">
        <v>65</v>
      </c>
      <c r="E375" s="8">
        <v>2.3422000000000001</v>
      </c>
      <c r="F375">
        <v>199280756.95000002</v>
      </c>
      <c r="G375">
        <v>525281.83000000007</v>
      </c>
      <c r="H375">
        <v>383635706</v>
      </c>
      <c r="I375">
        <v>53930832.550000004</v>
      </c>
      <c r="J375">
        <v>104158921.67999999</v>
      </c>
      <c r="K375">
        <v>8079245.3299999991</v>
      </c>
      <c r="L375">
        <v>11351446</v>
      </c>
      <c r="M375" s="10">
        <v>6677943</v>
      </c>
      <c r="N375" s="10">
        <v>38640636</v>
      </c>
      <c r="O375" s="10">
        <v>47564473</v>
      </c>
      <c r="P375" s="10">
        <v>56555794</v>
      </c>
      <c r="Q375" s="10">
        <v>5375210</v>
      </c>
      <c r="R375" s="10">
        <v>66580986</v>
      </c>
      <c r="S375" s="10">
        <v>760521</v>
      </c>
      <c r="T375" s="10">
        <v>19278260</v>
      </c>
      <c r="U375" s="10">
        <v>114700706</v>
      </c>
      <c r="V375" s="10">
        <v>26975895</v>
      </c>
      <c r="W375" s="10">
        <v>760521</v>
      </c>
      <c r="X375" s="10">
        <v>19278260</v>
      </c>
      <c r="Y375" s="10">
        <v>114700706</v>
      </c>
      <c r="Z375" s="10">
        <v>26975895</v>
      </c>
      <c r="AA375" s="10">
        <v>525282</v>
      </c>
      <c r="AB375" s="10">
        <v>25.829981981300001</v>
      </c>
      <c r="AC375">
        <v>151.81</v>
      </c>
      <c r="AD375" s="2">
        <v>21214505830</v>
      </c>
      <c r="AE375" s="2">
        <v>20364218693</v>
      </c>
      <c r="AF375" s="10">
        <f>INDEX(CONFAZ!$EN$2:$ES$408,MATCH(DATE(YEAR($A375),MONTH($A375),15),CONFAZ!$EN$2:$EN$408,0),2)</f>
        <v>194682695</v>
      </c>
      <c r="AG375" s="10">
        <f>INDEX(CONFAZ!$EN$2:$ES$408,MATCH(DATE(YEAR($A375),MONTH($A375),15),CONFAZ!$EN$2:$EN$408,0),3)</f>
        <v>205071958</v>
      </c>
      <c r="AH375">
        <v>678</v>
      </c>
      <c r="AI375">
        <v>859592084400</v>
      </c>
      <c r="AJ375">
        <v>8.4499999999999993</v>
      </c>
      <c r="AK375">
        <v>0.16</v>
      </c>
      <c r="AL375">
        <v>851.32222222222197</v>
      </c>
      <c r="AM375">
        <v>688.46550000000002</v>
      </c>
      <c r="AN375">
        <v>632.50666666666598</v>
      </c>
      <c r="AO375">
        <v>778.04279999999903</v>
      </c>
      <c r="AP375">
        <v>7.2006184455452598</v>
      </c>
      <c r="AQ375">
        <v>1.24</v>
      </c>
      <c r="AR375">
        <v>263.25</v>
      </c>
      <c r="AS375">
        <v>18.420000000000002</v>
      </c>
      <c r="AT375" s="10">
        <v>453781600000</v>
      </c>
      <c r="AU375">
        <v>0</v>
      </c>
      <c r="AV375">
        <v>0</v>
      </c>
      <c r="AW375">
        <v>69275434</v>
      </c>
      <c r="AX375">
        <v>63945407</v>
      </c>
      <c r="AY375">
        <v>0</v>
      </c>
      <c r="AZ375" s="10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1504925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3825102</v>
      </c>
      <c r="BO375">
        <v>18211488000</v>
      </c>
      <c r="BP375" s="3">
        <v>0.4</v>
      </c>
      <c r="BQ375" s="3">
        <v>3704</v>
      </c>
      <c r="BR375" s="3">
        <v>17996.55</v>
      </c>
      <c r="BS375" s="3">
        <v>1871630000</v>
      </c>
      <c r="BT375" s="3">
        <v>17679000</v>
      </c>
      <c r="BU375" s="3">
        <v>3901623000</v>
      </c>
      <c r="BV375">
        <v>8985524000</v>
      </c>
      <c r="BW375" s="3">
        <v>3435031000</v>
      </c>
      <c r="BX375" s="3">
        <v>14776457000</v>
      </c>
      <c r="BY375">
        <v>5744808000</v>
      </c>
      <c r="BZ375">
        <v>0.4</v>
      </c>
      <c r="CA375">
        <v>3704</v>
      </c>
      <c r="CB375">
        <v>6245.02</v>
      </c>
      <c r="CC375">
        <v>18211488000</v>
      </c>
      <c r="CD375">
        <v>0.4</v>
      </c>
      <c r="CE375">
        <v>376176.84</v>
      </c>
      <c r="CF375">
        <v>204687031.03</v>
      </c>
      <c r="CG375">
        <v>11050.93</v>
      </c>
      <c r="CH375">
        <v>35190.910000000003</v>
      </c>
      <c r="CI375">
        <v>38.131496400000003</v>
      </c>
      <c r="CJ375">
        <v>2.84</v>
      </c>
      <c r="CK375">
        <v>-13366.67</v>
      </c>
      <c r="CL375">
        <v>7183.33</v>
      </c>
      <c r="CM375">
        <v>20550</v>
      </c>
      <c r="CN375">
        <v>6713.33</v>
      </c>
      <c r="CO375">
        <v>5095290</v>
      </c>
      <c r="CP375">
        <v>-80373.33</v>
      </c>
      <c r="CQ375">
        <v>-27106.67</v>
      </c>
      <c r="CR375">
        <v>179636.06</v>
      </c>
      <c r="CS375">
        <v>230154963.15000001</v>
      </c>
      <c r="CT375">
        <v>18086.45</v>
      </c>
      <c r="CU375">
        <v>230354285.66</v>
      </c>
      <c r="CV375" s="34">
        <v>0.53078559999999997</v>
      </c>
      <c r="CW375">
        <v>0</v>
      </c>
      <c r="CX375" s="4">
        <v>29351422.82</v>
      </c>
      <c r="CY375" s="10">
        <f t="shared" si="11"/>
        <v>0</v>
      </c>
      <c r="CZ375" s="10">
        <f>IFERROR(INDEX(CONFAZ!$A$2:$ES$440,MATCH(DATE(YEAR($A375),MONTH($A375),15),CONFAZ!$A$2:$A$440,0),4),0)</f>
        <v>11050.93</v>
      </c>
      <c r="DA375"/>
      <c r="DB375"/>
      <c r="DC375"/>
      <c r="DD375"/>
      <c r="DJ375"/>
    </row>
    <row r="376" spans="1:114" x14ac:dyDescent="0.25">
      <c r="A376" s="1">
        <v>41536</v>
      </c>
      <c r="B376" s="1" t="str">
        <f t="shared" si="10"/>
        <v>19/09/2013</v>
      </c>
      <c r="C376" t="s">
        <v>61</v>
      </c>
      <c r="D376" t="s">
        <v>65</v>
      </c>
      <c r="E376" s="8">
        <v>2.2705000000000002</v>
      </c>
      <c r="F376">
        <v>195954192.37</v>
      </c>
      <c r="G376">
        <v>3550013.3200000003</v>
      </c>
      <c r="H376">
        <v>403898875</v>
      </c>
      <c r="I376">
        <v>61696141.030000001</v>
      </c>
      <c r="J376">
        <v>117409632.21000001</v>
      </c>
      <c r="K376">
        <v>7965059.2999999989</v>
      </c>
      <c r="L376">
        <v>8800958</v>
      </c>
      <c r="M376" s="10">
        <v>6562486</v>
      </c>
      <c r="N376" s="10">
        <v>38987846</v>
      </c>
      <c r="O376" s="10">
        <v>48441796</v>
      </c>
      <c r="P376" s="10">
        <v>58571691</v>
      </c>
      <c r="Q376" s="10">
        <v>7096869</v>
      </c>
      <c r="R376" s="10">
        <v>65807134</v>
      </c>
      <c r="S376" s="10">
        <v>854525</v>
      </c>
      <c r="T376" s="10">
        <v>20284451</v>
      </c>
      <c r="U376" s="10">
        <v>128112171</v>
      </c>
      <c r="V376" s="10">
        <v>25630247</v>
      </c>
      <c r="W376" s="10">
        <v>854525</v>
      </c>
      <c r="X376" s="10">
        <v>20284451</v>
      </c>
      <c r="Y376" s="10">
        <v>128112171</v>
      </c>
      <c r="Z376" s="10">
        <v>25630247</v>
      </c>
      <c r="AA376" s="10">
        <v>3549659</v>
      </c>
      <c r="AB376" s="10">
        <v>28.411340093900002</v>
      </c>
      <c r="AC376">
        <v>147.27000000000001</v>
      </c>
      <c r="AD376" s="2">
        <v>20745602464</v>
      </c>
      <c r="AE376" s="2">
        <v>19035573348</v>
      </c>
      <c r="AF376" s="10">
        <f>INDEX(CONFAZ!$EN$2:$ES$408,MATCH(DATE(YEAR($A376),MONTH($A376),15),CONFAZ!$EN$2:$EN$408,0),2)</f>
        <v>213093215</v>
      </c>
      <c r="AG376" s="10">
        <f>INDEX(CONFAZ!$EN$2:$ES$408,MATCH(DATE(YEAR($A376),MONTH($A376),15),CONFAZ!$EN$2:$EN$408,0),3)</f>
        <v>398962688</v>
      </c>
      <c r="AH376">
        <v>678</v>
      </c>
      <c r="AI376">
        <v>837028907000</v>
      </c>
      <c r="AJ376">
        <v>8.9</v>
      </c>
      <c r="AK376">
        <v>0.27</v>
      </c>
      <c r="AL376">
        <v>863.74111111111097</v>
      </c>
      <c r="AM376">
        <v>697.72149999999999</v>
      </c>
      <c r="AN376">
        <v>640.72095238095199</v>
      </c>
      <c r="AO376">
        <v>789.15120000000002</v>
      </c>
      <c r="AP376">
        <v>7.0317424812412304</v>
      </c>
      <c r="AQ376">
        <v>1.35</v>
      </c>
      <c r="AR376">
        <v>256.42</v>
      </c>
      <c r="AS376">
        <v>27.199200000000001</v>
      </c>
      <c r="AT376" s="10">
        <v>447754900000</v>
      </c>
      <c r="AU376">
        <v>0</v>
      </c>
      <c r="AV376">
        <v>0</v>
      </c>
      <c r="AW376">
        <v>44437822</v>
      </c>
      <c r="AX376">
        <v>38888082</v>
      </c>
      <c r="AY376">
        <v>0</v>
      </c>
      <c r="AZ376" s="10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1801701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3748039</v>
      </c>
      <c r="BO376">
        <v>18211488000</v>
      </c>
      <c r="BP376" s="3">
        <v>0.4</v>
      </c>
      <c r="BQ376" s="3">
        <v>3704</v>
      </c>
      <c r="BR376">
        <v>17996.55</v>
      </c>
      <c r="BS376" s="3">
        <v>1871630000</v>
      </c>
      <c r="BT376" s="3">
        <v>17679000</v>
      </c>
      <c r="BU376" s="3">
        <v>3901623000</v>
      </c>
      <c r="BV376" s="3">
        <v>8985524000</v>
      </c>
      <c r="BW376" s="3">
        <v>3435031000</v>
      </c>
      <c r="BX376" s="3">
        <v>14776457000</v>
      </c>
      <c r="BY376">
        <v>5744808000</v>
      </c>
      <c r="BZ376">
        <v>0.4</v>
      </c>
      <c r="CA376">
        <v>3704</v>
      </c>
      <c r="CB376">
        <v>6245.02</v>
      </c>
      <c r="CC376">
        <v>18211488000</v>
      </c>
      <c r="CD376">
        <v>0.4</v>
      </c>
      <c r="CE376">
        <v>506719.23</v>
      </c>
      <c r="CF376">
        <v>193756208.19</v>
      </c>
      <c r="CG376">
        <v>13989.29</v>
      </c>
      <c r="CH376">
        <v>33462.910000000003</v>
      </c>
      <c r="CI376">
        <v>38.131496400000003</v>
      </c>
      <c r="CJ376">
        <v>2.83</v>
      </c>
      <c r="CK376">
        <v>-13366.67</v>
      </c>
      <c r="CL376">
        <v>7183.33</v>
      </c>
      <c r="CM376">
        <v>20550</v>
      </c>
      <c r="CN376">
        <v>6713.33</v>
      </c>
      <c r="CO376">
        <v>5095290</v>
      </c>
      <c r="CP376">
        <v>-80373.33</v>
      </c>
      <c r="CQ376">
        <v>-27106.67</v>
      </c>
      <c r="CR376">
        <v>2742061.48</v>
      </c>
      <c r="CS376">
        <v>242722899.22999999</v>
      </c>
      <c r="CT376">
        <v>7321.41</v>
      </c>
      <c r="CU376">
        <v>245472282.12</v>
      </c>
      <c r="CV376" s="34">
        <v>0.53078559999999997</v>
      </c>
      <c r="CW376">
        <v>0</v>
      </c>
      <c r="CX376" s="4">
        <v>24292153.57</v>
      </c>
      <c r="CY376" s="10">
        <f t="shared" si="11"/>
        <v>0</v>
      </c>
      <c r="CZ376" s="10">
        <f>IFERROR(INDEX(CONFAZ!$A$2:$ES$440,MATCH(DATE(YEAR($A376),MONTH($A376),15),CONFAZ!$A$2:$A$440,0),4),0)</f>
        <v>13989.29</v>
      </c>
      <c r="DB376" s="5"/>
      <c r="DC376" s="5"/>
      <c r="DD376"/>
      <c r="DJ376"/>
    </row>
    <row r="377" spans="1:114" x14ac:dyDescent="0.25">
      <c r="A377" s="1">
        <v>41566</v>
      </c>
      <c r="B377" s="1" t="str">
        <f t="shared" si="10"/>
        <v>19/10/2013</v>
      </c>
      <c r="C377" t="s">
        <v>61</v>
      </c>
      <c r="D377" t="s">
        <v>65</v>
      </c>
      <c r="E377" s="8">
        <v>2.1886000000000001</v>
      </c>
      <c r="F377">
        <v>192574301.99999997</v>
      </c>
      <c r="G377">
        <v>431592.70999999996</v>
      </c>
      <c r="H377">
        <v>364972896</v>
      </c>
      <c r="I377">
        <v>56151058.32</v>
      </c>
      <c r="J377">
        <v>89181706.049999997</v>
      </c>
      <c r="K377">
        <v>8367449.0100000007</v>
      </c>
      <c r="L377">
        <v>7633384</v>
      </c>
      <c r="M377" s="10">
        <v>5999909</v>
      </c>
      <c r="N377" s="10">
        <v>39163357</v>
      </c>
      <c r="O377" s="10">
        <v>46223134</v>
      </c>
      <c r="P377" s="10">
        <v>54918314</v>
      </c>
      <c r="Q377" s="10">
        <v>5724496</v>
      </c>
      <c r="R377" s="10">
        <v>59348233</v>
      </c>
      <c r="S377" s="10">
        <v>1077150</v>
      </c>
      <c r="T377" s="10">
        <v>23141302</v>
      </c>
      <c r="U377" s="10">
        <v>103428214</v>
      </c>
      <c r="V377" s="10">
        <v>25517194</v>
      </c>
      <c r="W377" s="10">
        <v>1077150</v>
      </c>
      <c r="X377" s="10">
        <v>23141302</v>
      </c>
      <c r="Y377" s="10">
        <v>103428214</v>
      </c>
      <c r="Z377" s="10">
        <v>25517194</v>
      </c>
      <c r="AA377" s="10">
        <v>431593</v>
      </c>
      <c r="AB377" s="10">
        <v>26.253209445100001</v>
      </c>
      <c r="AC377">
        <v>151.9</v>
      </c>
      <c r="AD377" s="2">
        <v>20636722332</v>
      </c>
      <c r="AE377" s="2">
        <v>23201590344</v>
      </c>
      <c r="AF377" s="10">
        <f>INDEX(CONFAZ!$EN$2:$ES$408,MATCH(DATE(YEAR($A377),MONTH($A377),15),CONFAZ!$EN$2:$EN$408,0),2)</f>
        <v>219579675</v>
      </c>
      <c r="AG377" s="10">
        <f>INDEX(CONFAZ!$EN$2:$ES$408,MATCH(DATE(YEAR($A377),MONTH($A377),15),CONFAZ!$EN$2:$EN$408,0),3)</f>
        <v>620315024</v>
      </c>
      <c r="AH377">
        <v>678</v>
      </c>
      <c r="AI377">
        <v>797755643000</v>
      </c>
      <c r="AJ377">
        <v>9.25</v>
      </c>
      <c r="AK377">
        <v>0.61</v>
      </c>
      <c r="AL377">
        <v>866.33777777777698</v>
      </c>
      <c r="AM377">
        <v>702.44550000000004</v>
      </c>
      <c r="AN377">
        <v>646.33000000000004</v>
      </c>
      <c r="AO377">
        <v>792.87959999999998</v>
      </c>
      <c r="AP377">
        <v>6.7936469175747503</v>
      </c>
      <c r="AQ377">
        <v>1.5699000000000001</v>
      </c>
      <c r="AR377">
        <v>239.44</v>
      </c>
      <c r="AS377">
        <v>0.28999999999999998</v>
      </c>
      <c r="AT377" s="10">
        <v>475713600000</v>
      </c>
      <c r="AU377">
        <v>0</v>
      </c>
      <c r="AV377">
        <v>0</v>
      </c>
      <c r="AW377">
        <v>95305059</v>
      </c>
      <c r="AX377">
        <v>90896637</v>
      </c>
      <c r="AY377">
        <v>0</v>
      </c>
      <c r="AZ377" s="10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1490419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2918003</v>
      </c>
      <c r="BO377">
        <v>18211488000</v>
      </c>
      <c r="BP377" s="3">
        <v>0.4</v>
      </c>
      <c r="BQ377" s="3">
        <v>3704</v>
      </c>
      <c r="BR377">
        <v>17996.55</v>
      </c>
      <c r="BS377" s="3">
        <v>1871630000</v>
      </c>
      <c r="BT377">
        <v>17679000</v>
      </c>
      <c r="BU377" s="3">
        <v>3901623000</v>
      </c>
      <c r="BV377" s="3">
        <v>8985524000</v>
      </c>
      <c r="BW377" s="3">
        <v>3435031000</v>
      </c>
      <c r="BX377" s="3">
        <v>14776457000</v>
      </c>
      <c r="BY377">
        <v>5744808000</v>
      </c>
      <c r="BZ377">
        <v>0.4</v>
      </c>
      <c r="CA377">
        <v>3704</v>
      </c>
      <c r="CB377">
        <v>6245.02</v>
      </c>
      <c r="CC377">
        <v>18211488000</v>
      </c>
      <c r="CD377">
        <v>0.4</v>
      </c>
      <c r="CE377">
        <v>359217.39</v>
      </c>
      <c r="CF377">
        <v>205651388.52000001</v>
      </c>
      <c r="CG377">
        <v>22020.35</v>
      </c>
      <c r="CH377">
        <v>34006.910000000003</v>
      </c>
      <c r="CI377">
        <v>38.131496400000003</v>
      </c>
      <c r="CJ377">
        <v>2.83</v>
      </c>
      <c r="CK377">
        <v>12250</v>
      </c>
      <c r="CL377">
        <v>41443.33</v>
      </c>
      <c r="CM377">
        <v>29196.67</v>
      </c>
      <c r="CN377">
        <v>12620</v>
      </c>
      <c r="CO377">
        <v>5225070</v>
      </c>
      <c r="CP377">
        <v>-59996.67</v>
      </c>
      <c r="CQ377">
        <v>-11466.67</v>
      </c>
      <c r="CR377">
        <v>152348.96</v>
      </c>
      <c r="CS377">
        <v>206136253.11000001</v>
      </c>
      <c r="CT377">
        <v>4238.1400000000003</v>
      </c>
      <c r="CU377">
        <v>206302695.74000001</v>
      </c>
      <c r="CV377" s="34">
        <v>0.53078559999999997</v>
      </c>
      <c r="CW377">
        <v>0</v>
      </c>
      <c r="CX377" s="4">
        <v>24292526.730000004</v>
      </c>
      <c r="CY377" s="10">
        <f t="shared" si="11"/>
        <v>0</v>
      </c>
      <c r="CZ377" s="10">
        <f>IFERROR(INDEX(CONFAZ!$A$2:$ES$440,MATCH(DATE(YEAR($A377),MONTH($A377),15),CONFAZ!$A$2:$A$440,0),4),0)</f>
        <v>22020.35</v>
      </c>
      <c r="DA377"/>
      <c r="DB377"/>
      <c r="DC377"/>
      <c r="DD377"/>
      <c r="DJ377"/>
    </row>
    <row r="378" spans="1:114" x14ac:dyDescent="0.25">
      <c r="A378" s="1">
        <v>41597</v>
      </c>
      <c r="B378" s="1" t="str">
        <f t="shared" si="10"/>
        <v>19/11/2013</v>
      </c>
      <c r="C378" t="s">
        <v>61</v>
      </c>
      <c r="D378" t="s">
        <v>65</v>
      </c>
      <c r="E378" s="8">
        <v>2.2953999999999999</v>
      </c>
      <c r="F378">
        <v>196880741.47999996</v>
      </c>
      <c r="G378">
        <v>465972.51</v>
      </c>
      <c r="H378">
        <v>401678095</v>
      </c>
      <c r="I378">
        <v>65332926.220000006</v>
      </c>
      <c r="J378">
        <v>112580341.85000002</v>
      </c>
      <c r="K378">
        <v>8236175.54</v>
      </c>
      <c r="L378">
        <v>6303664</v>
      </c>
      <c r="M378" s="10">
        <v>6773709</v>
      </c>
      <c r="N378" s="10">
        <v>39281134</v>
      </c>
      <c r="O378" s="10">
        <v>46188819</v>
      </c>
      <c r="P378" s="10">
        <v>63197367</v>
      </c>
      <c r="Q378" s="10">
        <v>6336206</v>
      </c>
      <c r="R378" s="10">
        <v>59985944</v>
      </c>
      <c r="S378" s="10">
        <v>1257373</v>
      </c>
      <c r="T378" s="10">
        <v>21867068</v>
      </c>
      <c r="U378" s="10">
        <v>126374847</v>
      </c>
      <c r="V378" s="10">
        <v>29949670</v>
      </c>
      <c r="W378" s="10">
        <v>1257373</v>
      </c>
      <c r="X378" s="10">
        <v>21867068</v>
      </c>
      <c r="Y378" s="10">
        <v>126374847</v>
      </c>
      <c r="Z378" s="10">
        <v>29949670</v>
      </c>
      <c r="AA378" s="10">
        <v>465958</v>
      </c>
      <c r="AB378" s="10">
        <v>28.8333434388</v>
      </c>
      <c r="AC378">
        <v>147.79</v>
      </c>
      <c r="AD378" s="2">
        <v>18918406070</v>
      </c>
      <c r="AE378" s="2">
        <v>19280001764</v>
      </c>
      <c r="AF378" s="10">
        <f>INDEX(CONFAZ!$EN$2:$ES$408,MATCH(DATE(YEAR($A378),MONTH($A378),15),CONFAZ!$EN$2:$EN$408,0),2)</f>
        <v>151016927</v>
      </c>
      <c r="AG378" s="10">
        <f>INDEX(CONFAZ!$EN$2:$ES$408,MATCH(DATE(YEAR($A378),MONTH($A378),15),CONFAZ!$EN$2:$EN$408,0),3)</f>
        <v>299164243</v>
      </c>
      <c r="AH378">
        <v>678</v>
      </c>
      <c r="AI378">
        <v>831875914000</v>
      </c>
      <c r="AJ378">
        <v>9.4499999999999993</v>
      </c>
      <c r="AK378">
        <v>0.54</v>
      </c>
      <c r="AL378">
        <v>880.44111111111101</v>
      </c>
      <c r="AM378">
        <v>717.18049999999903</v>
      </c>
      <c r="AN378">
        <v>663.09809523809497</v>
      </c>
      <c r="AO378">
        <v>806.56</v>
      </c>
      <c r="AP378">
        <v>6.5657847966282397</v>
      </c>
      <c r="AQ378">
        <v>1.54</v>
      </c>
      <c r="AR378">
        <v>245.97</v>
      </c>
      <c r="AS378">
        <v>-6.63</v>
      </c>
      <c r="AT378" s="10">
        <v>470325000000</v>
      </c>
      <c r="AU378">
        <v>0</v>
      </c>
      <c r="AV378">
        <v>0</v>
      </c>
      <c r="AW378">
        <v>74595231</v>
      </c>
      <c r="AX378">
        <v>71142559</v>
      </c>
      <c r="AY378">
        <v>0</v>
      </c>
      <c r="AZ378" s="10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1307673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2144999</v>
      </c>
      <c r="BO378">
        <v>18211488000</v>
      </c>
      <c r="BP378" s="3">
        <v>0.4</v>
      </c>
      <c r="BQ378" s="3">
        <v>3704</v>
      </c>
      <c r="BR378" s="3">
        <v>17996.55</v>
      </c>
      <c r="BS378" s="3">
        <v>1871630000</v>
      </c>
      <c r="BT378" s="3">
        <v>17679000</v>
      </c>
      <c r="BU378" s="3">
        <v>3901623000</v>
      </c>
      <c r="BV378" s="3">
        <v>8985524000</v>
      </c>
      <c r="BW378">
        <v>3435031000</v>
      </c>
      <c r="BX378" s="3">
        <v>14776457000</v>
      </c>
      <c r="BY378">
        <v>5744808000</v>
      </c>
      <c r="BZ378">
        <v>0.4</v>
      </c>
      <c r="CA378">
        <v>3704</v>
      </c>
      <c r="CB378">
        <v>6245.02</v>
      </c>
      <c r="CC378">
        <v>18211488000</v>
      </c>
      <c r="CD378">
        <v>0.4</v>
      </c>
      <c r="CE378">
        <v>410312.48</v>
      </c>
      <c r="CF378">
        <v>150351101.22</v>
      </c>
      <c r="CG378">
        <v>25117.11</v>
      </c>
      <c r="CH378">
        <v>33155.910000000003</v>
      </c>
      <c r="CI378">
        <v>38.131496400000003</v>
      </c>
      <c r="CJ378">
        <v>2.84</v>
      </c>
      <c r="CK378">
        <v>12250</v>
      </c>
      <c r="CL378">
        <v>41443.33</v>
      </c>
      <c r="CM378">
        <v>29196.67</v>
      </c>
      <c r="CN378">
        <v>12620</v>
      </c>
      <c r="CO378">
        <v>5225070</v>
      </c>
      <c r="CP378">
        <v>-59996.67</v>
      </c>
      <c r="CQ378">
        <v>-11466.67</v>
      </c>
      <c r="CR378">
        <v>165897.25</v>
      </c>
      <c r="CS378">
        <v>234904306.66999999</v>
      </c>
      <c r="CT378">
        <v>9470.07</v>
      </c>
      <c r="CU378">
        <v>235079673.99000001</v>
      </c>
      <c r="CV378" s="34">
        <v>0.53078559999999997</v>
      </c>
      <c r="CW378">
        <v>0</v>
      </c>
      <c r="CX378" s="4">
        <v>33790411.369999997</v>
      </c>
      <c r="CY378" s="10">
        <f t="shared" si="11"/>
        <v>0</v>
      </c>
      <c r="CZ378" s="10">
        <f>IFERROR(INDEX(CONFAZ!$A$2:$ES$440,MATCH(DATE(YEAR($A378),MONTH($A378),15),CONFAZ!$A$2:$A$440,0),4),0)</f>
        <v>25117.11</v>
      </c>
      <c r="DA378"/>
      <c r="DB378"/>
      <c r="DC378"/>
      <c r="DD378"/>
      <c r="DJ378"/>
    </row>
    <row r="379" spans="1:114" x14ac:dyDescent="0.25">
      <c r="A379" s="1">
        <v>41627</v>
      </c>
      <c r="B379" s="1" t="str">
        <f t="shared" si="10"/>
        <v>19/12/2013</v>
      </c>
      <c r="C379" t="s">
        <v>61</v>
      </c>
      <c r="D379" t="s">
        <v>65</v>
      </c>
      <c r="E379" s="8">
        <v>2.3454999999999999</v>
      </c>
      <c r="F379">
        <v>212913070.29000002</v>
      </c>
      <c r="G379">
        <v>2170821.77</v>
      </c>
      <c r="H379">
        <v>395999509</v>
      </c>
      <c r="I379">
        <v>60194869.259999998</v>
      </c>
      <c r="J379">
        <v>94332315.789999992</v>
      </c>
      <c r="K379">
        <v>9166968.9299999997</v>
      </c>
      <c r="L379">
        <v>7322648</v>
      </c>
      <c r="M379" s="10">
        <v>12988275</v>
      </c>
      <c r="N379" s="10">
        <v>39191611</v>
      </c>
      <c r="O379" s="10">
        <v>49634503</v>
      </c>
      <c r="P379" s="10">
        <v>60927799</v>
      </c>
      <c r="Q379" s="10">
        <v>4694258</v>
      </c>
      <c r="R379" s="10">
        <v>66006521</v>
      </c>
      <c r="S379" s="10">
        <v>1246125</v>
      </c>
      <c r="T379" s="10">
        <v>21560586</v>
      </c>
      <c r="U379" s="10">
        <v>108530530</v>
      </c>
      <c r="V379" s="10">
        <v>29048479</v>
      </c>
      <c r="W379" s="10">
        <v>1246125</v>
      </c>
      <c r="X379" s="10">
        <v>21560586</v>
      </c>
      <c r="Y379" s="10">
        <v>108530530</v>
      </c>
      <c r="Z379" s="10">
        <v>29048479</v>
      </c>
      <c r="AA379" s="10">
        <v>2170822</v>
      </c>
      <c r="AB379" s="10">
        <v>29.700412500399999</v>
      </c>
      <c r="AC379">
        <v>145.77000000000001</v>
      </c>
      <c r="AD379" s="2">
        <v>19537523486</v>
      </c>
      <c r="AE379" s="2">
        <v>18352387728</v>
      </c>
      <c r="AF379" s="10">
        <f>INDEX(CONFAZ!$EN$2:$ES$408,MATCH(DATE(YEAR($A379),MONTH($A379),15),CONFAZ!$EN$2:$EN$408,0),2)</f>
        <v>159285516</v>
      </c>
      <c r="AG379" s="10">
        <f>INDEX(CONFAZ!$EN$2:$ES$408,MATCH(DATE(YEAR($A379),MONTH($A379),15),CONFAZ!$EN$2:$EN$408,0),3)</f>
        <v>742094282</v>
      </c>
      <c r="AH379">
        <v>678</v>
      </c>
      <c r="AI379">
        <v>841584164000</v>
      </c>
      <c r="AJ379">
        <v>9.9</v>
      </c>
      <c r="AK379">
        <v>0.72</v>
      </c>
      <c r="AL379">
        <v>882.53166666666596</v>
      </c>
      <c r="AM379">
        <v>718.32500000000005</v>
      </c>
      <c r="AN379">
        <v>664.57714285714201</v>
      </c>
      <c r="AO379">
        <v>808.78279999999995</v>
      </c>
      <c r="AP379">
        <v>6.2560388930136996</v>
      </c>
      <c r="AQ379">
        <v>1.92</v>
      </c>
      <c r="AR379">
        <v>259.49</v>
      </c>
      <c r="AS379">
        <v>21.82</v>
      </c>
      <c r="AT379" s="10">
        <v>467253200000</v>
      </c>
      <c r="AU379">
        <v>0</v>
      </c>
      <c r="AV379">
        <v>0</v>
      </c>
      <c r="AW379">
        <v>69701445</v>
      </c>
      <c r="AX379">
        <v>66224057</v>
      </c>
      <c r="AY379">
        <v>0</v>
      </c>
      <c r="AZ379" s="10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1177218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2300170</v>
      </c>
      <c r="BO379">
        <v>18211488000</v>
      </c>
      <c r="BP379" s="3">
        <v>0.4</v>
      </c>
      <c r="BQ379" s="3">
        <v>3704</v>
      </c>
      <c r="BR379">
        <v>17996.55</v>
      </c>
      <c r="BS379" s="3">
        <v>1871630000</v>
      </c>
      <c r="BT379" s="3">
        <v>17679000</v>
      </c>
      <c r="BU379">
        <v>3901623000</v>
      </c>
      <c r="BV379" s="3">
        <v>8985524000</v>
      </c>
      <c r="BW379" s="3">
        <v>3435031000</v>
      </c>
      <c r="BX379" s="3">
        <v>14776457000</v>
      </c>
      <c r="BY379">
        <v>27308046000</v>
      </c>
      <c r="BZ379">
        <v>0.4</v>
      </c>
      <c r="CA379">
        <v>3704</v>
      </c>
      <c r="CB379">
        <v>25660.71</v>
      </c>
      <c r="CC379">
        <v>18211488000</v>
      </c>
      <c r="CD379">
        <v>0.4</v>
      </c>
      <c r="CE379">
        <v>571452.17000000004</v>
      </c>
      <c r="CF379">
        <v>166696743.43000001</v>
      </c>
      <c r="CG379">
        <v>25817.66</v>
      </c>
      <c r="CH379">
        <v>35777.910000000003</v>
      </c>
      <c r="CI379">
        <v>38.131496400000003</v>
      </c>
      <c r="CJ379">
        <v>2.95</v>
      </c>
      <c r="CK379">
        <v>12250</v>
      </c>
      <c r="CL379">
        <v>41443.33</v>
      </c>
      <c r="CM379">
        <v>29196.67</v>
      </c>
      <c r="CN379">
        <v>12620</v>
      </c>
      <c r="CO379">
        <v>5225070</v>
      </c>
      <c r="CP379">
        <v>-59996.67</v>
      </c>
      <c r="CQ379">
        <v>-11466.67</v>
      </c>
      <c r="CR379">
        <v>977442.35</v>
      </c>
      <c r="CS379">
        <v>232715518.52000001</v>
      </c>
      <c r="CT379">
        <v>11761.88</v>
      </c>
      <c r="CU379">
        <v>233705602.75</v>
      </c>
      <c r="CV379" s="34">
        <v>0.53078559999999997</v>
      </c>
      <c r="CW379">
        <v>0</v>
      </c>
      <c r="CX379" s="4">
        <v>34852374.329999998</v>
      </c>
      <c r="CY379" s="10">
        <f t="shared" si="11"/>
        <v>0</v>
      </c>
      <c r="CZ379" s="10">
        <f>IFERROR(INDEX(CONFAZ!$A$2:$ES$440,MATCH(DATE(YEAR($A379),MONTH($A379),15),CONFAZ!$A$2:$A$440,0),4),0)</f>
        <v>25817.66</v>
      </c>
      <c r="DA379"/>
      <c r="DB379"/>
      <c r="DC379"/>
      <c r="DD379"/>
      <c r="DJ379"/>
    </row>
    <row r="380" spans="1:114" x14ac:dyDescent="0.25">
      <c r="A380" s="1">
        <v>41658</v>
      </c>
      <c r="B380" s="1" t="str">
        <f t="shared" si="10"/>
        <v>19/01/2014</v>
      </c>
      <c r="C380" t="s">
        <v>61</v>
      </c>
      <c r="D380" t="s">
        <v>65</v>
      </c>
      <c r="E380" s="8">
        <v>2.3822000000000001</v>
      </c>
      <c r="F380">
        <v>209297378.42000002</v>
      </c>
      <c r="G380">
        <v>1078402.21</v>
      </c>
      <c r="H380">
        <v>408968190</v>
      </c>
      <c r="I380">
        <v>59260900.059999995</v>
      </c>
      <c r="J380">
        <v>110233885.31999998</v>
      </c>
      <c r="K380">
        <v>10049869.33</v>
      </c>
      <c r="L380">
        <v>36080528</v>
      </c>
      <c r="M380" s="10">
        <v>6145083</v>
      </c>
      <c r="N380" s="10">
        <v>39492994</v>
      </c>
      <c r="O380" s="10">
        <v>63839353</v>
      </c>
      <c r="P380" s="10">
        <v>57773868</v>
      </c>
      <c r="Q380" s="10">
        <v>5490411</v>
      </c>
      <c r="R380" s="10">
        <v>60687473</v>
      </c>
      <c r="S380" s="10">
        <v>1372349</v>
      </c>
      <c r="T380" s="10">
        <v>17566068</v>
      </c>
      <c r="U380" s="10">
        <v>128203584</v>
      </c>
      <c r="V380" s="10">
        <v>27319023</v>
      </c>
      <c r="W380" s="10">
        <v>1372349</v>
      </c>
      <c r="X380" s="10">
        <v>17566068</v>
      </c>
      <c r="Y380" s="10">
        <v>128203584</v>
      </c>
      <c r="Z380" s="10">
        <v>27319023</v>
      </c>
      <c r="AA380" s="10">
        <v>1077984</v>
      </c>
      <c r="AB380" s="10">
        <v>31.4951749568</v>
      </c>
      <c r="AC380">
        <v>142.72</v>
      </c>
      <c r="AD380" s="2">
        <v>15741666773</v>
      </c>
      <c r="AE380" s="2">
        <v>20238121344</v>
      </c>
      <c r="AF380" s="10">
        <f>INDEX(CONFAZ!$EN$2:$ES$408,MATCH(DATE(YEAR($A380),MONTH($A380),15),CONFAZ!$EN$2:$EN$408,0),2)</f>
        <v>124244864</v>
      </c>
      <c r="AG380" s="10">
        <f>INDEX(CONFAZ!$EN$2:$ES$408,MATCH(DATE(YEAR($A380),MONTH($A380),15),CONFAZ!$EN$2:$EN$408,0),3)</f>
        <v>622440259</v>
      </c>
      <c r="AH380">
        <v>724</v>
      </c>
      <c r="AI380">
        <v>859821739200</v>
      </c>
      <c r="AJ380">
        <v>10.17</v>
      </c>
      <c r="AK380">
        <v>0.63</v>
      </c>
      <c r="AL380">
        <v>887.21444444444398</v>
      </c>
      <c r="AM380">
        <v>720.17049999999995</v>
      </c>
      <c r="AN380">
        <v>663.80904761904696</v>
      </c>
      <c r="AO380">
        <v>812.46680000000003</v>
      </c>
      <c r="AP380">
        <v>6.4774566591674896</v>
      </c>
      <c r="AQ380">
        <v>1.55</v>
      </c>
      <c r="AR380">
        <v>258.98</v>
      </c>
      <c r="AS380">
        <v>9.4499999999999993</v>
      </c>
      <c r="AT380" s="10">
        <v>453279800000</v>
      </c>
      <c r="AU380">
        <v>0</v>
      </c>
      <c r="AV380">
        <v>0</v>
      </c>
      <c r="AW380">
        <v>71073929</v>
      </c>
      <c r="AX380">
        <v>64609275</v>
      </c>
      <c r="AY380">
        <v>0</v>
      </c>
      <c r="AZ380" s="1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825022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5639632</v>
      </c>
      <c r="BO380">
        <v>19952970000</v>
      </c>
      <c r="BP380" s="3">
        <v>0.4</v>
      </c>
      <c r="BQ380" s="3">
        <v>3704</v>
      </c>
      <c r="BR380">
        <v>19420.27</v>
      </c>
      <c r="BS380" s="3">
        <v>1978456000</v>
      </c>
      <c r="BT380" s="3">
        <v>17243000</v>
      </c>
      <c r="BU380">
        <v>4755647000</v>
      </c>
      <c r="BV380" s="3">
        <v>9151223000</v>
      </c>
      <c r="BW380">
        <v>4050400000</v>
      </c>
      <c r="BX380" s="3">
        <v>15902570000</v>
      </c>
      <c r="BY380">
        <v>0</v>
      </c>
      <c r="BZ380">
        <v>0</v>
      </c>
      <c r="CA380">
        <v>0</v>
      </c>
      <c r="CB380">
        <v>0</v>
      </c>
      <c r="CC380">
        <v>18211488000</v>
      </c>
      <c r="CD380">
        <v>0.4</v>
      </c>
      <c r="CE380">
        <v>431628.42</v>
      </c>
      <c r="CF380">
        <v>162552704.72999999</v>
      </c>
      <c r="CG380">
        <v>64985.89</v>
      </c>
      <c r="CH380">
        <v>35489.67</v>
      </c>
      <c r="CI380">
        <v>36.417150700000001</v>
      </c>
      <c r="CJ380">
        <v>2.96</v>
      </c>
      <c r="CK380">
        <v>-98936.67</v>
      </c>
      <c r="CL380">
        <v>-72023.33</v>
      </c>
      <c r="CM380">
        <v>26913.33</v>
      </c>
      <c r="CN380">
        <v>27313.33</v>
      </c>
      <c r="CO380">
        <v>5313706.67</v>
      </c>
      <c r="CP380">
        <v>-72436.67</v>
      </c>
      <c r="CQ380">
        <v>-180</v>
      </c>
      <c r="CR380">
        <v>298368.06</v>
      </c>
      <c r="CS380">
        <v>239848735.65000001</v>
      </c>
      <c r="CT380">
        <v>54392.11</v>
      </c>
      <c r="CU380">
        <v>240206895.81999999</v>
      </c>
      <c r="CV380" s="34">
        <v>0.53101100000000001</v>
      </c>
      <c r="CW380">
        <v>1006961980</v>
      </c>
      <c r="CX380" s="5">
        <v>40185099.090000004</v>
      </c>
      <c r="CY380" s="10">
        <f t="shared" si="11"/>
        <v>0</v>
      </c>
      <c r="CZ380" s="10">
        <f>IFERROR(INDEX(CONFAZ!$A$2:$ES$440,MATCH(DATE(YEAR($A380),MONTH($A380),15),CONFAZ!$A$2:$A$440,0),4),0)</f>
        <v>64985.89</v>
      </c>
      <c r="DA380"/>
      <c r="DB380"/>
      <c r="DC380"/>
      <c r="DD380"/>
      <c r="DJ380"/>
    </row>
    <row r="381" spans="1:114" x14ac:dyDescent="0.25">
      <c r="A381" s="1">
        <v>41689</v>
      </c>
      <c r="B381" s="1" t="str">
        <f t="shared" si="10"/>
        <v>19/02/2014</v>
      </c>
      <c r="C381" t="s">
        <v>61</v>
      </c>
      <c r="D381" t="s">
        <v>65</v>
      </c>
      <c r="E381" s="8">
        <v>2.3837000000000002</v>
      </c>
      <c r="F381">
        <v>180095103.95000002</v>
      </c>
      <c r="G381">
        <v>341233.74</v>
      </c>
      <c r="H381">
        <v>368326939</v>
      </c>
      <c r="I381">
        <v>49508847.280000009</v>
      </c>
      <c r="J381">
        <v>112045399.51000002</v>
      </c>
      <c r="K381">
        <v>7826411.3799999999</v>
      </c>
      <c r="L381">
        <v>36338235</v>
      </c>
      <c r="M381" s="10">
        <v>4588752</v>
      </c>
      <c r="N381" s="10">
        <v>37981875</v>
      </c>
      <c r="O381" s="10">
        <v>41559318</v>
      </c>
      <c r="P381" s="10">
        <v>51699312</v>
      </c>
      <c r="Q381" s="10">
        <v>5905476</v>
      </c>
      <c r="R381" s="10">
        <v>50725107</v>
      </c>
      <c r="S381" s="10">
        <v>1308159</v>
      </c>
      <c r="T381" s="10">
        <v>16351514</v>
      </c>
      <c r="U381" s="10">
        <v>129787464</v>
      </c>
      <c r="V381" s="10">
        <v>28078728</v>
      </c>
      <c r="W381" s="10">
        <v>1308159</v>
      </c>
      <c r="X381" s="10">
        <v>16351514</v>
      </c>
      <c r="Y381" s="10">
        <v>129787464</v>
      </c>
      <c r="Z381" s="10">
        <v>28078728</v>
      </c>
      <c r="AA381" s="10">
        <v>341234</v>
      </c>
      <c r="AB381" s="10">
        <v>31.251538226299999</v>
      </c>
      <c r="AC381">
        <v>143.53</v>
      </c>
      <c r="AD381" s="2">
        <v>15825850012</v>
      </c>
      <c r="AE381" s="2">
        <v>18190582391</v>
      </c>
      <c r="AF381" s="10">
        <f>INDEX(CONFAZ!$EN$2:$ES$408,MATCH(DATE(YEAR($A381),MONTH($A381),15),CONFAZ!$EN$2:$EN$408,0),2)</f>
        <v>124927193</v>
      </c>
      <c r="AG381" s="10">
        <f>INDEX(CONFAZ!$EN$2:$ES$408,MATCH(DATE(YEAR($A381),MONTH($A381),15),CONFAZ!$EN$2:$EN$408,0),3)</f>
        <v>632266880</v>
      </c>
      <c r="AH381">
        <v>724</v>
      </c>
      <c r="AI381">
        <v>864546536700</v>
      </c>
      <c r="AJ381">
        <v>10.43</v>
      </c>
      <c r="AK381">
        <v>0.64</v>
      </c>
      <c r="AL381">
        <v>891.49277777777695</v>
      </c>
      <c r="AM381">
        <v>721.95699999999999</v>
      </c>
      <c r="AN381">
        <v>665.92190476190399</v>
      </c>
      <c r="AO381">
        <v>815.89480000000003</v>
      </c>
      <c r="AP381">
        <v>6.8251097382539401</v>
      </c>
      <c r="AQ381">
        <v>1.69</v>
      </c>
      <c r="AR381">
        <v>257.24</v>
      </c>
      <c r="AS381">
        <v>41.82</v>
      </c>
      <c r="AT381" s="10">
        <v>455502300000</v>
      </c>
      <c r="AU381">
        <v>0</v>
      </c>
      <c r="AV381">
        <v>0</v>
      </c>
      <c r="AW381">
        <v>66181943</v>
      </c>
      <c r="AX381">
        <v>62219776</v>
      </c>
      <c r="AY381">
        <v>0</v>
      </c>
      <c r="AZ381" s="10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55080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3907087</v>
      </c>
      <c r="BO381">
        <v>19952970000</v>
      </c>
      <c r="BP381" s="3">
        <v>0.4</v>
      </c>
      <c r="BQ381" s="3">
        <v>3704</v>
      </c>
      <c r="BR381" s="3">
        <v>19420.27</v>
      </c>
      <c r="BS381" s="3">
        <v>1978456000</v>
      </c>
      <c r="BT381" s="3">
        <v>17243000</v>
      </c>
      <c r="BU381" s="3">
        <v>4755647000</v>
      </c>
      <c r="BV381" s="3">
        <v>9151223000</v>
      </c>
      <c r="BW381" s="3">
        <v>4050400000</v>
      </c>
      <c r="BX381" s="3">
        <v>15902570000</v>
      </c>
      <c r="BY381">
        <v>0</v>
      </c>
      <c r="BZ381">
        <v>0</v>
      </c>
      <c r="CA381">
        <v>0</v>
      </c>
      <c r="CB381">
        <v>0</v>
      </c>
      <c r="CC381">
        <v>18211488000</v>
      </c>
      <c r="CD381">
        <v>0.4</v>
      </c>
      <c r="CE381">
        <v>425729.18</v>
      </c>
      <c r="CF381">
        <v>160815502.22</v>
      </c>
      <c r="CG381">
        <v>35712.050000000003</v>
      </c>
      <c r="CH381">
        <v>34704.67</v>
      </c>
      <c r="CI381">
        <v>36.417150700000001</v>
      </c>
      <c r="CJ381">
        <v>2.96</v>
      </c>
      <c r="CK381">
        <v>-98936.67</v>
      </c>
      <c r="CL381">
        <v>-72023.33</v>
      </c>
      <c r="CM381">
        <v>26913.33</v>
      </c>
      <c r="CN381">
        <v>27313.33</v>
      </c>
      <c r="CO381">
        <v>5313706.67</v>
      </c>
      <c r="CP381">
        <v>-72436.67</v>
      </c>
      <c r="CQ381">
        <v>-180</v>
      </c>
      <c r="CR381">
        <v>107972.39</v>
      </c>
      <c r="CS381">
        <v>226970337.65000001</v>
      </c>
      <c r="CT381">
        <v>46179.22</v>
      </c>
      <c r="CU381">
        <v>227127489.25999999</v>
      </c>
      <c r="CV381" s="34">
        <v>0.53101100000000001</v>
      </c>
      <c r="CW381">
        <v>1348748537</v>
      </c>
      <c r="CX381" s="4">
        <v>45331516.480000004</v>
      </c>
      <c r="CY381" s="10">
        <f t="shared" si="11"/>
        <v>0</v>
      </c>
      <c r="CZ381" s="10">
        <f>IFERROR(INDEX(CONFAZ!$A$2:$ES$440,MATCH(DATE(YEAR($A381),MONTH($A381),15),CONFAZ!$A$2:$A$440,0),4),0)</f>
        <v>35712.050000000003</v>
      </c>
      <c r="DA381" s="10"/>
      <c r="DB381" s="10"/>
      <c r="DC381"/>
      <c r="DD381"/>
      <c r="DJ381"/>
    </row>
    <row r="382" spans="1:114" x14ac:dyDescent="0.25">
      <c r="A382" s="1">
        <v>41717</v>
      </c>
      <c r="B382" s="1" t="str">
        <f t="shared" si="10"/>
        <v>19/03/2014</v>
      </c>
      <c r="C382" t="s">
        <v>61</v>
      </c>
      <c r="D382" t="s">
        <v>65</v>
      </c>
      <c r="E382" s="8">
        <v>2.3260999999999998</v>
      </c>
      <c r="F382">
        <v>181725438.09</v>
      </c>
      <c r="G382">
        <v>539250.41999999993</v>
      </c>
      <c r="H382">
        <v>370486561</v>
      </c>
      <c r="I382">
        <v>48880619.609999999</v>
      </c>
      <c r="J382">
        <v>114442002.04000002</v>
      </c>
      <c r="K382">
        <v>7770627.9099999992</v>
      </c>
      <c r="L382">
        <v>67309111</v>
      </c>
      <c r="M382" s="10">
        <v>4782023</v>
      </c>
      <c r="N382" s="10">
        <v>40925888</v>
      </c>
      <c r="O382" s="10">
        <v>40558006</v>
      </c>
      <c r="P382" s="10">
        <v>51153625</v>
      </c>
      <c r="Q382" s="10">
        <v>4685342</v>
      </c>
      <c r="R382" s="10">
        <v>50249691</v>
      </c>
      <c r="S382" s="10">
        <v>1142904</v>
      </c>
      <c r="T382" s="10">
        <v>16597360</v>
      </c>
      <c r="U382" s="10">
        <v>134456589</v>
      </c>
      <c r="V382" s="10">
        <v>25395883</v>
      </c>
      <c r="W382" s="10">
        <v>1142904</v>
      </c>
      <c r="X382" s="10">
        <v>16597360</v>
      </c>
      <c r="Y382" s="10">
        <v>134456589</v>
      </c>
      <c r="Z382" s="10">
        <v>25395883</v>
      </c>
      <c r="AA382" s="10">
        <v>539250</v>
      </c>
      <c r="AB382" s="10">
        <v>31.785482936099999</v>
      </c>
      <c r="AC382">
        <v>149.03</v>
      </c>
      <c r="AD382" s="2">
        <v>17467727891</v>
      </c>
      <c r="AE382" s="2">
        <v>17640547408</v>
      </c>
      <c r="AF382" s="10">
        <f>INDEX(CONFAZ!$EN$2:$ES$408,MATCH(DATE(YEAR($A382),MONTH($A382),15),CONFAZ!$EN$2:$EN$408,0),2)</f>
        <v>124649529</v>
      </c>
      <c r="AG382" s="10">
        <f>INDEX(CONFAZ!$EN$2:$ES$408,MATCH(DATE(YEAR($A382),MONTH($A382),15),CONFAZ!$EN$2:$EN$408,0),3)</f>
        <v>565141622</v>
      </c>
      <c r="AH382">
        <v>724</v>
      </c>
      <c r="AI382">
        <v>846500355400</v>
      </c>
      <c r="AJ382">
        <v>10.65</v>
      </c>
      <c r="AK382">
        <v>0.82</v>
      </c>
      <c r="AL382">
        <v>905.89222222222202</v>
      </c>
      <c r="AM382">
        <v>724.84849999999994</v>
      </c>
      <c r="AN382">
        <v>668.05095238095203</v>
      </c>
      <c r="AO382">
        <v>823.71400000000006</v>
      </c>
      <c r="AP382">
        <v>7.24261387263304</v>
      </c>
      <c r="AQ382">
        <v>1.92</v>
      </c>
      <c r="AR382">
        <v>251.79</v>
      </c>
      <c r="AS382">
        <v>7.3998999999999997</v>
      </c>
      <c r="AT382" s="10">
        <v>477200000000</v>
      </c>
      <c r="AU382">
        <v>0</v>
      </c>
      <c r="AV382">
        <v>0</v>
      </c>
      <c r="AW382">
        <v>57313454</v>
      </c>
      <c r="AX382">
        <v>51134659</v>
      </c>
      <c r="AY382">
        <v>0</v>
      </c>
      <c r="AZ382" s="10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56561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6122234</v>
      </c>
      <c r="BO382">
        <v>19952970000</v>
      </c>
      <c r="BP382" s="3">
        <v>0.4</v>
      </c>
      <c r="BQ382" s="3">
        <v>3704</v>
      </c>
      <c r="BR382" s="3">
        <v>19420.27</v>
      </c>
      <c r="BS382" s="3">
        <v>1978456000</v>
      </c>
      <c r="BT382">
        <v>17243000</v>
      </c>
      <c r="BU382" s="3">
        <v>4755647000</v>
      </c>
      <c r="BV382">
        <v>9151223000</v>
      </c>
      <c r="BW382">
        <v>4050400000</v>
      </c>
      <c r="BX382" s="3">
        <v>15902570000</v>
      </c>
      <c r="BY382">
        <v>0</v>
      </c>
      <c r="BZ382">
        <v>0</v>
      </c>
      <c r="CA382">
        <v>0</v>
      </c>
      <c r="CB382">
        <v>0</v>
      </c>
      <c r="CC382">
        <v>18211488000</v>
      </c>
      <c r="CD382">
        <v>0.4</v>
      </c>
      <c r="CE382">
        <v>534518.97</v>
      </c>
      <c r="CF382">
        <v>172407518.66999999</v>
      </c>
      <c r="CG382">
        <v>38614.769999999997</v>
      </c>
      <c r="CH382">
        <v>34821.67</v>
      </c>
      <c r="CI382">
        <v>36.417150700000001</v>
      </c>
      <c r="CJ382">
        <v>2.98</v>
      </c>
      <c r="CK382">
        <v>-98936.67</v>
      </c>
      <c r="CL382">
        <v>-72023.33</v>
      </c>
      <c r="CM382">
        <v>26913.33</v>
      </c>
      <c r="CN382">
        <v>27313.33</v>
      </c>
      <c r="CO382">
        <v>5313706.67</v>
      </c>
      <c r="CP382">
        <v>-72436.67</v>
      </c>
      <c r="CQ382">
        <v>-180</v>
      </c>
      <c r="CR382">
        <v>205097.11</v>
      </c>
      <c r="CS382">
        <v>236390809.81</v>
      </c>
      <c r="CT382">
        <v>94067.83</v>
      </c>
      <c r="CU382">
        <v>236689974.75</v>
      </c>
      <c r="CV382" s="34">
        <v>0.53101100000000001</v>
      </c>
      <c r="CW382">
        <v>765930563.10000002</v>
      </c>
      <c r="CX382" s="4">
        <v>26890431.789999999</v>
      </c>
      <c r="CY382" s="10">
        <f t="shared" si="11"/>
        <v>0</v>
      </c>
      <c r="CZ382" s="10">
        <f>IFERROR(INDEX(CONFAZ!$A$2:$ES$440,MATCH(DATE(YEAR($A382),MONTH($A382),15),CONFAZ!$A$2:$A$440,0),4),0)</f>
        <v>38614.769999999997</v>
      </c>
      <c r="DA382"/>
      <c r="DB382"/>
      <c r="DC382"/>
      <c r="DD382"/>
      <c r="DJ382"/>
    </row>
    <row r="383" spans="1:114" x14ac:dyDescent="0.25">
      <c r="A383" s="1">
        <v>41748</v>
      </c>
      <c r="B383" s="1" t="str">
        <f t="shared" si="10"/>
        <v>19/04/2014</v>
      </c>
      <c r="C383" t="s">
        <v>61</v>
      </c>
      <c r="D383" t="s">
        <v>65</v>
      </c>
      <c r="E383" s="8">
        <v>2.2328000000000001</v>
      </c>
      <c r="F383">
        <v>181083609.44</v>
      </c>
      <c r="G383">
        <v>411627.1</v>
      </c>
      <c r="H383">
        <v>332790209</v>
      </c>
      <c r="I383">
        <v>50248534.63000001</v>
      </c>
      <c r="J383">
        <v>77864497.640000001</v>
      </c>
      <c r="K383">
        <v>7793150.3399999989</v>
      </c>
      <c r="L383">
        <v>48268482</v>
      </c>
      <c r="M383" s="10">
        <v>4951240</v>
      </c>
      <c r="N383" s="10">
        <v>37252926</v>
      </c>
      <c r="O383" s="10">
        <v>41915173</v>
      </c>
      <c r="P383" s="10">
        <v>53145562</v>
      </c>
      <c r="Q383" s="10">
        <v>5216593</v>
      </c>
      <c r="R383" s="10">
        <v>47935426</v>
      </c>
      <c r="S383" s="10">
        <v>1103084</v>
      </c>
      <c r="T383" s="10">
        <v>15809374</v>
      </c>
      <c r="U383" s="10">
        <v>100131212</v>
      </c>
      <c r="V383" s="10">
        <v>24917992</v>
      </c>
      <c r="W383" s="10">
        <v>1103084</v>
      </c>
      <c r="X383" s="10">
        <v>15809374</v>
      </c>
      <c r="Y383" s="10">
        <v>100131212</v>
      </c>
      <c r="Z383" s="10">
        <v>24917992</v>
      </c>
      <c r="AA383" s="10">
        <v>411627</v>
      </c>
      <c r="AB383" s="10">
        <v>35.2818164571</v>
      </c>
      <c r="AC383">
        <v>147.69</v>
      </c>
      <c r="AD383" s="2">
        <v>19577249934</v>
      </c>
      <c r="AE383" s="2">
        <v>19352300589</v>
      </c>
      <c r="AF383" s="10">
        <f>INDEX(CONFAZ!$EN$2:$ES$408,MATCH(DATE(YEAR($A383),MONTH($A383),15),CONFAZ!$EN$2:$EN$408,0),2)</f>
        <v>268769815</v>
      </c>
      <c r="AG383" s="10">
        <f>INDEX(CONFAZ!$EN$2:$ES$408,MATCH(DATE(YEAR($A383),MONTH($A383),15),CONFAZ!$EN$2:$EN$408,0),3)</f>
        <v>534436147</v>
      </c>
      <c r="AH383">
        <v>724</v>
      </c>
      <c r="AI383">
        <v>818805717600</v>
      </c>
      <c r="AJ383">
        <v>10.87</v>
      </c>
      <c r="AK383">
        <v>0.78</v>
      </c>
      <c r="AL383">
        <v>902.56999999999903</v>
      </c>
      <c r="AM383">
        <v>724.34249999999997</v>
      </c>
      <c r="AN383">
        <v>667.76</v>
      </c>
      <c r="AO383">
        <v>821.39239999999995</v>
      </c>
      <c r="AP383">
        <v>7.21830985915493</v>
      </c>
      <c r="AQ383">
        <v>1.67</v>
      </c>
      <c r="AR383">
        <v>239.83</v>
      </c>
      <c r="AS383">
        <v>-8.1690000000000005</v>
      </c>
      <c r="AT383" s="10">
        <v>479719200000</v>
      </c>
      <c r="AU383">
        <v>0</v>
      </c>
      <c r="AV383">
        <v>0</v>
      </c>
      <c r="AW383">
        <v>99335185</v>
      </c>
      <c r="AX383">
        <v>95901750</v>
      </c>
      <c r="AY383">
        <v>0</v>
      </c>
      <c r="AZ383" s="10">
        <v>0</v>
      </c>
      <c r="BA383">
        <v>0</v>
      </c>
      <c r="BB383">
        <v>0</v>
      </c>
      <c r="BC383">
        <v>0</v>
      </c>
      <c r="BD383">
        <v>37000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3396435</v>
      </c>
      <c r="BO383">
        <v>19952970000</v>
      </c>
      <c r="BP383" s="3">
        <v>0.4</v>
      </c>
      <c r="BQ383" s="3">
        <v>3704</v>
      </c>
      <c r="BR383" s="3">
        <v>19420.27</v>
      </c>
      <c r="BS383" s="3">
        <v>1978456000</v>
      </c>
      <c r="BT383" s="3">
        <v>17243000</v>
      </c>
      <c r="BU383" s="3">
        <v>4755647000</v>
      </c>
      <c r="BV383" s="3">
        <v>9151223000</v>
      </c>
      <c r="BW383" s="3">
        <v>4050400000</v>
      </c>
      <c r="BX383">
        <v>15902570000</v>
      </c>
      <c r="BY383">
        <v>0</v>
      </c>
      <c r="BZ383">
        <v>0</v>
      </c>
      <c r="CA383">
        <v>0</v>
      </c>
      <c r="CB383">
        <v>0</v>
      </c>
      <c r="CC383">
        <v>18211488000</v>
      </c>
      <c r="CD383">
        <v>0.4</v>
      </c>
      <c r="CE383">
        <v>437529.67</v>
      </c>
      <c r="CF383">
        <v>153880411.28999999</v>
      </c>
      <c r="CG383">
        <v>28895.89</v>
      </c>
      <c r="CH383">
        <v>35732.67</v>
      </c>
      <c r="CI383">
        <v>36.417150700000001</v>
      </c>
      <c r="CJ383">
        <v>2.99</v>
      </c>
      <c r="CK383">
        <v>-165786.67000000001</v>
      </c>
      <c r="CL383">
        <v>-199903.33</v>
      </c>
      <c r="CM383">
        <v>-34116.67</v>
      </c>
      <c r="CN383">
        <v>-21836.67</v>
      </c>
      <c r="CO383">
        <v>5286606.67</v>
      </c>
      <c r="CP383">
        <v>-85496.67</v>
      </c>
      <c r="CQ383">
        <v>-8013.33</v>
      </c>
      <c r="CR383">
        <v>206402.21</v>
      </c>
      <c r="CS383">
        <v>199754573.97999999</v>
      </c>
      <c r="CT383">
        <v>70259.72</v>
      </c>
      <c r="CU383">
        <v>200048798.50999999</v>
      </c>
      <c r="CV383" s="34">
        <v>0.53101100000000001</v>
      </c>
      <c r="CW383">
        <v>821826225.89999998</v>
      </c>
      <c r="CX383" s="7">
        <v>30690900.41</v>
      </c>
      <c r="CY383" s="10">
        <f t="shared" si="11"/>
        <v>0</v>
      </c>
      <c r="CZ383" s="10">
        <f>IFERROR(INDEX(CONFAZ!$A$2:$ES$440,MATCH(DATE(YEAR($A383),MONTH($A383),15),CONFAZ!$A$2:$A$440,0),4),0)</f>
        <v>28895.89</v>
      </c>
      <c r="DB383" s="5"/>
      <c r="DC383" s="5"/>
      <c r="DD383"/>
      <c r="DJ383"/>
    </row>
    <row r="384" spans="1:114" x14ac:dyDescent="0.25">
      <c r="A384" s="1">
        <v>41778</v>
      </c>
      <c r="B384" s="1" t="str">
        <f t="shared" si="10"/>
        <v>19/05/2014</v>
      </c>
      <c r="C384" t="s">
        <v>61</v>
      </c>
      <c r="D384" t="s">
        <v>65</v>
      </c>
      <c r="E384" s="8">
        <v>2.2208999999999999</v>
      </c>
      <c r="F384">
        <v>184903368.41</v>
      </c>
      <c r="G384">
        <v>1324708.56</v>
      </c>
      <c r="H384">
        <v>379816299</v>
      </c>
      <c r="I384">
        <v>49155025.229999989</v>
      </c>
      <c r="J384">
        <v>119431583.81</v>
      </c>
      <c r="K384">
        <v>8260396.8599999994</v>
      </c>
      <c r="L384">
        <v>36208970</v>
      </c>
      <c r="M384" s="10">
        <v>5913382</v>
      </c>
      <c r="N384" s="10">
        <v>36139783</v>
      </c>
      <c r="O384" s="10">
        <v>48272401</v>
      </c>
      <c r="P384" s="10">
        <v>53059221</v>
      </c>
      <c r="Q384" s="10">
        <v>4998989</v>
      </c>
      <c r="R384" s="10">
        <v>45662235</v>
      </c>
      <c r="S384" s="10">
        <v>1043744</v>
      </c>
      <c r="T384" s="10">
        <v>16198398</v>
      </c>
      <c r="U384" s="10">
        <v>142293993</v>
      </c>
      <c r="V384" s="10">
        <v>24909444</v>
      </c>
      <c r="W384" s="10">
        <v>1043744</v>
      </c>
      <c r="X384" s="10">
        <v>16198398</v>
      </c>
      <c r="Y384" s="10">
        <v>142293993</v>
      </c>
      <c r="Z384" s="10">
        <v>24909444</v>
      </c>
      <c r="AA384" s="10">
        <v>1324709</v>
      </c>
      <c r="AB384" s="10">
        <v>35.037019802300001</v>
      </c>
      <c r="AC384">
        <v>147.13999999999999</v>
      </c>
      <c r="AD384" s="2">
        <v>20540376531</v>
      </c>
      <c r="AE384" s="2">
        <v>20229371571</v>
      </c>
      <c r="AF384" s="10">
        <f>INDEX(CONFAZ!$EN$2:$ES$408,MATCH(DATE(YEAR($A384),MONTH($A384),15),CONFAZ!$EN$2:$EN$408,0),2)</f>
        <v>194445167</v>
      </c>
      <c r="AG384" s="10">
        <f>INDEX(CONFAZ!$EN$2:$ES$408,MATCH(DATE(YEAR($A384),MONTH($A384),15),CONFAZ!$EN$2:$EN$408,0),3)</f>
        <v>429533398</v>
      </c>
      <c r="AH384">
        <v>724</v>
      </c>
      <c r="AI384">
        <v>818961316800</v>
      </c>
      <c r="AJ384">
        <v>10.9</v>
      </c>
      <c r="AK384">
        <v>0.6</v>
      </c>
      <c r="AL384">
        <v>902.69555555555496</v>
      </c>
      <c r="AM384">
        <v>721.90099999999995</v>
      </c>
      <c r="AN384">
        <v>666.70952380952303</v>
      </c>
      <c r="AO384">
        <v>820.41759999999999</v>
      </c>
      <c r="AP384">
        <v>7.0521119922317501</v>
      </c>
      <c r="AQ384">
        <v>1.46</v>
      </c>
      <c r="AR384">
        <v>242.34</v>
      </c>
      <c r="AS384">
        <v>-22.47</v>
      </c>
      <c r="AT384" s="10">
        <v>481273000000</v>
      </c>
      <c r="AU384">
        <v>0</v>
      </c>
      <c r="AV384">
        <v>0</v>
      </c>
      <c r="AW384">
        <v>76277076</v>
      </c>
      <c r="AX384">
        <v>68418261</v>
      </c>
      <c r="AY384">
        <v>0</v>
      </c>
      <c r="AZ384" s="10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7858815</v>
      </c>
      <c r="BO384">
        <v>19952970000</v>
      </c>
      <c r="BP384" s="3">
        <v>0.4</v>
      </c>
      <c r="BQ384" s="3">
        <v>3704</v>
      </c>
      <c r="BR384">
        <v>19420.27</v>
      </c>
      <c r="BS384">
        <v>1978456000</v>
      </c>
      <c r="BT384" s="3">
        <v>17243000</v>
      </c>
      <c r="BU384">
        <v>4755647000</v>
      </c>
      <c r="BV384" s="3">
        <v>9151223000</v>
      </c>
      <c r="BW384">
        <v>4050400000</v>
      </c>
      <c r="BX384" s="3">
        <v>15902570000</v>
      </c>
      <c r="BY384">
        <v>0</v>
      </c>
      <c r="BZ384">
        <v>0</v>
      </c>
      <c r="CA384">
        <v>0</v>
      </c>
      <c r="CB384">
        <v>0</v>
      </c>
      <c r="CC384">
        <v>18211488000</v>
      </c>
      <c r="CD384">
        <v>0.4</v>
      </c>
      <c r="CE384">
        <v>200078.98</v>
      </c>
      <c r="CF384">
        <v>138920788.28</v>
      </c>
      <c r="CG384">
        <v>30775.61</v>
      </c>
      <c r="CH384">
        <v>36283.67</v>
      </c>
      <c r="CI384">
        <v>36.417150700000001</v>
      </c>
      <c r="CJ384">
        <v>2.98</v>
      </c>
      <c r="CK384">
        <v>-165786.67000000001</v>
      </c>
      <c r="CL384">
        <v>-199903.33</v>
      </c>
      <c r="CM384">
        <v>-34116.67</v>
      </c>
      <c r="CN384">
        <v>-21836.67</v>
      </c>
      <c r="CO384">
        <v>5286606.67</v>
      </c>
      <c r="CP384">
        <v>-85496.67</v>
      </c>
      <c r="CQ384">
        <v>-8013.33</v>
      </c>
      <c r="CR384">
        <v>533428</v>
      </c>
      <c r="CS384">
        <v>240909930.34</v>
      </c>
      <c r="CT384">
        <v>54626.51</v>
      </c>
      <c r="CU384">
        <v>241497984.84999999</v>
      </c>
      <c r="CV384" s="34">
        <v>0.53101100000000001</v>
      </c>
      <c r="CW384">
        <v>1180852581</v>
      </c>
      <c r="CX384" s="5">
        <v>40899398.329999998</v>
      </c>
      <c r="CY384" s="10">
        <f t="shared" si="11"/>
        <v>0</v>
      </c>
      <c r="CZ384" s="10">
        <f>IFERROR(INDEX(CONFAZ!$A$2:$ES$440,MATCH(DATE(YEAR($A384),MONTH($A384),15),CONFAZ!$A$2:$A$440,0),4),0)</f>
        <v>30775.61</v>
      </c>
      <c r="DA384"/>
      <c r="DB384"/>
      <c r="DC384"/>
      <c r="DD384"/>
      <c r="DJ384"/>
    </row>
    <row r="385" spans="1:114" x14ac:dyDescent="0.25">
      <c r="A385" s="1">
        <v>41809</v>
      </c>
      <c r="B385" s="1" t="str">
        <f t="shared" si="10"/>
        <v>19/06/2014</v>
      </c>
      <c r="C385" t="s">
        <v>61</v>
      </c>
      <c r="D385" t="s">
        <v>65</v>
      </c>
      <c r="E385" s="8">
        <v>2.2355</v>
      </c>
      <c r="F385">
        <v>183547572.01999998</v>
      </c>
      <c r="G385">
        <v>913324.10000000009</v>
      </c>
      <c r="H385">
        <v>368954997</v>
      </c>
      <c r="I385">
        <v>55170304.649999991</v>
      </c>
      <c r="J385">
        <v>104588762.72999999</v>
      </c>
      <c r="K385">
        <v>8310100.2000000002</v>
      </c>
      <c r="L385">
        <v>22111417</v>
      </c>
      <c r="M385" s="10">
        <v>5907109</v>
      </c>
      <c r="N385" s="10">
        <v>39424136</v>
      </c>
      <c r="O385" s="10">
        <v>48939994</v>
      </c>
      <c r="P385" s="10">
        <v>54358989</v>
      </c>
      <c r="Q385" s="10">
        <v>4925841</v>
      </c>
      <c r="R385" s="10">
        <v>47445861</v>
      </c>
      <c r="S385" s="10">
        <v>986618</v>
      </c>
      <c r="T385" s="10">
        <v>15305536</v>
      </c>
      <c r="U385" s="10">
        <v>124874399</v>
      </c>
      <c r="V385" s="10">
        <v>25873190</v>
      </c>
      <c r="W385" s="10">
        <v>986618</v>
      </c>
      <c r="X385" s="10">
        <v>15305536</v>
      </c>
      <c r="Y385" s="10">
        <v>124874399</v>
      </c>
      <c r="Z385" s="10">
        <v>25873190</v>
      </c>
      <c r="AA385" s="10">
        <v>913324</v>
      </c>
      <c r="AB385" s="10">
        <v>36.153228851999998</v>
      </c>
      <c r="AC385">
        <v>140.88</v>
      </c>
      <c r="AD385" s="2">
        <v>20288075461</v>
      </c>
      <c r="AE385" s="2">
        <v>18260985106</v>
      </c>
      <c r="AF385" s="10">
        <f>INDEX(CONFAZ!$EN$2:$ES$408,MATCH(DATE(YEAR($A385),MONTH($A385),15),CONFAZ!$EN$2:$EN$408,0),2)</f>
        <v>279182455</v>
      </c>
      <c r="AG385" s="10">
        <f>INDEX(CONFAZ!$EN$2:$ES$408,MATCH(DATE(YEAR($A385),MONTH($A385),15),CONFAZ!$EN$2:$EN$408,0),3)</f>
        <v>651956473</v>
      </c>
      <c r="AH385">
        <v>724</v>
      </c>
      <c r="AI385">
        <v>834995018000</v>
      </c>
      <c r="AJ385">
        <v>10.9</v>
      </c>
      <c r="AK385">
        <v>0.26</v>
      </c>
      <c r="AL385">
        <v>902.19222222222197</v>
      </c>
      <c r="AM385">
        <v>720.45899999999995</v>
      </c>
      <c r="AN385">
        <v>665.14761904761895</v>
      </c>
      <c r="AO385">
        <v>818.71360000000004</v>
      </c>
      <c r="AP385">
        <v>6.9317734064801604</v>
      </c>
      <c r="AQ385">
        <v>1.4</v>
      </c>
      <c r="AR385">
        <v>250.22</v>
      </c>
      <c r="AS385">
        <v>2.56</v>
      </c>
      <c r="AT385" s="10">
        <v>461330600000</v>
      </c>
      <c r="AU385">
        <v>0</v>
      </c>
      <c r="AV385">
        <v>0</v>
      </c>
      <c r="AW385">
        <v>76655579</v>
      </c>
      <c r="AX385">
        <v>72382049</v>
      </c>
      <c r="AY385">
        <v>0</v>
      </c>
      <c r="AZ385" s="10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4273530</v>
      </c>
      <c r="BO385">
        <v>19952970000</v>
      </c>
      <c r="BP385" s="3">
        <v>0.4</v>
      </c>
      <c r="BQ385" s="3">
        <v>3704</v>
      </c>
      <c r="BR385">
        <v>19420.27</v>
      </c>
      <c r="BS385" s="3">
        <v>1978456000</v>
      </c>
      <c r="BT385" s="3">
        <v>17243000</v>
      </c>
      <c r="BU385" s="3">
        <v>4755647000</v>
      </c>
      <c r="BV385">
        <v>9151223000</v>
      </c>
      <c r="BW385" s="3">
        <v>4050400000</v>
      </c>
      <c r="BX385" s="3">
        <v>15902570000</v>
      </c>
      <c r="BY385">
        <v>0</v>
      </c>
      <c r="BZ385">
        <v>0</v>
      </c>
      <c r="CA385">
        <v>0</v>
      </c>
      <c r="CB385">
        <v>0</v>
      </c>
      <c r="CC385">
        <v>18211488000</v>
      </c>
      <c r="CD385">
        <v>0.4</v>
      </c>
      <c r="CE385">
        <v>680176.43</v>
      </c>
      <c r="CF385">
        <v>167164285.18000001</v>
      </c>
      <c r="CG385">
        <v>31778.85</v>
      </c>
      <c r="CH385">
        <v>34258.67</v>
      </c>
      <c r="CI385">
        <v>36.417150700000001</v>
      </c>
      <c r="CJ385">
        <v>2.97</v>
      </c>
      <c r="CK385">
        <v>-165786.67000000001</v>
      </c>
      <c r="CL385">
        <v>-199903.33</v>
      </c>
      <c r="CM385">
        <v>-34116.67</v>
      </c>
      <c r="CN385">
        <v>-21836.67</v>
      </c>
      <c r="CO385">
        <v>5286606.67</v>
      </c>
      <c r="CP385">
        <v>-85496.67</v>
      </c>
      <c r="CQ385">
        <v>-8013.33</v>
      </c>
      <c r="CR385">
        <v>378753.64</v>
      </c>
      <c r="CS385">
        <v>222512541.75999999</v>
      </c>
      <c r="CT385">
        <v>21714.639999999999</v>
      </c>
      <c r="CU385">
        <v>222913010.03999999</v>
      </c>
      <c r="CV385" s="34">
        <v>0.53101100000000001</v>
      </c>
      <c r="CW385">
        <v>994658883.20000005</v>
      </c>
      <c r="CX385" s="5">
        <v>30671908.810000002</v>
      </c>
      <c r="CY385" s="10">
        <f t="shared" si="11"/>
        <v>0</v>
      </c>
      <c r="CZ385" s="10">
        <f>IFERROR(INDEX(CONFAZ!$A$2:$ES$440,MATCH(DATE(YEAR($A385),MONTH($A385),15),CONFAZ!$A$2:$A$440,0),4),0)</f>
        <v>31778.85</v>
      </c>
      <c r="DA385"/>
      <c r="DB385"/>
      <c r="DC385"/>
      <c r="DD385"/>
      <c r="DJ385"/>
    </row>
    <row r="386" spans="1:114" x14ac:dyDescent="0.25">
      <c r="A386" s="1">
        <v>41839</v>
      </c>
      <c r="B386" s="1" t="str">
        <f t="shared" ref="B386:B449" si="12">TEXT(A386,"dd/MM/aaaa")</f>
        <v>19/07/2014</v>
      </c>
      <c r="C386" t="s">
        <v>61</v>
      </c>
      <c r="D386" t="s">
        <v>65</v>
      </c>
      <c r="E386" s="8">
        <v>2.2246000000000001</v>
      </c>
      <c r="F386">
        <v>187296588.71000004</v>
      </c>
      <c r="G386">
        <v>1572939.3600000003</v>
      </c>
      <c r="H386">
        <v>371819620</v>
      </c>
      <c r="I386">
        <v>51986018.729999989</v>
      </c>
      <c r="J386">
        <v>105785154.76000001</v>
      </c>
      <c r="K386">
        <v>8351777.0500000007</v>
      </c>
      <c r="L386">
        <v>21415264</v>
      </c>
      <c r="M386" s="10">
        <v>7092525</v>
      </c>
      <c r="N386" s="10">
        <v>36569844</v>
      </c>
      <c r="O386" s="10">
        <v>45187121</v>
      </c>
      <c r="P386" s="10">
        <v>54370055</v>
      </c>
      <c r="Q386" s="10">
        <v>5171804</v>
      </c>
      <c r="R386" s="10">
        <v>49572232</v>
      </c>
      <c r="S386" s="10">
        <v>1226806</v>
      </c>
      <c r="T386" s="10">
        <v>17006870</v>
      </c>
      <c r="U386" s="10">
        <v>127584752</v>
      </c>
      <c r="V386" s="10">
        <v>26465674</v>
      </c>
      <c r="W386" s="10">
        <v>1226806</v>
      </c>
      <c r="X386" s="10">
        <v>17006870</v>
      </c>
      <c r="Y386" s="10">
        <v>127584752</v>
      </c>
      <c r="Z386" s="10">
        <v>26465674</v>
      </c>
      <c r="AA386" s="10">
        <v>1571937</v>
      </c>
      <c r="AB386" s="10">
        <v>38.323561941100003</v>
      </c>
      <c r="AC386">
        <v>149.85</v>
      </c>
      <c r="AD386" s="2">
        <v>21921458082</v>
      </c>
      <c r="AE386" s="2">
        <v>21610393823</v>
      </c>
      <c r="AF386" s="10">
        <f>INDEX(CONFAZ!$EN$2:$ES$408,MATCH(DATE(YEAR($A386),MONTH($A386),15),CONFAZ!$EN$2:$EN$408,0),2)</f>
        <v>326379196</v>
      </c>
      <c r="AG386" s="10">
        <f>INDEX(CONFAZ!$EN$2:$ES$408,MATCH(DATE(YEAR($A386),MONTH($A386),15),CONFAZ!$EN$2:$EN$408,0),3)</f>
        <v>570414792</v>
      </c>
      <c r="AH386">
        <v>724</v>
      </c>
      <c r="AI386">
        <v>838211483200</v>
      </c>
      <c r="AJ386">
        <v>10.9</v>
      </c>
      <c r="AK386">
        <v>0.13</v>
      </c>
      <c r="AL386">
        <v>903.02111111111105</v>
      </c>
      <c r="AM386">
        <v>721.51049999999998</v>
      </c>
      <c r="AN386">
        <v>667.54047619047606</v>
      </c>
      <c r="AO386">
        <v>820.33879999999999</v>
      </c>
      <c r="AP386">
        <v>6.98595534000202</v>
      </c>
      <c r="AQ386">
        <v>1.01</v>
      </c>
      <c r="AR386">
        <v>242.95</v>
      </c>
      <c r="AS386">
        <v>-5.34</v>
      </c>
      <c r="AT386" s="10">
        <v>486915700000</v>
      </c>
      <c r="AU386">
        <v>0</v>
      </c>
      <c r="AV386">
        <v>0</v>
      </c>
      <c r="AW386">
        <v>113908512</v>
      </c>
      <c r="AX386">
        <v>108294016</v>
      </c>
      <c r="AY386">
        <v>0</v>
      </c>
      <c r="AZ386" s="10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5614496</v>
      </c>
      <c r="BO386">
        <v>19952970000</v>
      </c>
      <c r="BP386" s="3">
        <v>0.4</v>
      </c>
      <c r="BQ386" s="3">
        <v>3704</v>
      </c>
      <c r="BR386" s="3">
        <v>19420.27</v>
      </c>
      <c r="BS386" s="3">
        <v>1978456000</v>
      </c>
      <c r="BT386" s="3">
        <v>17243000</v>
      </c>
      <c r="BU386">
        <v>4755647000</v>
      </c>
      <c r="BV386" s="3">
        <v>9151223000</v>
      </c>
      <c r="BW386">
        <v>4050400000</v>
      </c>
      <c r="BX386">
        <v>15902570000</v>
      </c>
      <c r="BY386">
        <v>0</v>
      </c>
      <c r="BZ386">
        <v>0</v>
      </c>
      <c r="CA386">
        <v>0</v>
      </c>
      <c r="CB386">
        <v>0</v>
      </c>
      <c r="CC386">
        <v>18211488000</v>
      </c>
      <c r="CD386">
        <v>0.4</v>
      </c>
      <c r="CE386">
        <v>355247.15</v>
      </c>
      <c r="CF386">
        <v>119365728.94</v>
      </c>
      <c r="CG386">
        <v>22545.32</v>
      </c>
      <c r="CH386">
        <v>36691.67</v>
      </c>
      <c r="CI386">
        <v>36.417150700000001</v>
      </c>
      <c r="CJ386">
        <v>2.96</v>
      </c>
      <c r="CK386">
        <v>90346.67</v>
      </c>
      <c r="CL386">
        <v>170813.33</v>
      </c>
      <c r="CM386">
        <v>80466.67</v>
      </c>
      <c r="CN386">
        <v>-15230</v>
      </c>
      <c r="CO386">
        <v>5487293.3300000001</v>
      </c>
      <c r="CP386">
        <v>-104603.33</v>
      </c>
      <c r="CQ386">
        <v>-11020</v>
      </c>
      <c r="CR386">
        <v>334705.34000000003</v>
      </c>
      <c r="CS386">
        <v>226095193.88999999</v>
      </c>
      <c r="CT386">
        <v>31633.52</v>
      </c>
      <c r="CU386">
        <v>226462132.75</v>
      </c>
      <c r="CV386" s="34">
        <v>0.53101100000000001</v>
      </c>
      <c r="CW386">
        <v>701571409.29999995</v>
      </c>
      <c r="CX386" s="5">
        <v>26343288.890000001</v>
      </c>
      <c r="CY386" s="10">
        <f t="shared" si="11"/>
        <v>0</v>
      </c>
      <c r="CZ386" s="10">
        <f>IFERROR(INDEX(CONFAZ!$A$2:$ES$440,MATCH(DATE(YEAR($A386),MONTH($A386),15),CONFAZ!$A$2:$A$440,0),4),0)</f>
        <v>22545.32</v>
      </c>
      <c r="DA386"/>
      <c r="DB386"/>
      <c r="DC386"/>
      <c r="DD386"/>
      <c r="DJ386"/>
    </row>
    <row r="387" spans="1:114" x14ac:dyDescent="0.25">
      <c r="A387" s="1">
        <v>41870</v>
      </c>
      <c r="B387" s="1" t="str">
        <f t="shared" si="12"/>
        <v>19/08/2014</v>
      </c>
      <c r="C387" t="s">
        <v>61</v>
      </c>
      <c r="D387" t="s">
        <v>65</v>
      </c>
      <c r="E387" s="8">
        <v>2.2679999999999998</v>
      </c>
      <c r="F387">
        <v>195283644.34999999</v>
      </c>
      <c r="G387">
        <v>1905145.96</v>
      </c>
      <c r="H387">
        <v>404306209</v>
      </c>
      <c r="I387">
        <v>54994039.370000005</v>
      </c>
      <c r="J387">
        <v>123360833.8</v>
      </c>
      <c r="K387">
        <v>8647628.0099999998</v>
      </c>
      <c r="L387">
        <v>16214552</v>
      </c>
      <c r="M387" s="10">
        <v>6201537</v>
      </c>
      <c r="N387" s="10">
        <v>36183990</v>
      </c>
      <c r="O387" s="10">
        <v>49216650</v>
      </c>
      <c r="P387" s="10">
        <v>58613807</v>
      </c>
      <c r="Q387" s="10">
        <v>6350384</v>
      </c>
      <c r="R387" s="10">
        <v>51116543</v>
      </c>
      <c r="S387" s="10">
        <v>1681085</v>
      </c>
      <c r="T387" s="10">
        <v>16182605</v>
      </c>
      <c r="U387" s="10">
        <v>148931144</v>
      </c>
      <c r="V387" s="10">
        <v>27943409</v>
      </c>
      <c r="W387" s="10">
        <v>1681085</v>
      </c>
      <c r="X387" s="10">
        <v>16182605</v>
      </c>
      <c r="Y387" s="10">
        <v>148931144</v>
      </c>
      <c r="Z387" s="10">
        <v>27943409</v>
      </c>
      <c r="AA387" s="10">
        <v>1885055</v>
      </c>
      <c r="AB387" s="10">
        <v>39.070714666199997</v>
      </c>
      <c r="AC387">
        <v>148.27000000000001</v>
      </c>
      <c r="AD387" s="2">
        <v>19224653901</v>
      </c>
      <c r="AE387" s="2">
        <v>19437036957</v>
      </c>
      <c r="AF387" s="10">
        <f>INDEX(CONFAZ!$EN$2:$ES$408,MATCH(DATE(YEAR($A387),MONTH($A387),15),CONFAZ!$EN$2:$EN$408,0),2)</f>
        <v>272558694</v>
      </c>
      <c r="AG387" s="10">
        <f>INDEX(CONFAZ!$EN$2:$ES$408,MATCH(DATE(YEAR($A387),MONTH($A387),15),CONFAZ!$EN$2:$EN$408,0),3)</f>
        <v>415612559</v>
      </c>
      <c r="AH387">
        <v>724</v>
      </c>
      <c r="AI387">
        <v>859928075999.99902</v>
      </c>
      <c r="AJ387">
        <v>10.9</v>
      </c>
      <c r="AK387">
        <v>0.18</v>
      </c>
      <c r="AL387">
        <v>901.97333333333302</v>
      </c>
      <c r="AM387">
        <v>720.16849999999999</v>
      </c>
      <c r="AN387">
        <v>666.19571428571396</v>
      </c>
      <c r="AO387">
        <v>817.89080000000001</v>
      </c>
      <c r="AP387">
        <v>6.9821959056645699</v>
      </c>
      <c r="AQ387">
        <v>1.25</v>
      </c>
      <c r="AR387">
        <v>236.02</v>
      </c>
      <c r="AS387">
        <v>-14.769</v>
      </c>
      <c r="AT387" s="10">
        <v>483783100000</v>
      </c>
      <c r="AU387">
        <v>0</v>
      </c>
      <c r="AV387">
        <v>0</v>
      </c>
      <c r="AW387">
        <v>62610707</v>
      </c>
      <c r="AX387">
        <v>61197556</v>
      </c>
      <c r="AY387">
        <v>0</v>
      </c>
      <c r="AZ387" s="10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1413151</v>
      </c>
      <c r="BO387">
        <v>19952970000</v>
      </c>
      <c r="BP387" s="3">
        <v>0.4</v>
      </c>
      <c r="BQ387" s="3">
        <v>3704</v>
      </c>
      <c r="BR387" s="3">
        <v>19420.27</v>
      </c>
      <c r="BS387" s="3">
        <v>1978456000</v>
      </c>
      <c r="BT387" s="3">
        <v>17243000</v>
      </c>
      <c r="BU387" s="3">
        <v>4755647000</v>
      </c>
      <c r="BV387">
        <v>9151223000</v>
      </c>
      <c r="BW387" s="3">
        <v>4050400000</v>
      </c>
      <c r="BX387" s="3">
        <v>15902570000</v>
      </c>
      <c r="BY387">
        <v>0</v>
      </c>
      <c r="BZ387">
        <v>0</v>
      </c>
      <c r="CA387">
        <v>0</v>
      </c>
      <c r="CB387">
        <v>0</v>
      </c>
      <c r="CC387">
        <v>19952970000</v>
      </c>
      <c r="CD387">
        <v>0.4</v>
      </c>
      <c r="CE387">
        <v>359741.02</v>
      </c>
      <c r="CF387">
        <v>149889699.80000001</v>
      </c>
      <c r="CG387">
        <v>35316.35</v>
      </c>
      <c r="CH387">
        <v>35577.67</v>
      </c>
      <c r="CI387">
        <v>36.417150700000001</v>
      </c>
      <c r="CJ387">
        <v>2.96</v>
      </c>
      <c r="CK387">
        <v>90346.67</v>
      </c>
      <c r="CL387">
        <v>170813.33</v>
      </c>
      <c r="CM387">
        <v>80466.67</v>
      </c>
      <c r="CN387">
        <v>-15230</v>
      </c>
      <c r="CO387">
        <v>5487293.3300000001</v>
      </c>
      <c r="CP387">
        <v>-104603.33</v>
      </c>
      <c r="CQ387">
        <v>-11020</v>
      </c>
      <c r="CR387">
        <v>310605.14</v>
      </c>
      <c r="CS387">
        <v>249013187.18000001</v>
      </c>
      <c r="CT387">
        <v>193509.02</v>
      </c>
      <c r="CU387">
        <v>249528101.34</v>
      </c>
      <c r="CV387" s="34">
        <v>0.53101100000000001</v>
      </c>
      <c r="CW387">
        <v>917293420.5</v>
      </c>
      <c r="CX387" s="5">
        <v>32002614.009999998</v>
      </c>
      <c r="CY387" s="10">
        <f t="shared" ref="CY387:CY450" si="13">CG387-CZ387</f>
        <v>0</v>
      </c>
      <c r="CZ387" s="10">
        <f>IFERROR(INDEX(CONFAZ!$A$2:$ES$440,MATCH(DATE(YEAR($A387),MONTH($A387),15),CONFAZ!$A$2:$A$440,0),4),0)</f>
        <v>35316.35</v>
      </c>
      <c r="DA387"/>
      <c r="DB387"/>
      <c r="DC387"/>
      <c r="DD387"/>
      <c r="DJ387"/>
    </row>
    <row r="388" spans="1:114" x14ac:dyDescent="0.25">
      <c r="A388" s="1">
        <v>41901</v>
      </c>
      <c r="B388" s="1" t="str">
        <f t="shared" si="12"/>
        <v>19/09/2014</v>
      </c>
      <c r="C388" t="s">
        <v>61</v>
      </c>
      <c r="D388" t="s">
        <v>65</v>
      </c>
      <c r="E388" s="8">
        <v>2.3329</v>
      </c>
      <c r="F388">
        <v>208882834.09999999</v>
      </c>
      <c r="G388">
        <v>3414248.4899999993</v>
      </c>
      <c r="H388">
        <v>398901506</v>
      </c>
      <c r="I388">
        <v>58379521.089999989</v>
      </c>
      <c r="J388">
        <v>101034484.97999999</v>
      </c>
      <c r="K388">
        <v>9262166.4300000016</v>
      </c>
      <c r="L388">
        <v>12599932</v>
      </c>
      <c r="M388" s="10">
        <v>7177787</v>
      </c>
      <c r="N388" s="10">
        <v>36894524</v>
      </c>
      <c r="O388" s="10">
        <v>50760227</v>
      </c>
      <c r="P388" s="10">
        <v>60820194</v>
      </c>
      <c r="Q388" s="10">
        <v>5160085</v>
      </c>
      <c r="R388" s="10">
        <v>57598091</v>
      </c>
      <c r="S388" s="10">
        <v>1663067</v>
      </c>
      <c r="T388" s="10">
        <v>17858997</v>
      </c>
      <c r="U388" s="10">
        <v>130576152</v>
      </c>
      <c r="V388" s="10">
        <v>26978134</v>
      </c>
      <c r="W388" s="10">
        <v>1663067</v>
      </c>
      <c r="X388" s="10">
        <v>17858997</v>
      </c>
      <c r="Y388" s="10">
        <v>130576152</v>
      </c>
      <c r="Z388" s="10">
        <v>26978134</v>
      </c>
      <c r="AA388" s="10">
        <v>3414248</v>
      </c>
      <c r="AB388" s="10">
        <v>40.778422608299998</v>
      </c>
      <c r="AC388">
        <v>148.12</v>
      </c>
      <c r="AD388" s="2">
        <v>19370174258</v>
      </c>
      <c r="AE388" s="2">
        <v>20722266356</v>
      </c>
      <c r="AF388" s="10">
        <f>INDEX(CONFAZ!$EN$2:$ES$408,MATCH(DATE(YEAR($A388),MONTH($A388),15),CONFAZ!$EN$2:$EN$408,0),2)</f>
        <v>315724988</v>
      </c>
      <c r="AG388" s="10">
        <f>INDEX(CONFAZ!$EN$2:$ES$408,MATCH(DATE(YEAR($A388),MONTH($A388),15),CONFAZ!$EN$2:$EN$408,0),3)</f>
        <v>656651583</v>
      </c>
      <c r="AH388">
        <v>724</v>
      </c>
      <c r="AI388">
        <v>876034277700</v>
      </c>
      <c r="AJ388">
        <v>10.9</v>
      </c>
      <c r="AK388">
        <v>0.49</v>
      </c>
      <c r="AL388">
        <v>912.44722222222197</v>
      </c>
      <c r="AM388">
        <v>723.55449999999996</v>
      </c>
      <c r="AN388">
        <v>669.275714285714</v>
      </c>
      <c r="AO388">
        <v>824.67039999999997</v>
      </c>
      <c r="AP388">
        <v>6.8656204960743397</v>
      </c>
      <c r="AQ388">
        <v>1.56999</v>
      </c>
      <c r="AR388">
        <v>232.3</v>
      </c>
      <c r="AS388">
        <v>12.09</v>
      </c>
      <c r="AT388" s="10">
        <v>491426800000</v>
      </c>
      <c r="AU388">
        <v>0</v>
      </c>
      <c r="AV388">
        <v>0</v>
      </c>
      <c r="AW388">
        <v>103048443</v>
      </c>
      <c r="AX388">
        <v>95164683</v>
      </c>
      <c r="AY388">
        <v>0</v>
      </c>
      <c r="AZ388" s="10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7883760</v>
      </c>
      <c r="BO388">
        <v>19952970000</v>
      </c>
      <c r="BP388" s="3">
        <v>0.4</v>
      </c>
      <c r="BQ388" s="3">
        <v>3704</v>
      </c>
      <c r="BR388" s="3">
        <v>19420.27</v>
      </c>
      <c r="BS388" s="3">
        <v>1978456000</v>
      </c>
      <c r="BT388">
        <v>17243000</v>
      </c>
      <c r="BU388" s="3">
        <v>4755647000</v>
      </c>
      <c r="BV388">
        <v>9151223000</v>
      </c>
      <c r="BW388">
        <v>4050400000</v>
      </c>
      <c r="BX388" s="3">
        <v>15902570000</v>
      </c>
      <c r="BY388">
        <v>0</v>
      </c>
      <c r="BZ388">
        <v>0</v>
      </c>
      <c r="CA388">
        <v>0</v>
      </c>
      <c r="CB388">
        <v>0</v>
      </c>
      <c r="CC388">
        <v>19952970000</v>
      </c>
      <c r="CD388">
        <v>0.4</v>
      </c>
      <c r="CE388">
        <v>314441.59999999998</v>
      </c>
      <c r="CF388">
        <v>150346780.34999999</v>
      </c>
      <c r="CG388">
        <v>31848.16</v>
      </c>
      <c r="CH388">
        <v>35651.67</v>
      </c>
      <c r="CI388">
        <v>36.417150700000001</v>
      </c>
      <c r="CJ388">
        <v>2.96</v>
      </c>
      <c r="CK388">
        <v>90346.67</v>
      </c>
      <c r="CL388">
        <v>170813.33</v>
      </c>
      <c r="CM388">
        <v>80466.67</v>
      </c>
      <c r="CN388">
        <v>-15230</v>
      </c>
      <c r="CO388">
        <v>5487293.3300000001</v>
      </c>
      <c r="CP388">
        <v>-104603.33</v>
      </c>
      <c r="CQ388">
        <v>-11020</v>
      </c>
      <c r="CR388">
        <v>2429385.16</v>
      </c>
      <c r="CS388">
        <v>235521707.25999999</v>
      </c>
      <c r="CT388">
        <v>42885.31</v>
      </c>
      <c r="CU388">
        <v>237997977.72999999</v>
      </c>
      <c r="CV388" s="34">
        <v>0.53101100000000001</v>
      </c>
      <c r="CW388">
        <v>759180663.10000002</v>
      </c>
      <c r="CX388" s="5">
        <v>28052966.98</v>
      </c>
      <c r="CY388" s="10">
        <f t="shared" si="13"/>
        <v>0</v>
      </c>
      <c r="CZ388" s="10">
        <f>IFERROR(INDEX(CONFAZ!$A$2:$ES$440,MATCH(DATE(YEAR($A388),MONTH($A388),15),CONFAZ!$A$2:$A$440,0),4),0)</f>
        <v>31848.16</v>
      </c>
      <c r="DA388" s="10"/>
      <c r="DB388" s="10"/>
      <c r="DC388"/>
      <c r="DD388"/>
      <c r="DJ388"/>
    </row>
    <row r="389" spans="1:114" x14ac:dyDescent="0.25">
      <c r="A389" s="1">
        <v>41931</v>
      </c>
      <c r="B389" s="1" t="str">
        <f t="shared" si="12"/>
        <v>19/10/2014</v>
      </c>
      <c r="C389" t="s">
        <v>61</v>
      </c>
      <c r="D389" t="s">
        <v>65</v>
      </c>
      <c r="E389" s="8">
        <v>2.4483000000000001</v>
      </c>
      <c r="F389">
        <v>215607354.77000004</v>
      </c>
      <c r="G389">
        <v>1970591.4000000001</v>
      </c>
      <c r="H389">
        <v>450620284</v>
      </c>
      <c r="I389">
        <v>62725765.420000032</v>
      </c>
      <c r="J389">
        <v>139837554.49000001</v>
      </c>
      <c r="K389">
        <v>9249164.3300000001</v>
      </c>
      <c r="L389">
        <v>9888773</v>
      </c>
      <c r="M389" s="10">
        <v>7242264</v>
      </c>
      <c r="N389" s="10">
        <v>36895502</v>
      </c>
      <c r="O389" s="10">
        <v>49558076</v>
      </c>
      <c r="P389" s="10">
        <v>63139838</v>
      </c>
      <c r="Q389" s="10">
        <v>5437267</v>
      </c>
      <c r="R389" s="10">
        <v>61120398</v>
      </c>
      <c r="S389" s="10">
        <v>1910935</v>
      </c>
      <c r="T389" s="10">
        <v>18721629</v>
      </c>
      <c r="U389" s="10">
        <v>170890498</v>
      </c>
      <c r="V389" s="10">
        <v>33733286</v>
      </c>
      <c r="W389" s="10">
        <v>1910935</v>
      </c>
      <c r="X389" s="10">
        <v>18721629</v>
      </c>
      <c r="Y389" s="10">
        <v>170890498</v>
      </c>
      <c r="Z389" s="10">
        <v>33733286</v>
      </c>
      <c r="AA389" s="10">
        <v>1970591</v>
      </c>
      <c r="AB389" s="10">
        <v>45.710829028500001</v>
      </c>
      <c r="AC389">
        <v>149.69999999999999</v>
      </c>
      <c r="AD389" s="2">
        <v>18169787901</v>
      </c>
      <c r="AE389" s="2">
        <v>19635310320</v>
      </c>
      <c r="AF389" s="10">
        <f>INDEX(CONFAZ!$EN$2:$ES$408,MATCH(DATE(YEAR($A389),MONTH($A389),15),CONFAZ!$EN$2:$EN$408,0),2)</f>
        <v>332050826</v>
      </c>
      <c r="AG389" s="10">
        <f>INDEX(CONFAZ!$EN$2:$ES$408,MATCH(DATE(YEAR($A389),MONTH($A389),15),CONFAZ!$EN$2:$EN$408,0),3)</f>
        <v>615990886</v>
      </c>
      <c r="AH389">
        <v>724</v>
      </c>
      <c r="AI389">
        <v>920151933900</v>
      </c>
      <c r="AJ389">
        <v>10.92</v>
      </c>
      <c r="AK389">
        <v>0.38</v>
      </c>
      <c r="AL389">
        <v>914.46055555555495</v>
      </c>
      <c r="AM389">
        <v>723.55150000000003</v>
      </c>
      <c r="AN389">
        <v>669.38047619047597</v>
      </c>
      <c r="AO389">
        <v>825.35559999999998</v>
      </c>
      <c r="AP389">
        <v>6.7062553469880699</v>
      </c>
      <c r="AQ389">
        <v>1.42</v>
      </c>
      <c r="AR389">
        <v>219.8</v>
      </c>
      <c r="AS389">
        <v>24.6</v>
      </c>
      <c r="AT389" s="10">
        <v>508920800000</v>
      </c>
      <c r="AU389">
        <v>0</v>
      </c>
      <c r="AV389">
        <v>0</v>
      </c>
      <c r="AW389">
        <v>99813533</v>
      </c>
      <c r="AX389">
        <v>95463517</v>
      </c>
      <c r="AY389">
        <v>0</v>
      </c>
      <c r="AZ389" s="10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14720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4335296</v>
      </c>
      <c r="BO389">
        <v>19952970000</v>
      </c>
      <c r="BP389" s="3">
        <v>0.4</v>
      </c>
      <c r="BQ389" s="3">
        <v>3704</v>
      </c>
      <c r="BR389" s="3">
        <v>19420.27</v>
      </c>
      <c r="BS389" s="3">
        <v>1978456000</v>
      </c>
      <c r="BT389" s="3">
        <v>17243000</v>
      </c>
      <c r="BU389" s="3">
        <v>4755647000</v>
      </c>
      <c r="BV389" s="3">
        <v>9151223000</v>
      </c>
      <c r="BW389" s="3">
        <v>4050400000</v>
      </c>
      <c r="BX389" s="3">
        <v>15902570000</v>
      </c>
      <c r="BY389">
        <v>0</v>
      </c>
      <c r="BZ389">
        <v>0</v>
      </c>
      <c r="CA389">
        <v>0</v>
      </c>
      <c r="CB389">
        <v>0</v>
      </c>
      <c r="CC389">
        <v>19952970000</v>
      </c>
      <c r="CD389">
        <v>0.4</v>
      </c>
      <c r="CE389">
        <v>541844.73</v>
      </c>
      <c r="CF389">
        <v>117176604.98999999</v>
      </c>
      <c r="CG389">
        <v>33959.480000000003</v>
      </c>
      <c r="CH389">
        <v>35825.67</v>
      </c>
      <c r="CI389">
        <v>36.417150700000001</v>
      </c>
      <c r="CJ389">
        <v>2.96</v>
      </c>
      <c r="CK389">
        <v>186006.67</v>
      </c>
      <c r="CL389">
        <v>199016.67</v>
      </c>
      <c r="CM389">
        <v>13010</v>
      </c>
      <c r="CN389">
        <v>333.33</v>
      </c>
      <c r="CO389">
        <v>5543293.3300000001</v>
      </c>
      <c r="CP389">
        <v>-114503.33</v>
      </c>
      <c r="CQ389">
        <v>-29976.67</v>
      </c>
      <c r="CR389">
        <v>533188.84</v>
      </c>
      <c r="CS389">
        <v>277914367.31</v>
      </c>
      <c r="CT389">
        <v>18262.21</v>
      </c>
      <c r="CU389">
        <v>278469519.36000001</v>
      </c>
      <c r="CV389" s="34">
        <v>0.53101100000000001</v>
      </c>
      <c r="CW389">
        <v>759192325.10000002</v>
      </c>
      <c r="CX389" s="5">
        <v>26512942.68</v>
      </c>
      <c r="CY389" s="10">
        <f t="shared" si="13"/>
        <v>0</v>
      </c>
      <c r="CZ389" s="10">
        <f>IFERROR(INDEX(CONFAZ!$A$2:$ES$440,MATCH(DATE(YEAR($A389),MONTH($A389),15),CONFAZ!$A$2:$A$440,0),4),0)</f>
        <v>33959.480000000003</v>
      </c>
      <c r="DA389"/>
      <c r="DB389"/>
      <c r="DC389"/>
      <c r="DD389"/>
      <c r="DJ389"/>
    </row>
    <row r="390" spans="1:114" x14ac:dyDescent="0.25">
      <c r="A390" s="1">
        <v>41962</v>
      </c>
      <c r="B390" s="1" t="str">
        <f t="shared" si="12"/>
        <v>19/11/2014</v>
      </c>
      <c r="C390" t="s">
        <v>61</v>
      </c>
      <c r="D390" t="s">
        <v>65</v>
      </c>
      <c r="E390" s="8">
        <v>2.5484</v>
      </c>
      <c r="F390">
        <v>215619445.06</v>
      </c>
      <c r="G390">
        <v>1290485.95</v>
      </c>
      <c r="H390">
        <v>421482728</v>
      </c>
      <c r="I390">
        <v>60555963.460000001</v>
      </c>
      <c r="J390">
        <v>112546680.82999998</v>
      </c>
      <c r="K390">
        <v>9666442.0899999999</v>
      </c>
      <c r="L390">
        <v>7983555</v>
      </c>
      <c r="M390" s="10">
        <v>8418998</v>
      </c>
      <c r="N390" s="10">
        <v>37433047</v>
      </c>
      <c r="O390" s="10">
        <v>53657647</v>
      </c>
      <c r="P390" s="10">
        <v>61903491</v>
      </c>
      <c r="Q390" s="10">
        <v>5381193</v>
      </c>
      <c r="R390" s="10">
        <v>56819026</v>
      </c>
      <c r="S390" s="10">
        <v>1208286</v>
      </c>
      <c r="T390" s="10">
        <v>17466928</v>
      </c>
      <c r="U390" s="10">
        <v>140058199</v>
      </c>
      <c r="V390" s="10">
        <v>37845427</v>
      </c>
      <c r="W390" s="10">
        <v>1208286</v>
      </c>
      <c r="X390" s="10">
        <v>17466928</v>
      </c>
      <c r="Y390" s="10">
        <v>140058199</v>
      </c>
      <c r="Z390" s="10">
        <v>37845427</v>
      </c>
      <c r="AA390" s="10">
        <v>1290486</v>
      </c>
      <c r="AB390" s="10">
        <v>40.9092905969</v>
      </c>
      <c r="AC390">
        <v>144.91999999999999</v>
      </c>
      <c r="AD390" s="2">
        <v>15506384370</v>
      </c>
      <c r="AE390" s="2">
        <v>18191864947</v>
      </c>
      <c r="AF390" s="10">
        <f>INDEX(CONFAZ!$EN$2:$ES$408,MATCH(DATE(YEAR($A390),MONTH($A390),15),CONFAZ!$EN$2:$EN$408,0),2)</f>
        <v>226443009</v>
      </c>
      <c r="AG390" s="10">
        <f>INDEX(CONFAZ!$EN$2:$ES$408,MATCH(DATE(YEAR($A390),MONTH($A390),15),CONFAZ!$EN$2:$EN$408,0),3)</f>
        <v>689658702</v>
      </c>
      <c r="AH390">
        <v>724</v>
      </c>
      <c r="AI390">
        <v>956735618400</v>
      </c>
      <c r="AJ390">
        <v>11.15</v>
      </c>
      <c r="AK390">
        <v>0.53</v>
      </c>
      <c r="AL390">
        <v>908.11444444444396</v>
      </c>
      <c r="AM390">
        <v>719.74950000000001</v>
      </c>
      <c r="AN390">
        <v>665.36095238095197</v>
      </c>
      <c r="AO390">
        <v>819.48919999999998</v>
      </c>
      <c r="AP390">
        <v>6.5933181809039096</v>
      </c>
      <c r="AQ390">
        <v>1.51</v>
      </c>
      <c r="AR390">
        <v>198.47</v>
      </c>
      <c r="AS390">
        <v>14.65</v>
      </c>
      <c r="AT390" s="10">
        <v>498489100000</v>
      </c>
      <c r="AU390">
        <v>0</v>
      </c>
      <c r="AV390">
        <v>0</v>
      </c>
      <c r="AW390">
        <v>104955980</v>
      </c>
      <c r="AX390">
        <v>101528013</v>
      </c>
      <c r="AY390">
        <v>0</v>
      </c>
      <c r="AZ390" s="1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3427967</v>
      </c>
      <c r="BO390">
        <v>19952970000</v>
      </c>
      <c r="BP390" s="3">
        <v>0.4</v>
      </c>
      <c r="BQ390" s="3">
        <v>3704</v>
      </c>
      <c r="BR390">
        <v>19420.27</v>
      </c>
      <c r="BS390" s="3">
        <v>1978456000</v>
      </c>
      <c r="BT390">
        <v>17243000</v>
      </c>
      <c r="BU390" s="3">
        <v>4755647000</v>
      </c>
      <c r="BV390">
        <v>9151223000</v>
      </c>
      <c r="BW390" s="3">
        <v>4050400000</v>
      </c>
      <c r="BX390">
        <v>15902570000</v>
      </c>
      <c r="BY390">
        <v>0</v>
      </c>
      <c r="BZ390">
        <v>0</v>
      </c>
      <c r="CA390">
        <v>0</v>
      </c>
      <c r="CB390">
        <v>0</v>
      </c>
      <c r="CC390">
        <v>19952970000</v>
      </c>
      <c r="CD390">
        <v>0.4</v>
      </c>
      <c r="CE390">
        <v>369443.28</v>
      </c>
      <c r="CF390">
        <v>130335239.15000001</v>
      </c>
      <c r="CG390">
        <v>39540.339999999997</v>
      </c>
      <c r="CH390">
        <v>31797.67</v>
      </c>
      <c r="CI390">
        <v>36.417150700000001</v>
      </c>
      <c r="CJ390">
        <v>3.01</v>
      </c>
      <c r="CK390">
        <v>186006.67</v>
      </c>
      <c r="CL390">
        <v>199016.67</v>
      </c>
      <c r="CM390">
        <v>13010</v>
      </c>
      <c r="CN390">
        <v>333.33</v>
      </c>
      <c r="CO390">
        <v>5543293.3300000001</v>
      </c>
      <c r="CP390">
        <v>-114503.33</v>
      </c>
      <c r="CQ390">
        <v>-29976.67</v>
      </c>
      <c r="CR390">
        <v>355862.47</v>
      </c>
      <c r="CS390">
        <v>256231379.27000001</v>
      </c>
      <c r="CT390">
        <v>11058.9</v>
      </c>
      <c r="CU390">
        <v>256599600.63999999</v>
      </c>
      <c r="CV390" s="34">
        <v>0.53101100000000001</v>
      </c>
      <c r="CW390">
        <v>1056021107</v>
      </c>
      <c r="CX390" s="5">
        <v>35093270.099999994</v>
      </c>
      <c r="CY390" s="10">
        <f t="shared" si="13"/>
        <v>0</v>
      </c>
      <c r="CZ390" s="10">
        <f>IFERROR(INDEX(CONFAZ!$A$2:$ES$440,MATCH(DATE(YEAR($A390),MONTH($A390),15),CONFAZ!$A$2:$A$440,0),4),0)</f>
        <v>39540.339999999997</v>
      </c>
      <c r="DB390" s="5"/>
      <c r="DC390" s="5"/>
      <c r="DD390"/>
      <c r="DJ390"/>
    </row>
    <row r="391" spans="1:114" x14ac:dyDescent="0.25">
      <c r="A391" s="1">
        <v>41992</v>
      </c>
      <c r="B391" s="1" t="str">
        <f t="shared" si="12"/>
        <v>19/12/2014</v>
      </c>
      <c r="C391" t="s">
        <v>61</v>
      </c>
      <c r="D391" t="s">
        <v>65</v>
      </c>
      <c r="E391" s="8">
        <v>2.6394000000000002</v>
      </c>
      <c r="F391">
        <v>220479532.93000001</v>
      </c>
      <c r="G391">
        <v>2545523.7400000002</v>
      </c>
      <c r="H391">
        <v>439152449</v>
      </c>
      <c r="I391">
        <v>61824875.460000001</v>
      </c>
      <c r="J391">
        <v>122533614.06999999</v>
      </c>
      <c r="K391">
        <v>10173551.409999998</v>
      </c>
      <c r="L391">
        <v>9459285</v>
      </c>
      <c r="M391" s="10">
        <v>11439375</v>
      </c>
      <c r="N391" s="10">
        <v>35180163</v>
      </c>
      <c r="O391" s="10">
        <v>56429168</v>
      </c>
      <c r="P391" s="10">
        <v>59261255</v>
      </c>
      <c r="Q391" s="10">
        <v>6242466</v>
      </c>
      <c r="R391" s="10">
        <v>56009451</v>
      </c>
      <c r="S391" s="10">
        <v>1657646</v>
      </c>
      <c r="T391" s="10">
        <v>17393321</v>
      </c>
      <c r="U391" s="10">
        <v>149491094</v>
      </c>
      <c r="V391" s="10">
        <v>43503302</v>
      </c>
      <c r="W391" s="10">
        <v>1657646</v>
      </c>
      <c r="X391" s="10">
        <v>17393321</v>
      </c>
      <c r="Y391" s="10">
        <v>149491094</v>
      </c>
      <c r="Z391" s="10">
        <v>43503302</v>
      </c>
      <c r="AA391" s="10">
        <v>2545208</v>
      </c>
      <c r="AB391" s="10">
        <v>42.577529470100004</v>
      </c>
      <c r="AC391">
        <v>145.47999999999999</v>
      </c>
      <c r="AD391" s="2">
        <v>17289831724</v>
      </c>
      <c r="AE391" s="2">
        <v>17314237984</v>
      </c>
      <c r="AF391" s="10">
        <f>INDEX(CONFAZ!$EN$2:$ES$408,MATCH(DATE(YEAR($A391),MONTH($A391),15),CONFAZ!$EN$2:$EN$408,0),2)</f>
        <v>206112902</v>
      </c>
      <c r="AG391" s="10">
        <f>INDEX(CONFAZ!$EN$2:$ES$408,MATCH(DATE(YEAR($A391),MONTH($A391),15),CONFAZ!$EN$2:$EN$408,0),3)</f>
        <v>685883312</v>
      </c>
      <c r="AH391">
        <v>724</v>
      </c>
      <c r="AI391">
        <v>959556509400</v>
      </c>
      <c r="AJ391">
        <v>11.58</v>
      </c>
      <c r="AK391">
        <v>0.62</v>
      </c>
      <c r="AL391">
        <v>909.81999999999903</v>
      </c>
      <c r="AM391">
        <v>722.59050000000002</v>
      </c>
      <c r="AN391">
        <v>668.44714285714201</v>
      </c>
      <c r="AO391">
        <v>823.28639999999996</v>
      </c>
      <c r="AP391">
        <v>6.5868143131324297</v>
      </c>
      <c r="AQ391">
        <v>1.78</v>
      </c>
      <c r="AR391">
        <v>170.85</v>
      </c>
      <c r="AS391">
        <v>22.09</v>
      </c>
      <c r="AT391" s="10">
        <v>501112600000</v>
      </c>
      <c r="AU391">
        <v>0</v>
      </c>
      <c r="AV391">
        <v>0</v>
      </c>
      <c r="AW391">
        <v>75328096</v>
      </c>
      <c r="AX391">
        <v>73963134</v>
      </c>
      <c r="AY391">
        <v>0</v>
      </c>
      <c r="AZ391" s="10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1364962</v>
      </c>
      <c r="BO391">
        <v>19952970000</v>
      </c>
      <c r="BP391" s="3">
        <v>0.4</v>
      </c>
      <c r="BQ391" s="3">
        <v>3704</v>
      </c>
      <c r="BR391" s="3">
        <v>19420.27</v>
      </c>
      <c r="BS391" s="3">
        <v>1978456000</v>
      </c>
      <c r="BT391">
        <v>17243000</v>
      </c>
      <c r="BU391">
        <v>4755647000</v>
      </c>
      <c r="BV391" s="3">
        <v>9151223000</v>
      </c>
      <c r="BW391">
        <v>4050400000</v>
      </c>
      <c r="BX391">
        <v>15902570000</v>
      </c>
      <c r="BY391">
        <v>0</v>
      </c>
      <c r="BZ391">
        <v>0</v>
      </c>
      <c r="CA391">
        <v>0</v>
      </c>
      <c r="CB391">
        <v>0</v>
      </c>
      <c r="CC391">
        <v>19952970000</v>
      </c>
      <c r="CD391">
        <v>0.4</v>
      </c>
      <c r="CE391">
        <v>449888.14</v>
      </c>
      <c r="CF391">
        <v>120722490.63</v>
      </c>
      <c r="CG391">
        <v>38422.31</v>
      </c>
      <c r="CH391">
        <v>30079.67</v>
      </c>
      <c r="CI391">
        <v>36.417150700000001</v>
      </c>
      <c r="CJ391">
        <v>3.03</v>
      </c>
      <c r="CK391">
        <v>186006.67</v>
      </c>
      <c r="CL391">
        <v>199016.67</v>
      </c>
      <c r="CM391">
        <v>13010</v>
      </c>
      <c r="CN391">
        <v>333.33</v>
      </c>
      <c r="CO391">
        <v>5543293.3300000001</v>
      </c>
      <c r="CP391">
        <v>-114503.33</v>
      </c>
      <c r="CQ391">
        <v>-29976.67</v>
      </c>
      <c r="CR391">
        <v>1128602.78</v>
      </c>
      <c r="CS391">
        <v>260787076.75</v>
      </c>
      <c r="CT391">
        <v>12455.65</v>
      </c>
      <c r="CU391">
        <v>261928135.18000001</v>
      </c>
      <c r="CV391" s="34">
        <v>0.53101100000000001</v>
      </c>
      <c r="CW391">
        <v>1592544173</v>
      </c>
      <c r="CX391" s="5">
        <v>38547386.310000002</v>
      </c>
      <c r="CY391" s="10">
        <f t="shared" si="13"/>
        <v>0</v>
      </c>
      <c r="CZ391" s="10">
        <f>IFERROR(INDEX(CONFAZ!$A$2:$ES$440,MATCH(DATE(YEAR($A391),MONTH($A391),15),CONFAZ!$A$2:$A$440,0),4),0)</f>
        <v>38422.31</v>
      </c>
      <c r="DA391"/>
      <c r="DB391"/>
      <c r="DC391"/>
      <c r="DD391"/>
      <c r="DJ391"/>
    </row>
    <row r="392" spans="1:114" x14ac:dyDescent="0.25">
      <c r="A392" s="1">
        <v>42023</v>
      </c>
      <c r="B392" s="1" t="str">
        <f t="shared" si="12"/>
        <v>19/01/2015</v>
      </c>
      <c r="C392" t="s">
        <v>61</v>
      </c>
      <c r="D392" t="s">
        <v>65</v>
      </c>
      <c r="E392" s="8">
        <v>2.6341999999999999</v>
      </c>
      <c r="F392">
        <v>226614407.24999997</v>
      </c>
      <c r="G392">
        <v>1429841.9200000002</v>
      </c>
      <c r="H392">
        <v>394196775</v>
      </c>
      <c r="I392">
        <v>61400448.63000001</v>
      </c>
      <c r="J392">
        <v>73426144.51000002</v>
      </c>
      <c r="K392">
        <v>11621989.75</v>
      </c>
      <c r="L392">
        <v>50434917</v>
      </c>
      <c r="M392" s="10">
        <v>9271269</v>
      </c>
      <c r="N392" s="10">
        <v>39622925</v>
      </c>
      <c r="O392" s="10">
        <v>71410687</v>
      </c>
      <c r="P392" s="10">
        <v>61820943</v>
      </c>
      <c r="Q392" s="10">
        <v>6771622</v>
      </c>
      <c r="R392" s="10">
        <v>62912188</v>
      </c>
      <c r="S392" s="10">
        <v>1426988</v>
      </c>
      <c r="T392" s="10">
        <v>15545701</v>
      </c>
      <c r="U392" s="10">
        <v>87566298</v>
      </c>
      <c r="V392" s="10">
        <v>36418312</v>
      </c>
      <c r="W392" s="10">
        <v>1426988</v>
      </c>
      <c r="X392" s="10">
        <v>15545701</v>
      </c>
      <c r="Y392" s="10">
        <v>87566298</v>
      </c>
      <c r="Z392" s="10">
        <v>36418312</v>
      </c>
      <c r="AA392" s="10">
        <v>1429842</v>
      </c>
      <c r="AB392" s="10">
        <v>45.212938099699997</v>
      </c>
      <c r="AC392">
        <v>138.72999999999999</v>
      </c>
      <c r="AD392" s="2">
        <v>13481501333</v>
      </c>
      <c r="AE392" s="2">
        <v>17000888866</v>
      </c>
      <c r="AF392" s="10">
        <f>INDEX(CONFAZ!$EN$2:$ES$408,MATCH(DATE(YEAR($A392),MONTH($A392),15),CONFAZ!$EN$2:$EN$408,0),2)</f>
        <v>242306269</v>
      </c>
      <c r="AG392" s="10">
        <f>INDEX(CONFAZ!$EN$2:$ES$408,MATCH(DATE(YEAR($A392),MONTH($A392),15),CONFAZ!$EN$2:$EN$408,0),3)</f>
        <v>752928998</v>
      </c>
      <c r="AH392">
        <v>788</v>
      </c>
      <c r="AI392">
        <v>952966631400</v>
      </c>
      <c r="AJ392">
        <v>11.82</v>
      </c>
      <c r="AK392">
        <v>1.48</v>
      </c>
      <c r="AL392">
        <v>908.09833333333302</v>
      </c>
      <c r="AM392">
        <v>724.54750000000001</v>
      </c>
      <c r="AN392">
        <v>668.79857142857099</v>
      </c>
      <c r="AO392">
        <v>823.202</v>
      </c>
      <c r="AP392">
        <v>6.8994940571795702</v>
      </c>
      <c r="AQ392">
        <v>2.2400000000000002</v>
      </c>
      <c r="AR392">
        <v>136.93</v>
      </c>
      <c r="AS392">
        <v>8.82</v>
      </c>
      <c r="AT392" s="10">
        <v>474246000000</v>
      </c>
      <c r="AU392">
        <v>0</v>
      </c>
      <c r="AV392">
        <v>0</v>
      </c>
      <c r="AW392">
        <v>122441905</v>
      </c>
      <c r="AX392">
        <v>119789752</v>
      </c>
      <c r="AY392">
        <v>0</v>
      </c>
      <c r="AZ392" s="10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3234</v>
      </c>
      <c r="BL392">
        <v>0</v>
      </c>
      <c r="BM392">
        <v>3081</v>
      </c>
      <c r="BN392">
        <v>2645838</v>
      </c>
      <c r="BO392">
        <v>22677841000</v>
      </c>
      <c r="BP392" s="3">
        <v>0.4</v>
      </c>
      <c r="BQ392" s="3">
        <v>3704</v>
      </c>
      <c r="BR392">
        <v>21813.8</v>
      </c>
      <c r="BS392" s="3">
        <v>2192496000</v>
      </c>
      <c r="BT392">
        <v>18229000</v>
      </c>
      <c r="BU392" s="3">
        <v>5389738000</v>
      </c>
      <c r="BV392" s="3">
        <v>10405398000</v>
      </c>
      <c r="BW392" s="3">
        <v>4671980000</v>
      </c>
      <c r="BX392">
        <v>18005861000</v>
      </c>
      <c r="BY392">
        <v>0</v>
      </c>
      <c r="BZ392">
        <v>0</v>
      </c>
      <c r="CA392">
        <v>0</v>
      </c>
      <c r="CB392">
        <v>0</v>
      </c>
      <c r="CC392">
        <v>19952970000</v>
      </c>
      <c r="CD392">
        <v>0.4</v>
      </c>
      <c r="CE392">
        <v>800749.09</v>
      </c>
      <c r="CF392">
        <v>130249497.68000001</v>
      </c>
      <c r="CG392">
        <v>58014.8</v>
      </c>
      <c r="CH392">
        <v>26902.75</v>
      </c>
      <c r="CI392">
        <v>33.148744999999998</v>
      </c>
      <c r="CJ392">
        <v>3.03</v>
      </c>
      <c r="CK392">
        <v>-18890</v>
      </c>
      <c r="CL392">
        <v>10526.67</v>
      </c>
      <c r="CM392">
        <v>29416.67</v>
      </c>
      <c r="CN392">
        <v>51800</v>
      </c>
      <c r="CO392">
        <v>5491053.3300000001</v>
      </c>
      <c r="CP392">
        <v>-84816.67</v>
      </c>
      <c r="CQ392">
        <v>-35513.33</v>
      </c>
      <c r="CR392">
        <v>434238.29</v>
      </c>
      <c r="CS392">
        <v>221871740.38999999</v>
      </c>
      <c r="CT392">
        <v>109948.47</v>
      </c>
      <c r="CU392">
        <v>222415927.15000001</v>
      </c>
      <c r="CV392" s="34">
        <v>0.5278716</v>
      </c>
      <c r="CW392">
        <v>1251308363</v>
      </c>
      <c r="CX392" s="7">
        <v>37031660.189999998</v>
      </c>
      <c r="CY392" s="10">
        <f t="shared" si="13"/>
        <v>0</v>
      </c>
      <c r="CZ392" s="10">
        <f>IFERROR(INDEX(CONFAZ!$A$2:$ES$440,MATCH(DATE(YEAR($A392),MONTH($A392),15),CONFAZ!$A$2:$A$440,0),4),0)</f>
        <v>58014.8</v>
      </c>
      <c r="DA392"/>
      <c r="DB392"/>
      <c r="DC392"/>
      <c r="DD392"/>
      <c r="DJ392"/>
    </row>
    <row r="393" spans="1:114" x14ac:dyDescent="0.25">
      <c r="A393" s="1">
        <v>42054</v>
      </c>
      <c r="B393" s="1" t="str">
        <f t="shared" si="12"/>
        <v>19/02/2015</v>
      </c>
      <c r="C393" t="s">
        <v>61</v>
      </c>
      <c r="D393" t="s">
        <v>65</v>
      </c>
      <c r="E393" s="8">
        <v>2.8163999999999998</v>
      </c>
      <c r="F393">
        <v>186462795.20999998</v>
      </c>
      <c r="G393">
        <v>1777840.27</v>
      </c>
      <c r="H393">
        <v>418874217</v>
      </c>
      <c r="I393">
        <v>49860966.510000013</v>
      </c>
      <c r="J393">
        <v>150233722.02000001</v>
      </c>
      <c r="K393">
        <v>8466216.7999999989</v>
      </c>
      <c r="L393">
        <v>58505803</v>
      </c>
      <c r="M393" s="10">
        <v>9124248</v>
      </c>
      <c r="N393" s="10">
        <v>38878159</v>
      </c>
      <c r="O393" s="10">
        <v>46684958</v>
      </c>
      <c r="P393" s="10">
        <v>53093135</v>
      </c>
      <c r="Q393" s="10">
        <v>3874991</v>
      </c>
      <c r="R393" s="10">
        <v>50801196</v>
      </c>
      <c r="S393" s="10">
        <v>1635248</v>
      </c>
      <c r="T393" s="10">
        <v>13824579</v>
      </c>
      <c r="U393" s="10">
        <v>164953101</v>
      </c>
      <c r="V393" s="10">
        <v>34226762</v>
      </c>
      <c r="W393" s="10">
        <v>1635248</v>
      </c>
      <c r="X393" s="10">
        <v>13824579</v>
      </c>
      <c r="Y393" s="10">
        <v>164953101</v>
      </c>
      <c r="Z393" s="10">
        <v>34226762</v>
      </c>
      <c r="AA393" s="10">
        <v>1777840</v>
      </c>
      <c r="AB393" s="10">
        <v>4.33</v>
      </c>
      <c r="AC393">
        <v>136.56</v>
      </c>
      <c r="AD393" s="2">
        <v>12010576962</v>
      </c>
      <c r="AE393" s="2">
        <v>15063076630</v>
      </c>
      <c r="AF393" s="10">
        <f>INDEX(CONFAZ!$EN$2:$ES$408,MATCH(DATE(YEAR($A393),MONTH($A393),15),CONFAZ!$EN$2:$EN$408,0),2)</f>
        <v>153366084</v>
      </c>
      <c r="AG393" s="10">
        <f>INDEX(CONFAZ!$EN$2:$ES$408,MATCH(DATE(YEAR($A393),MONTH($A393),15),CONFAZ!$EN$2:$EN$408,0),3)</f>
        <v>474831301</v>
      </c>
      <c r="AH393">
        <v>788</v>
      </c>
      <c r="AI393">
        <v>1021077370799.99</v>
      </c>
      <c r="AJ393">
        <v>12.15</v>
      </c>
      <c r="AK393">
        <v>1.1599999999999999</v>
      </c>
      <c r="AL393">
        <v>909.32222222222197</v>
      </c>
      <c r="AM393">
        <v>724.53199999999902</v>
      </c>
      <c r="AN393">
        <v>668.25904761904701</v>
      </c>
      <c r="AO393">
        <v>822.9212</v>
      </c>
      <c r="AP393">
        <v>7.5236931214810898</v>
      </c>
      <c r="AQ393">
        <v>2.2200000000000002</v>
      </c>
      <c r="AR393">
        <v>159.79</v>
      </c>
      <c r="AS393">
        <v>-3.53</v>
      </c>
      <c r="AT393" s="10">
        <v>466790500000</v>
      </c>
      <c r="AU393">
        <v>0</v>
      </c>
      <c r="AV393">
        <v>0</v>
      </c>
      <c r="AW393">
        <v>63454998</v>
      </c>
      <c r="AX393">
        <v>59900359</v>
      </c>
      <c r="AY393">
        <v>0</v>
      </c>
      <c r="AZ393" s="10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3624</v>
      </c>
      <c r="BL393">
        <v>0</v>
      </c>
      <c r="BM393">
        <v>2404</v>
      </c>
      <c r="BN393">
        <v>3548611</v>
      </c>
      <c r="BO393">
        <v>22677841000</v>
      </c>
      <c r="BP393" s="3">
        <v>0.4</v>
      </c>
      <c r="BQ393" s="3">
        <v>3704</v>
      </c>
      <c r="BR393" s="3">
        <v>21813.8</v>
      </c>
      <c r="BS393" s="3">
        <v>2192496000</v>
      </c>
      <c r="BT393" s="3">
        <v>18229000</v>
      </c>
      <c r="BU393" s="3">
        <v>5389738000</v>
      </c>
      <c r="BV393" s="3">
        <v>10405398000</v>
      </c>
      <c r="BW393" s="3">
        <v>4671980000</v>
      </c>
      <c r="BX393">
        <v>18005861000</v>
      </c>
      <c r="BY393">
        <v>0</v>
      </c>
      <c r="BZ393">
        <v>0</v>
      </c>
      <c r="CA393">
        <v>0</v>
      </c>
      <c r="CB393">
        <v>0</v>
      </c>
      <c r="CC393">
        <v>19952970000</v>
      </c>
      <c r="CD393">
        <v>0.4</v>
      </c>
      <c r="CE393">
        <v>1020945.96</v>
      </c>
      <c r="CF393">
        <v>121531260.25</v>
      </c>
      <c r="CG393">
        <v>634944.46</v>
      </c>
      <c r="CH393">
        <v>25256.75</v>
      </c>
      <c r="CI393">
        <v>33.148744999999998</v>
      </c>
      <c r="CJ393">
        <v>3.3</v>
      </c>
      <c r="CK393">
        <v>-18890</v>
      </c>
      <c r="CL393">
        <v>10526.67</v>
      </c>
      <c r="CM393">
        <v>29416.67</v>
      </c>
      <c r="CN393">
        <v>51800</v>
      </c>
      <c r="CO393">
        <v>5491053.3300000001</v>
      </c>
      <c r="CP393">
        <v>-84816.67</v>
      </c>
      <c r="CQ393">
        <v>-35513.33</v>
      </c>
      <c r="CR393">
        <v>421127.8</v>
      </c>
      <c r="CS393">
        <v>274019820.73000002</v>
      </c>
      <c r="CT393">
        <v>100064.96000000001</v>
      </c>
      <c r="CU393">
        <v>274541287.35000002</v>
      </c>
      <c r="CV393" s="34">
        <v>0.5278716</v>
      </c>
      <c r="CW393">
        <v>1277343412</v>
      </c>
      <c r="CX393" s="7">
        <v>43819658.769999996</v>
      </c>
      <c r="CY393" s="10">
        <f t="shared" si="13"/>
        <v>0</v>
      </c>
      <c r="CZ393" s="10">
        <f>IFERROR(INDEX(CONFAZ!$A$2:$ES$440,MATCH(DATE(YEAR($A393),MONTH($A393),15),CONFAZ!$A$2:$A$440,0),4),0)</f>
        <v>634944.46</v>
      </c>
      <c r="DA393"/>
      <c r="DB393"/>
      <c r="DC393"/>
      <c r="DD393"/>
      <c r="DJ393"/>
    </row>
    <row r="394" spans="1:114" x14ac:dyDescent="0.25">
      <c r="A394" s="1">
        <v>42082</v>
      </c>
      <c r="B394" s="1" t="str">
        <f t="shared" si="12"/>
        <v>19/03/2015</v>
      </c>
      <c r="C394" t="s">
        <v>61</v>
      </c>
      <c r="D394" t="s">
        <v>65</v>
      </c>
      <c r="E394" s="8">
        <v>3.1395</v>
      </c>
      <c r="F394">
        <v>189877914.28</v>
      </c>
      <c r="G394">
        <v>3386533.6900000004</v>
      </c>
      <c r="H394">
        <v>381999281</v>
      </c>
      <c r="I394">
        <v>46350895.099999994</v>
      </c>
      <c r="J394">
        <v>113451190.37</v>
      </c>
      <c r="K394">
        <v>8365090.2799999993</v>
      </c>
      <c r="L394">
        <v>65500076</v>
      </c>
      <c r="M394" s="10">
        <v>8094178</v>
      </c>
      <c r="N394" s="10">
        <v>34619621</v>
      </c>
      <c r="O394" s="10">
        <v>46229174</v>
      </c>
      <c r="P394" s="10">
        <v>53779588</v>
      </c>
      <c r="Q394" s="10">
        <v>3605164</v>
      </c>
      <c r="R394" s="10">
        <v>44424788</v>
      </c>
      <c r="S394" s="10">
        <v>1575335</v>
      </c>
      <c r="T394" s="10">
        <v>19412914</v>
      </c>
      <c r="U394" s="10">
        <v>127877257</v>
      </c>
      <c r="V394" s="10">
        <v>38994803</v>
      </c>
      <c r="W394" s="10">
        <v>1575335</v>
      </c>
      <c r="X394" s="10">
        <v>19412914</v>
      </c>
      <c r="Y394" s="10">
        <v>127877257</v>
      </c>
      <c r="Z394" s="10">
        <v>38994803</v>
      </c>
      <c r="AA394" s="10">
        <v>3386459</v>
      </c>
      <c r="AB394" s="10">
        <v>3.94</v>
      </c>
      <c r="AC394">
        <v>149.5</v>
      </c>
      <c r="AD394" s="2">
        <v>16748831110</v>
      </c>
      <c r="AE394" s="2">
        <v>16660194460</v>
      </c>
      <c r="AF394" s="10">
        <f>INDEX(CONFAZ!$EN$2:$ES$408,MATCH(DATE(YEAR($A394),MONTH($A394),15),CONFAZ!$EN$2:$EN$408,0),2)</f>
        <v>221346930</v>
      </c>
      <c r="AG394" s="10">
        <f>INDEX(CONFAZ!$EN$2:$ES$408,MATCH(DATE(YEAR($A394),MONTH($A394),15),CONFAZ!$EN$2:$EN$408,0),3)</f>
        <v>370016706</v>
      </c>
      <c r="AH394">
        <v>788</v>
      </c>
      <c r="AI394">
        <v>1138834788000</v>
      </c>
      <c r="AJ394">
        <v>12.58</v>
      </c>
      <c r="AK394">
        <v>1.51</v>
      </c>
      <c r="AL394">
        <v>928.04</v>
      </c>
      <c r="AM394">
        <v>744.34849999999994</v>
      </c>
      <c r="AN394">
        <v>687.00666666666598</v>
      </c>
      <c r="AO394">
        <v>842.55840000000001</v>
      </c>
      <c r="AP394">
        <v>8.0444368894177405</v>
      </c>
      <c r="AQ394">
        <v>2.3199999999999998</v>
      </c>
      <c r="AR394">
        <v>176.96</v>
      </c>
      <c r="AS394">
        <v>42.33</v>
      </c>
      <c r="AT394" s="10">
        <v>515617200000</v>
      </c>
      <c r="AU394">
        <v>0</v>
      </c>
      <c r="AV394">
        <v>0</v>
      </c>
      <c r="AW394">
        <v>103213470</v>
      </c>
      <c r="AX394">
        <v>101365165</v>
      </c>
      <c r="AY394">
        <v>0</v>
      </c>
      <c r="AZ394" s="10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1848305</v>
      </c>
      <c r="BO394">
        <v>22677841000</v>
      </c>
      <c r="BP394" s="3">
        <v>0.4</v>
      </c>
      <c r="BQ394" s="3">
        <v>3704</v>
      </c>
      <c r="BR394" s="3">
        <v>21813.8</v>
      </c>
      <c r="BS394">
        <v>2192496000</v>
      </c>
      <c r="BT394" s="3">
        <v>18229000</v>
      </c>
      <c r="BU394" s="3">
        <v>5389738000</v>
      </c>
      <c r="BV394" s="3">
        <v>10405398000</v>
      </c>
      <c r="BW394" s="3">
        <v>4671980000</v>
      </c>
      <c r="BX394" s="3">
        <v>18005861000</v>
      </c>
      <c r="BY394">
        <v>0</v>
      </c>
      <c r="BZ394">
        <v>0</v>
      </c>
      <c r="CA394">
        <v>0</v>
      </c>
      <c r="CB394">
        <v>0</v>
      </c>
      <c r="CC394">
        <v>19952970000</v>
      </c>
      <c r="CD394">
        <v>0.4</v>
      </c>
      <c r="CE394">
        <v>680583.1</v>
      </c>
      <c r="CF394">
        <v>127623705.09999999</v>
      </c>
      <c r="CG394">
        <v>30317.29</v>
      </c>
      <c r="CH394">
        <v>26771.75</v>
      </c>
      <c r="CI394">
        <v>33.148744999999998</v>
      </c>
      <c r="CJ394">
        <v>3.32</v>
      </c>
      <c r="CK394">
        <v>-18890</v>
      </c>
      <c r="CL394">
        <v>10526.67</v>
      </c>
      <c r="CM394">
        <v>29416.67</v>
      </c>
      <c r="CN394">
        <v>51800</v>
      </c>
      <c r="CO394">
        <v>5491053.3300000001</v>
      </c>
      <c r="CP394">
        <v>-84816.67</v>
      </c>
      <c r="CQ394">
        <v>-35513.33</v>
      </c>
      <c r="CR394">
        <v>724313.46</v>
      </c>
      <c r="CS394">
        <v>234650243.22</v>
      </c>
      <c r="CT394">
        <v>128229.23</v>
      </c>
      <c r="CU394">
        <v>235507985.91</v>
      </c>
      <c r="CV394" s="34">
        <v>0.5278716</v>
      </c>
      <c r="CW394">
        <v>930357056</v>
      </c>
      <c r="CX394" s="7">
        <v>31916185.060000002</v>
      </c>
      <c r="CY394" s="10">
        <f t="shared" si="13"/>
        <v>0</v>
      </c>
      <c r="CZ394" s="10">
        <f>IFERROR(INDEX(CONFAZ!$A$2:$ES$440,MATCH(DATE(YEAR($A394),MONTH($A394),15),CONFAZ!$A$2:$A$440,0),4),0)</f>
        <v>30317.29</v>
      </c>
      <c r="DA394"/>
      <c r="DB394"/>
      <c r="DC394"/>
      <c r="DD394"/>
      <c r="DJ394"/>
    </row>
    <row r="395" spans="1:114" x14ac:dyDescent="0.25">
      <c r="A395" s="1">
        <v>42113</v>
      </c>
      <c r="B395" s="1" t="str">
        <f t="shared" si="12"/>
        <v>19/04/2015</v>
      </c>
      <c r="C395" t="s">
        <v>61</v>
      </c>
      <c r="D395" t="s">
        <v>65</v>
      </c>
      <c r="E395" s="8">
        <v>3.0432000000000001</v>
      </c>
      <c r="F395">
        <v>199249654.64000005</v>
      </c>
      <c r="G395">
        <v>1858267.7000000002</v>
      </c>
      <c r="H395">
        <v>385289171</v>
      </c>
      <c r="I395">
        <v>59674178.689999983</v>
      </c>
      <c r="J395">
        <v>98714114.349999994</v>
      </c>
      <c r="K395">
        <v>8844352.8399999999</v>
      </c>
      <c r="L395">
        <v>48411965</v>
      </c>
      <c r="M395" s="10">
        <v>7745469</v>
      </c>
      <c r="N395" s="10">
        <v>42279606</v>
      </c>
      <c r="O395" s="10">
        <v>50094442</v>
      </c>
      <c r="P395" s="10">
        <v>64764003</v>
      </c>
      <c r="Q395" s="10">
        <v>3989438</v>
      </c>
      <c r="R395" s="10">
        <v>48490605</v>
      </c>
      <c r="S395" s="10">
        <v>1461398</v>
      </c>
      <c r="T395" s="10">
        <v>16071413</v>
      </c>
      <c r="U395" s="10">
        <v>108325082</v>
      </c>
      <c r="V395" s="10">
        <v>40212068</v>
      </c>
      <c r="W395" s="10">
        <v>1461398</v>
      </c>
      <c r="X395" s="10">
        <v>16071413</v>
      </c>
      <c r="Y395" s="10">
        <v>108325082</v>
      </c>
      <c r="Z395" s="10">
        <v>40212068</v>
      </c>
      <c r="AA395" s="10">
        <v>1855647</v>
      </c>
      <c r="AB395" s="10">
        <v>1.7509999999999999</v>
      </c>
      <c r="AC395">
        <v>142.41999999999999</v>
      </c>
      <c r="AD395" s="2">
        <v>14986768884</v>
      </c>
      <c r="AE395" s="2">
        <v>14799978318</v>
      </c>
      <c r="AF395" s="10">
        <f>INDEX(CONFAZ!$EN$2:$ES$408,MATCH(DATE(YEAR($A395),MONTH($A395),15),CONFAZ!$EN$2:$EN$408,0),2)</f>
        <v>279562647</v>
      </c>
      <c r="AG395" s="10">
        <f>INDEX(CONFAZ!$EN$2:$ES$408,MATCH(DATE(YEAR($A395),MONTH($A395),15),CONFAZ!$EN$2:$EN$408,0),3)</f>
        <v>389964319</v>
      </c>
      <c r="AH395">
        <v>788</v>
      </c>
      <c r="AI395">
        <v>1109164233600</v>
      </c>
      <c r="AJ395">
        <v>12.68</v>
      </c>
      <c r="AK395">
        <v>0.71</v>
      </c>
      <c r="AL395">
        <v>934.66055555555499</v>
      </c>
      <c r="AM395">
        <v>747.46600000000001</v>
      </c>
      <c r="AN395">
        <v>688.58666666666602</v>
      </c>
      <c r="AO395">
        <v>847.03240000000005</v>
      </c>
      <c r="AP395">
        <v>8.1264265850668291</v>
      </c>
      <c r="AQ395">
        <v>1.71</v>
      </c>
      <c r="AR395">
        <v>183.71</v>
      </c>
      <c r="AS395">
        <v>56.04</v>
      </c>
      <c r="AT395" s="10">
        <v>497123300000</v>
      </c>
      <c r="AU395">
        <v>0</v>
      </c>
      <c r="AV395">
        <v>0</v>
      </c>
      <c r="AW395">
        <v>89219450</v>
      </c>
      <c r="AX395">
        <v>88142328</v>
      </c>
      <c r="AY395">
        <v>0</v>
      </c>
      <c r="AZ395" s="10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1077122</v>
      </c>
      <c r="BO395">
        <v>22677841000</v>
      </c>
      <c r="BP395" s="3">
        <v>0.4</v>
      </c>
      <c r="BQ395" s="3">
        <v>3704</v>
      </c>
      <c r="BR395" s="3">
        <v>21813.8</v>
      </c>
      <c r="BS395" s="3">
        <v>2192496000</v>
      </c>
      <c r="BT395" s="3">
        <v>18229000</v>
      </c>
      <c r="BU395" s="3">
        <v>5389738000</v>
      </c>
      <c r="BV395" s="3">
        <v>10405398000</v>
      </c>
      <c r="BW395" s="3">
        <v>4671980000</v>
      </c>
      <c r="BX395" s="3">
        <v>18005861000</v>
      </c>
      <c r="BY395">
        <v>0</v>
      </c>
      <c r="BZ395">
        <v>0</v>
      </c>
      <c r="CA395">
        <v>0</v>
      </c>
      <c r="CB395">
        <v>0</v>
      </c>
      <c r="CC395">
        <v>19952970000</v>
      </c>
      <c r="CD395">
        <v>0.4</v>
      </c>
      <c r="CE395">
        <v>551301.27</v>
      </c>
      <c r="CF395">
        <v>104092481.70999999</v>
      </c>
      <c r="CG395">
        <v>53343.21</v>
      </c>
      <c r="CH395">
        <v>23144.75</v>
      </c>
      <c r="CI395">
        <v>33.148744999999998</v>
      </c>
      <c r="CJ395">
        <v>3.31</v>
      </c>
      <c r="CK395">
        <v>-318116.67</v>
      </c>
      <c r="CL395">
        <v>-287250</v>
      </c>
      <c r="CM395">
        <v>30866.67</v>
      </c>
      <c r="CN395">
        <v>135963.32999999999</v>
      </c>
      <c r="CO395">
        <v>5559233.3300000001</v>
      </c>
      <c r="CP395">
        <v>-70326.67</v>
      </c>
      <c r="CQ395">
        <v>-160553.32999999999</v>
      </c>
      <c r="CR395">
        <v>900453.72</v>
      </c>
      <c r="CS395">
        <v>227681841.96000001</v>
      </c>
      <c r="CT395">
        <v>88757.57</v>
      </c>
      <c r="CU395">
        <v>228671053.25</v>
      </c>
      <c r="CV395" s="34">
        <v>0.5278716</v>
      </c>
      <c r="CW395">
        <v>1004101794</v>
      </c>
      <c r="CX395" s="7">
        <v>34446021.010000005</v>
      </c>
      <c r="CY395" s="10">
        <f t="shared" si="13"/>
        <v>0</v>
      </c>
      <c r="CZ395" s="10">
        <f>IFERROR(INDEX(CONFAZ!$A$2:$ES$440,MATCH(DATE(YEAR($A395),MONTH($A395),15),CONFAZ!$A$2:$A$440,0),4),0)</f>
        <v>53343.21</v>
      </c>
      <c r="DA395" s="10"/>
      <c r="DB395" s="10"/>
      <c r="DC395"/>
      <c r="DD395"/>
      <c r="DJ395"/>
    </row>
    <row r="396" spans="1:114" x14ac:dyDescent="0.25">
      <c r="A396" s="1">
        <v>42143</v>
      </c>
      <c r="B396" s="1" t="str">
        <f t="shared" si="12"/>
        <v>19/05/2015</v>
      </c>
      <c r="C396" t="s">
        <v>61</v>
      </c>
      <c r="D396" t="s">
        <v>65</v>
      </c>
      <c r="E396" s="8">
        <v>3.0617000000000001</v>
      </c>
      <c r="F396">
        <v>204178327.54000002</v>
      </c>
      <c r="G396">
        <v>2935744.71</v>
      </c>
      <c r="H396">
        <v>387236434</v>
      </c>
      <c r="I396">
        <v>49349850.579999998</v>
      </c>
      <c r="J396">
        <v>101515404.3</v>
      </c>
      <c r="K396">
        <v>9039053.7599999998</v>
      </c>
      <c r="L396">
        <v>40753304</v>
      </c>
      <c r="M396" s="10">
        <v>8234119</v>
      </c>
      <c r="N396" s="10">
        <v>39522622</v>
      </c>
      <c r="O396" s="10">
        <v>54990051</v>
      </c>
      <c r="P396" s="10">
        <v>55386372</v>
      </c>
      <c r="Q396" s="10">
        <v>3891187</v>
      </c>
      <c r="R396" s="10">
        <v>49614446</v>
      </c>
      <c r="S396" s="10">
        <v>1176912</v>
      </c>
      <c r="T396" s="10">
        <v>15985497</v>
      </c>
      <c r="U396" s="10">
        <v>117014989</v>
      </c>
      <c r="V396" s="10">
        <v>38563136</v>
      </c>
      <c r="W396" s="10">
        <v>1176912</v>
      </c>
      <c r="X396" s="10">
        <v>15985497</v>
      </c>
      <c r="Y396" s="10">
        <v>117014989</v>
      </c>
      <c r="Z396" s="10">
        <v>38563136</v>
      </c>
      <c r="AA396" s="10">
        <v>2857103</v>
      </c>
      <c r="AB396" s="10">
        <v>1.8191467405999999</v>
      </c>
      <c r="AC396">
        <v>139.81</v>
      </c>
      <c r="AD396" s="2">
        <v>16625676410</v>
      </c>
      <c r="AE396" s="2">
        <v>14153162462</v>
      </c>
      <c r="AF396" s="10">
        <f>INDEX(CONFAZ!$EN$2:$ES$408,MATCH(DATE(YEAR($A396),MONTH($A396),15),CONFAZ!$EN$2:$EN$408,0),2)</f>
        <v>284874691</v>
      </c>
      <c r="AG396" s="10">
        <f>INDEX(CONFAZ!$EN$2:$ES$408,MATCH(DATE(YEAR($A396),MONTH($A396),15),CONFAZ!$EN$2:$EN$408,0),3)</f>
        <v>315653151</v>
      </c>
      <c r="AH396">
        <v>788</v>
      </c>
      <c r="AI396">
        <v>1122563119900</v>
      </c>
      <c r="AJ396">
        <v>13.15</v>
      </c>
      <c r="AK396">
        <v>0.99</v>
      </c>
      <c r="AL396">
        <v>942.20166666666603</v>
      </c>
      <c r="AM396">
        <v>749.47749999999996</v>
      </c>
      <c r="AN396">
        <v>689.86857142857104</v>
      </c>
      <c r="AO396">
        <v>850.99360000000001</v>
      </c>
      <c r="AP396">
        <v>8.2539303244820097</v>
      </c>
      <c r="AQ396">
        <v>1.74</v>
      </c>
      <c r="AR396">
        <v>201.76</v>
      </c>
      <c r="AS396">
        <v>3.0299</v>
      </c>
      <c r="AT396" s="10">
        <v>492283400000</v>
      </c>
      <c r="AU396">
        <v>0</v>
      </c>
      <c r="AV396">
        <v>0</v>
      </c>
      <c r="AW396">
        <v>77468492</v>
      </c>
      <c r="AX396">
        <v>75263113</v>
      </c>
      <c r="AY396">
        <v>0</v>
      </c>
      <c r="AZ396" s="10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2205379</v>
      </c>
      <c r="BO396">
        <v>22677841000</v>
      </c>
      <c r="BP396" s="3">
        <v>0.4</v>
      </c>
      <c r="BQ396" s="3">
        <v>3704</v>
      </c>
      <c r="BR396" s="3">
        <v>21813.8</v>
      </c>
      <c r="BS396">
        <v>2192496000</v>
      </c>
      <c r="BT396">
        <v>18229000</v>
      </c>
      <c r="BU396" s="3">
        <v>5389738000</v>
      </c>
      <c r="BV396">
        <v>10405398000</v>
      </c>
      <c r="BW396" s="3">
        <v>4671980000</v>
      </c>
      <c r="BX396" s="3">
        <v>18005861000</v>
      </c>
      <c r="BY396">
        <v>0</v>
      </c>
      <c r="BZ396">
        <v>0</v>
      </c>
      <c r="CA396">
        <v>0</v>
      </c>
      <c r="CB396">
        <v>0</v>
      </c>
      <c r="CC396">
        <v>19952970000</v>
      </c>
      <c r="CD396">
        <v>0.4</v>
      </c>
      <c r="CE396">
        <v>445371.2</v>
      </c>
      <c r="CF396">
        <v>110212123.59999999</v>
      </c>
      <c r="CG396">
        <v>31898.18</v>
      </c>
      <c r="CH396">
        <v>24121.75</v>
      </c>
      <c r="CI396">
        <v>33.148744999999998</v>
      </c>
      <c r="CJ396">
        <v>3.3</v>
      </c>
      <c r="CK396">
        <v>-318116.67</v>
      </c>
      <c r="CL396">
        <v>-287250</v>
      </c>
      <c r="CM396">
        <v>30866.67</v>
      </c>
      <c r="CN396">
        <v>135963.32999999999</v>
      </c>
      <c r="CO396">
        <v>5559233.3300000001</v>
      </c>
      <c r="CP396">
        <v>-70326.67</v>
      </c>
      <c r="CQ396">
        <v>-160553.32999999999</v>
      </c>
      <c r="CR396">
        <v>1086516.78</v>
      </c>
      <c r="CS396">
        <v>233132633.94999999</v>
      </c>
      <c r="CT396">
        <v>75040.37</v>
      </c>
      <c r="CU396">
        <v>234297791.09999999</v>
      </c>
      <c r="CV396" s="34">
        <v>0.5278716</v>
      </c>
      <c r="CW396">
        <v>1234765116</v>
      </c>
      <c r="CX396" s="7">
        <v>41071894.869999997</v>
      </c>
      <c r="CY396" s="10">
        <f t="shared" si="13"/>
        <v>0</v>
      </c>
      <c r="CZ396" s="10">
        <f>IFERROR(INDEX(CONFAZ!$A$2:$ES$440,MATCH(DATE(YEAR($A396),MONTH($A396),15),CONFAZ!$A$2:$A$440,0),4),0)</f>
        <v>31898.18</v>
      </c>
      <c r="DA396"/>
      <c r="DB396"/>
      <c r="DC396"/>
      <c r="DD396"/>
      <c r="DJ396"/>
    </row>
    <row r="397" spans="1:114" x14ac:dyDescent="0.25">
      <c r="A397" s="1">
        <v>42174</v>
      </c>
      <c r="B397" s="1" t="str">
        <f t="shared" si="12"/>
        <v>19/06/2015</v>
      </c>
      <c r="C397" t="s">
        <v>61</v>
      </c>
      <c r="D397" t="s">
        <v>65</v>
      </c>
      <c r="E397" s="8">
        <v>3.1116999999999999</v>
      </c>
      <c r="F397">
        <v>202961383.36999997</v>
      </c>
      <c r="G397">
        <v>2501135.94</v>
      </c>
      <c r="H397">
        <v>442114020</v>
      </c>
      <c r="I397">
        <v>56066094.149999999</v>
      </c>
      <c r="J397">
        <v>146094187.69</v>
      </c>
      <c r="K397">
        <v>9425402.4699999988</v>
      </c>
      <c r="L397">
        <v>27371280</v>
      </c>
      <c r="M397" s="10">
        <v>8744092</v>
      </c>
      <c r="N397" s="10">
        <v>36240566</v>
      </c>
      <c r="O397" s="10">
        <v>55962659</v>
      </c>
      <c r="P397" s="10">
        <v>64008213</v>
      </c>
      <c r="Q397" s="10">
        <v>3444727</v>
      </c>
      <c r="R397" s="10">
        <v>55249531</v>
      </c>
      <c r="S397" s="10">
        <v>1170005</v>
      </c>
      <c r="T397" s="10">
        <v>14415448</v>
      </c>
      <c r="U397" s="10">
        <v>161407664</v>
      </c>
      <c r="V397" s="10">
        <v>38969979</v>
      </c>
      <c r="W397" s="10">
        <v>1170005</v>
      </c>
      <c r="X397" s="10">
        <v>14415448</v>
      </c>
      <c r="Y397" s="10">
        <v>161407664</v>
      </c>
      <c r="Z397" s="10">
        <v>38969979</v>
      </c>
      <c r="AA397" s="10">
        <v>2501136</v>
      </c>
      <c r="AB397" s="10">
        <v>2.8484006100000001</v>
      </c>
      <c r="AC397">
        <v>138.53</v>
      </c>
      <c r="AD397" s="2">
        <v>18746127441</v>
      </c>
      <c r="AE397" s="2">
        <v>15239765263</v>
      </c>
      <c r="AF397" s="10">
        <f>INDEX(CONFAZ!$EN$2:$ES$408,MATCH(DATE(YEAR($A397),MONTH($A397),15),CONFAZ!$EN$2:$EN$408,0),2)</f>
        <v>338112742</v>
      </c>
      <c r="AG397" s="10">
        <f>INDEX(CONFAZ!$EN$2:$ES$408,MATCH(DATE(YEAR($A397),MONTH($A397),15),CONFAZ!$EN$2:$EN$408,0),3)</f>
        <v>323681148</v>
      </c>
      <c r="AH397">
        <v>788</v>
      </c>
      <c r="AI397">
        <v>1147184215600</v>
      </c>
      <c r="AJ397">
        <v>13.58</v>
      </c>
      <c r="AK397">
        <v>0.77</v>
      </c>
      <c r="AL397">
        <v>945.21500000000003</v>
      </c>
      <c r="AM397">
        <v>753.34649999999999</v>
      </c>
      <c r="AN397">
        <v>693.66047619047595</v>
      </c>
      <c r="AO397">
        <v>854.57640000000004</v>
      </c>
      <c r="AP397">
        <v>8.4349906200680902</v>
      </c>
      <c r="AQ397">
        <v>1.79</v>
      </c>
      <c r="AR397">
        <v>198.71</v>
      </c>
      <c r="AS397">
        <v>6.43</v>
      </c>
      <c r="AT397" s="10">
        <v>490558400000</v>
      </c>
      <c r="AU397">
        <v>0</v>
      </c>
      <c r="AV397">
        <v>0</v>
      </c>
      <c r="AW397">
        <v>99060288</v>
      </c>
      <c r="AX397">
        <v>97469035</v>
      </c>
      <c r="AY397">
        <v>0</v>
      </c>
      <c r="AZ397" s="10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1591253</v>
      </c>
      <c r="BO397">
        <v>22677841000</v>
      </c>
      <c r="BP397" s="3">
        <v>0.4</v>
      </c>
      <c r="BQ397" s="3">
        <v>3704</v>
      </c>
      <c r="BR397" s="3">
        <v>21813.8</v>
      </c>
      <c r="BS397" s="3">
        <v>2192496000</v>
      </c>
      <c r="BT397" s="3">
        <v>18229000</v>
      </c>
      <c r="BU397">
        <v>5389738000</v>
      </c>
      <c r="BV397" s="3">
        <v>10405398000</v>
      </c>
      <c r="BW397" s="3">
        <v>4671980000</v>
      </c>
      <c r="BX397" s="3">
        <v>18005861000</v>
      </c>
      <c r="BY397">
        <v>0</v>
      </c>
      <c r="BZ397">
        <v>0</v>
      </c>
      <c r="CA397">
        <v>0</v>
      </c>
      <c r="CB397">
        <v>0</v>
      </c>
      <c r="CC397">
        <v>19952970000</v>
      </c>
      <c r="CD397">
        <v>0.4</v>
      </c>
      <c r="CE397">
        <v>388574.17</v>
      </c>
      <c r="CF397">
        <v>120440594.06</v>
      </c>
      <c r="CG397">
        <v>27308.9</v>
      </c>
      <c r="CH397">
        <v>26602.75</v>
      </c>
      <c r="CI397">
        <v>33.148744999999998</v>
      </c>
      <c r="CJ397">
        <v>3.3</v>
      </c>
      <c r="CK397">
        <v>-318116.67</v>
      </c>
      <c r="CL397">
        <v>-287250</v>
      </c>
      <c r="CM397">
        <v>30866.67</v>
      </c>
      <c r="CN397">
        <v>135963.32999999999</v>
      </c>
      <c r="CO397">
        <v>5559233.3300000001</v>
      </c>
      <c r="CP397">
        <v>-70326.67</v>
      </c>
      <c r="CQ397">
        <v>-160553.32999999999</v>
      </c>
      <c r="CR397">
        <v>554191.16</v>
      </c>
      <c r="CS397">
        <v>277505335.18000001</v>
      </c>
      <c r="CT397">
        <v>42526.61</v>
      </c>
      <c r="CU397">
        <v>278104852.94999999</v>
      </c>
      <c r="CV397" s="34">
        <v>0.5278716</v>
      </c>
      <c r="CW397">
        <v>1074370829</v>
      </c>
      <c r="CX397" s="7">
        <v>36856621.880000003</v>
      </c>
      <c r="CY397" s="10">
        <f t="shared" si="13"/>
        <v>0</v>
      </c>
      <c r="CZ397" s="10">
        <f>IFERROR(INDEX(CONFAZ!$A$2:$ES$440,MATCH(DATE(YEAR($A397),MONTH($A397),15),CONFAZ!$A$2:$A$440,0),4),0)</f>
        <v>27308.9</v>
      </c>
      <c r="DB397" s="5"/>
      <c r="DC397" s="5"/>
      <c r="DD397"/>
      <c r="DJ397"/>
    </row>
    <row r="398" spans="1:114" x14ac:dyDescent="0.25">
      <c r="A398" s="1">
        <v>42204</v>
      </c>
      <c r="B398" s="1" t="str">
        <f t="shared" si="12"/>
        <v>19/07/2015</v>
      </c>
      <c r="C398" t="s">
        <v>61</v>
      </c>
      <c r="D398" t="s">
        <v>65</v>
      </c>
      <c r="E398" s="8">
        <v>3.2231000000000001</v>
      </c>
      <c r="F398">
        <v>212889277.59999999</v>
      </c>
      <c r="G398">
        <v>1907261.55</v>
      </c>
      <c r="H398">
        <v>390345304</v>
      </c>
      <c r="I398">
        <v>54266511.859999999</v>
      </c>
      <c r="J398">
        <v>92353330.00999999</v>
      </c>
      <c r="K398">
        <v>9865569.2399999984</v>
      </c>
      <c r="L398">
        <v>21941951</v>
      </c>
      <c r="M398" s="10">
        <v>10387717</v>
      </c>
      <c r="N398" s="10">
        <v>37225155</v>
      </c>
      <c r="O398" s="10">
        <v>58531341</v>
      </c>
      <c r="P398" s="10">
        <v>61855950</v>
      </c>
      <c r="Q398" s="10">
        <v>4210315</v>
      </c>
      <c r="R398" s="10">
        <v>54078868</v>
      </c>
      <c r="S398" s="10">
        <v>1546766</v>
      </c>
      <c r="T398" s="10">
        <v>14742160</v>
      </c>
      <c r="U398" s="10">
        <v>104142933</v>
      </c>
      <c r="V398" s="10">
        <v>41716837</v>
      </c>
      <c r="W398" s="10">
        <v>1546766</v>
      </c>
      <c r="X398" s="10">
        <v>14742160</v>
      </c>
      <c r="Y398" s="10">
        <v>104142933</v>
      </c>
      <c r="Z398" s="10">
        <v>41716837</v>
      </c>
      <c r="AA398" s="10">
        <v>1907262</v>
      </c>
      <c r="AB398" s="10">
        <v>0.84183458</v>
      </c>
      <c r="AC398">
        <v>143.13</v>
      </c>
      <c r="AD398" s="2">
        <v>18334876601</v>
      </c>
      <c r="AE398" s="2">
        <v>16286388117</v>
      </c>
      <c r="AF398" s="10">
        <f>INDEX(CONFAZ!$EN$2:$ES$408,MATCH(DATE(YEAR($A398),MONTH($A398),15),CONFAZ!$EN$2:$EN$408,0),2)</f>
        <v>362947045</v>
      </c>
      <c r="AG398" s="10">
        <f>INDEX(CONFAZ!$EN$2:$ES$408,MATCH(DATE(YEAR($A398),MONTH($A398),15),CONFAZ!$EN$2:$EN$408,0),3)</f>
        <v>193308886</v>
      </c>
      <c r="AH398">
        <v>788</v>
      </c>
      <c r="AI398">
        <v>1186913021200</v>
      </c>
      <c r="AJ398">
        <v>13.69</v>
      </c>
      <c r="AK398">
        <v>0.57999999999999996</v>
      </c>
      <c r="AL398">
        <v>949.41111111111104</v>
      </c>
      <c r="AM398">
        <v>753.85149999999999</v>
      </c>
      <c r="AN398">
        <v>691.82190476190397</v>
      </c>
      <c r="AO398">
        <v>856.12959999999998</v>
      </c>
      <c r="AP398">
        <v>8.6758488212054292</v>
      </c>
      <c r="AQ398">
        <v>1.62</v>
      </c>
      <c r="AR398">
        <v>187.64</v>
      </c>
      <c r="AS398">
        <v>9.34</v>
      </c>
      <c r="AT398" s="10">
        <v>507080900000</v>
      </c>
      <c r="AU398">
        <v>0</v>
      </c>
      <c r="AV398">
        <v>0</v>
      </c>
      <c r="AW398">
        <v>137964144</v>
      </c>
      <c r="AX398">
        <v>134350507</v>
      </c>
      <c r="AY398">
        <v>0</v>
      </c>
      <c r="AZ398" s="10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3613637</v>
      </c>
      <c r="BO398">
        <v>22677841000</v>
      </c>
      <c r="BP398" s="3">
        <v>0.4</v>
      </c>
      <c r="BQ398" s="3">
        <v>3704</v>
      </c>
      <c r="BR398">
        <v>21813.8</v>
      </c>
      <c r="BS398">
        <v>2192496000</v>
      </c>
      <c r="BT398">
        <v>18229000</v>
      </c>
      <c r="BU398" s="3">
        <v>5389738000</v>
      </c>
      <c r="BV398" s="3">
        <v>10405398000</v>
      </c>
      <c r="BW398" s="3">
        <v>4671980000</v>
      </c>
      <c r="BX398" s="3">
        <v>18005861000</v>
      </c>
      <c r="BY398">
        <v>0</v>
      </c>
      <c r="BZ398">
        <v>0</v>
      </c>
      <c r="CA398">
        <v>0</v>
      </c>
      <c r="CB398">
        <v>0</v>
      </c>
      <c r="CC398">
        <v>19952970000</v>
      </c>
      <c r="CD398">
        <v>0.4</v>
      </c>
      <c r="CE398">
        <v>683929.52</v>
      </c>
      <c r="CF398">
        <v>108967963.98</v>
      </c>
      <c r="CG398">
        <v>129531.35</v>
      </c>
      <c r="CH398">
        <v>25184.75</v>
      </c>
      <c r="CI398">
        <v>33.148744999999998</v>
      </c>
      <c r="CJ398">
        <v>3.3</v>
      </c>
      <c r="CK398">
        <v>231793.33</v>
      </c>
      <c r="CL398">
        <v>265970</v>
      </c>
      <c r="CM398">
        <v>34180</v>
      </c>
      <c r="CN398">
        <v>61476.67</v>
      </c>
      <c r="CO398">
        <v>5400883.3300000001</v>
      </c>
      <c r="CP398">
        <v>-92853.33</v>
      </c>
      <c r="CQ398">
        <v>-227073.33</v>
      </c>
      <c r="CR398">
        <v>1168813.6499999999</v>
      </c>
      <c r="CS398">
        <v>231786906.28</v>
      </c>
      <c r="CT398">
        <v>39143</v>
      </c>
      <c r="CU398">
        <v>232994862.93000001</v>
      </c>
      <c r="CV398" s="34">
        <v>0.5278716</v>
      </c>
      <c r="CW398">
        <v>941113353.79999995</v>
      </c>
      <c r="CX398" s="7">
        <v>27291172.98</v>
      </c>
      <c r="CY398" s="10">
        <f t="shared" si="13"/>
        <v>0</v>
      </c>
      <c r="CZ398" s="10">
        <f>IFERROR(INDEX(CONFAZ!$A$2:$ES$440,MATCH(DATE(YEAR($A398),MONTH($A398),15),CONFAZ!$A$2:$A$440,0),4),0)</f>
        <v>129531.35</v>
      </c>
      <c r="DA398"/>
      <c r="DB398"/>
      <c r="DC398"/>
      <c r="DD398"/>
      <c r="DJ398"/>
    </row>
    <row r="399" spans="1:114" x14ac:dyDescent="0.25">
      <c r="A399" s="1">
        <v>42235</v>
      </c>
      <c r="B399" s="1" t="str">
        <f t="shared" si="12"/>
        <v>19/08/2015</v>
      </c>
      <c r="C399" t="s">
        <v>61</v>
      </c>
      <c r="D399" t="s">
        <v>65</v>
      </c>
      <c r="E399" s="8">
        <v>3.5143</v>
      </c>
      <c r="F399">
        <v>228295100.79000002</v>
      </c>
      <c r="G399">
        <v>5182341.4399999995</v>
      </c>
      <c r="H399">
        <v>439220383</v>
      </c>
      <c r="I399">
        <v>53541504.380000003</v>
      </c>
      <c r="J399">
        <v>115529352.78999999</v>
      </c>
      <c r="K399">
        <v>10004663.109999999</v>
      </c>
      <c r="L399">
        <v>15495007</v>
      </c>
      <c r="M399" s="10">
        <v>13649265</v>
      </c>
      <c r="N399" s="10">
        <v>37214752</v>
      </c>
      <c r="O399" s="10">
        <v>60025301</v>
      </c>
      <c r="P399" s="10">
        <v>62613976</v>
      </c>
      <c r="Q399" s="10">
        <v>4725334</v>
      </c>
      <c r="R399" s="10">
        <v>61137043</v>
      </c>
      <c r="S399" s="10">
        <v>1344902</v>
      </c>
      <c r="T399" s="10">
        <v>15520488</v>
      </c>
      <c r="U399" s="10">
        <v>134984313</v>
      </c>
      <c r="V399" s="10">
        <v>42822747</v>
      </c>
      <c r="W399" s="10">
        <v>1344902</v>
      </c>
      <c r="X399" s="10">
        <v>15520488</v>
      </c>
      <c r="Y399" s="10">
        <v>134984313</v>
      </c>
      <c r="Z399" s="10">
        <v>42822747</v>
      </c>
      <c r="AA399" s="10">
        <v>5182262</v>
      </c>
      <c r="AB399" s="10">
        <v>0.92322010239999996</v>
      </c>
      <c r="AC399">
        <v>140.83000000000001</v>
      </c>
      <c r="AD399" s="2">
        <v>15320171814</v>
      </c>
      <c r="AE399" s="2">
        <v>12937800630</v>
      </c>
      <c r="AF399" s="10">
        <f>INDEX(CONFAZ!$EN$2:$ES$408,MATCH(DATE(YEAR($A399),MONTH($A399),15),CONFAZ!$EN$2:$EN$408,0),2)</f>
        <v>255012041</v>
      </c>
      <c r="AG399" s="10">
        <f>INDEX(CONFAZ!$EN$2:$ES$408,MATCH(DATE(YEAR($A399),MONTH($A399),15),CONFAZ!$EN$2:$EN$408,0),3)</f>
        <v>68838762</v>
      </c>
      <c r="AH399">
        <v>788</v>
      </c>
      <c r="AI399">
        <v>1293821173700</v>
      </c>
      <c r="AJ399">
        <v>14.15</v>
      </c>
      <c r="AK399">
        <v>0.25</v>
      </c>
      <c r="AL399">
        <v>948.02722222222201</v>
      </c>
      <c r="AM399">
        <v>751.24199999999996</v>
      </c>
      <c r="AN399">
        <v>689.83523809523797</v>
      </c>
      <c r="AO399">
        <v>856.05880000000002</v>
      </c>
      <c r="AP399">
        <v>8.8533117101437799</v>
      </c>
      <c r="AQ399">
        <v>1.22</v>
      </c>
      <c r="AR399">
        <v>171.48</v>
      </c>
      <c r="AS399">
        <v>16.52</v>
      </c>
      <c r="AT399" s="10">
        <v>501421200000</v>
      </c>
      <c r="AU399">
        <v>0</v>
      </c>
      <c r="AV399">
        <v>0</v>
      </c>
      <c r="AW399">
        <v>62453705</v>
      </c>
      <c r="AX399">
        <v>60623047</v>
      </c>
      <c r="AY399">
        <v>0</v>
      </c>
      <c r="AZ399" s="10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1830658</v>
      </c>
      <c r="BO399">
        <v>22677841000</v>
      </c>
      <c r="BP399" s="3">
        <v>0.4</v>
      </c>
      <c r="BQ399" s="3">
        <v>3704</v>
      </c>
      <c r="BR399" s="3">
        <v>21813.8</v>
      </c>
      <c r="BS399" s="3">
        <v>2192496000</v>
      </c>
      <c r="BT399" s="3">
        <v>18229000</v>
      </c>
      <c r="BU399" s="3">
        <v>5389738000</v>
      </c>
      <c r="BV399" s="3">
        <v>10405398000</v>
      </c>
      <c r="BW399">
        <v>4671980000</v>
      </c>
      <c r="BX399">
        <v>18005861000</v>
      </c>
      <c r="BY399">
        <v>0</v>
      </c>
      <c r="BZ399">
        <v>0</v>
      </c>
      <c r="CA399">
        <v>0</v>
      </c>
      <c r="CB399">
        <v>0</v>
      </c>
      <c r="CC399">
        <v>22677841000</v>
      </c>
      <c r="CD399">
        <v>0.4</v>
      </c>
      <c r="CE399">
        <v>328156.83</v>
      </c>
      <c r="CF399">
        <v>100299768.23999999</v>
      </c>
      <c r="CG399">
        <v>24402.22</v>
      </c>
      <c r="CH399">
        <v>24097.75</v>
      </c>
      <c r="CI399">
        <v>33.148744999999998</v>
      </c>
      <c r="CJ399">
        <v>3.3</v>
      </c>
      <c r="CK399">
        <v>231793.33</v>
      </c>
      <c r="CL399">
        <v>265970</v>
      </c>
      <c r="CM399">
        <v>34180</v>
      </c>
      <c r="CN399">
        <v>61476.67</v>
      </c>
      <c r="CO399">
        <v>5400883.3300000001</v>
      </c>
      <c r="CP399">
        <v>-92853.33</v>
      </c>
      <c r="CQ399">
        <v>-227073.33</v>
      </c>
      <c r="CR399">
        <v>4612494.67</v>
      </c>
      <c r="CS399">
        <v>267171738.41</v>
      </c>
      <c r="CT399">
        <v>25157.84</v>
      </c>
      <c r="CU399">
        <v>271811390.92000002</v>
      </c>
      <c r="CV399" s="34">
        <v>0.5278716</v>
      </c>
      <c r="CW399">
        <v>930437219.29999995</v>
      </c>
      <c r="CX399" s="7">
        <v>31918935.090000004</v>
      </c>
      <c r="CY399" s="10">
        <f t="shared" si="13"/>
        <v>0</v>
      </c>
      <c r="CZ399" s="10">
        <f>IFERROR(INDEX(CONFAZ!$A$2:$ES$440,MATCH(DATE(YEAR($A399),MONTH($A399),15),CONFAZ!$A$2:$A$440,0),4),0)</f>
        <v>24402.22</v>
      </c>
      <c r="DA399"/>
      <c r="DB399"/>
      <c r="DC399"/>
      <c r="DD399"/>
      <c r="DJ399"/>
    </row>
    <row r="400" spans="1:114" x14ac:dyDescent="0.25">
      <c r="A400" s="1">
        <v>42266</v>
      </c>
      <c r="B400" s="1" t="str">
        <f t="shared" si="12"/>
        <v>19/09/2015</v>
      </c>
      <c r="C400" t="s">
        <v>61</v>
      </c>
      <c r="D400" t="s">
        <v>65</v>
      </c>
      <c r="E400" s="8">
        <v>3.9064999999999999</v>
      </c>
      <c r="F400">
        <v>232623259.96000001</v>
      </c>
      <c r="G400">
        <v>1351316.63</v>
      </c>
      <c r="H400">
        <v>449472669</v>
      </c>
      <c r="I400">
        <v>60716163.940000013</v>
      </c>
      <c r="J400">
        <v>123344644.91</v>
      </c>
      <c r="K400">
        <v>10086557.310000002</v>
      </c>
      <c r="L400">
        <v>13664449</v>
      </c>
      <c r="M400" s="10">
        <v>12599330</v>
      </c>
      <c r="N400" s="10">
        <v>37987617</v>
      </c>
      <c r="O400" s="10">
        <v>57236081</v>
      </c>
      <c r="P400" s="10">
        <v>67354585</v>
      </c>
      <c r="Q400" s="10">
        <v>4605982</v>
      </c>
      <c r="R400" s="10">
        <v>61003431</v>
      </c>
      <c r="S400" s="10">
        <v>1593029</v>
      </c>
      <c r="T400" s="10">
        <v>13791637</v>
      </c>
      <c r="U400" s="10">
        <v>143175451</v>
      </c>
      <c r="V400" s="10">
        <v>48774856</v>
      </c>
      <c r="W400" s="10">
        <v>1593029</v>
      </c>
      <c r="X400" s="10">
        <v>13791637</v>
      </c>
      <c r="Y400" s="10">
        <v>143175451</v>
      </c>
      <c r="Z400" s="10">
        <v>48774856</v>
      </c>
      <c r="AA400" s="10">
        <v>1350670</v>
      </c>
      <c r="AB400" s="10">
        <v>1.3859943563999999</v>
      </c>
      <c r="AC400">
        <v>138.06</v>
      </c>
      <c r="AD400" s="2">
        <v>15467635572</v>
      </c>
      <c r="AE400" s="2">
        <v>13336913433</v>
      </c>
      <c r="AF400" s="10">
        <f>INDEX(CONFAZ!$EN$2:$ES$408,MATCH(DATE(YEAR($A400),MONTH($A400),15),CONFAZ!$EN$2:$EN$408,0),2)</f>
        <v>285787481</v>
      </c>
      <c r="AG400" s="10">
        <f>INDEX(CONFAZ!$EN$2:$ES$408,MATCH(DATE(YEAR($A400),MONTH($A400),15),CONFAZ!$EN$2:$EN$408,0),3)</f>
        <v>178655964</v>
      </c>
      <c r="AH400">
        <v>788</v>
      </c>
      <c r="AI400">
        <v>1411691905000</v>
      </c>
      <c r="AJ400">
        <v>14.15</v>
      </c>
      <c r="AK400">
        <v>0.51</v>
      </c>
      <c r="AL400">
        <v>964.59222222222195</v>
      </c>
      <c r="AM400">
        <v>753.48400000000004</v>
      </c>
      <c r="AN400">
        <v>690.34238095238004</v>
      </c>
      <c r="AO400">
        <v>863.51840000000004</v>
      </c>
      <c r="AP400">
        <v>9.0307239970795408</v>
      </c>
      <c r="AQ400">
        <v>1.54</v>
      </c>
      <c r="AR400">
        <v>195.6</v>
      </c>
      <c r="AS400">
        <v>31.22</v>
      </c>
      <c r="AT400" s="10">
        <v>499726000000</v>
      </c>
      <c r="AU400">
        <v>0</v>
      </c>
      <c r="AV400">
        <v>0</v>
      </c>
      <c r="AW400">
        <v>103897999</v>
      </c>
      <c r="AX400">
        <v>102793336</v>
      </c>
      <c r="AY400">
        <v>0</v>
      </c>
      <c r="AZ400" s="1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1104663</v>
      </c>
      <c r="BO400">
        <v>22677841000</v>
      </c>
      <c r="BP400" s="3">
        <v>0.4</v>
      </c>
      <c r="BQ400" s="3">
        <v>3704</v>
      </c>
      <c r="BR400" s="3">
        <v>21813.8</v>
      </c>
      <c r="BS400" s="3">
        <v>2192496000</v>
      </c>
      <c r="BT400" s="3">
        <v>18229000</v>
      </c>
      <c r="BU400">
        <v>5389738000</v>
      </c>
      <c r="BV400" s="3">
        <v>10405398000</v>
      </c>
      <c r="BW400">
        <v>4671980000</v>
      </c>
      <c r="BX400">
        <v>18005861000</v>
      </c>
      <c r="BY400">
        <v>0</v>
      </c>
      <c r="BZ400">
        <v>0</v>
      </c>
      <c r="CA400">
        <v>0</v>
      </c>
      <c r="CB400">
        <v>0</v>
      </c>
      <c r="CC400">
        <v>22677841000</v>
      </c>
      <c r="CD400">
        <v>0.4</v>
      </c>
      <c r="CE400">
        <v>478701.23</v>
      </c>
      <c r="CF400">
        <v>138197533.72999999</v>
      </c>
      <c r="CG400">
        <v>24446.880000000001</v>
      </c>
      <c r="CH400">
        <v>18352.75</v>
      </c>
      <c r="CI400">
        <v>33.148744999999998</v>
      </c>
      <c r="CJ400">
        <v>3.28</v>
      </c>
      <c r="CK400">
        <v>231793.33</v>
      </c>
      <c r="CL400">
        <v>265970</v>
      </c>
      <c r="CM400">
        <v>34180</v>
      </c>
      <c r="CN400">
        <v>61476.67</v>
      </c>
      <c r="CO400">
        <v>5400883.3300000001</v>
      </c>
      <c r="CP400">
        <v>-92853.33</v>
      </c>
      <c r="CQ400">
        <v>-227073.33</v>
      </c>
      <c r="CR400">
        <v>612470.25</v>
      </c>
      <c r="CS400">
        <v>277737133.31999999</v>
      </c>
      <c r="CT400">
        <v>15731.04</v>
      </c>
      <c r="CU400">
        <v>278365334.61000001</v>
      </c>
      <c r="CV400" s="34">
        <v>0.5278716</v>
      </c>
      <c r="CW400">
        <v>775711296</v>
      </c>
      <c r="CX400" s="7">
        <v>26611014.690000001</v>
      </c>
      <c r="CY400" s="10">
        <f t="shared" si="13"/>
        <v>0</v>
      </c>
      <c r="CZ400" s="10">
        <f>IFERROR(INDEX(CONFAZ!$A$2:$ES$440,MATCH(DATE(YEAR($A400),MONTH($A400),15),CONFAZ!$A$2:$A$440,0),4),0)</f>
        <v>24446.880000000001</v>
      </c>
      <c r="DA400"/>
      <c r="DB400"/>
      <c r="DC400"/>
      <c r="DD400"/>
      <c r="DJ400"/>
    </row>
    <row r="401" spans="1:114" x14ac:dyDescent="0.25">
      <c r="A401" s="1">
        <v>42296</v>
      </c>
      <c r="B401" s="1" t="str">
        <f t="shared" si="12"/>
        <v>19/10/2015</v>
      </c>
      <c r="C401" t="s">
        <v>61</v>
      </c>
      <c r="D401" t="s">
        <v>65</v>
      </c>
      <c r="E401" s="8">
        <v>3.8801000000000001</v>
      </c>
      <c r="F401">
        <v>231825591.59999996</v>
      </c>
      <c r="G401">
        <v>1858356.8599999999</v>
      </c>
      <c r="H401">
        <v>468904662</v>
      </c>
      <c r="I401">
        <v>59023643.170000002</v>
      </c>
      <c r="J401">
        <v>143117296.10000002</v>
      </c>
      <c r="K401">
        <v>9648851.879999999</v>
      </c>
      <c r="L401">
        <v>10130769</v>
      </c>
      <c r="M401" s="10">
        <v>13614228</v>
      </c>
      <c r="N401" s="10">
        <v>37241168</v>
      </c>
      <c r="O401" s="10">
        <v>53285476</v>
      </c>
      <c r="P401" s="10">
        <v>65138342</v>
      </c>
      <c r="Q401" s="10">
        <v>5042790</v>
      </c>
      <c r="R401" s="10">
        <v>59700963</v>
      </c>
      <c r="S401" s="10">
        <v>1165221</v>
      </c>
      <c r="T401" s="10">
        <v>16205641</v>
      </c>
      <c r="U401" s="10">
        <v>160734752</v>
      </c>
      <c r="V401" s="10">
        <v>54919431</v>
      </c>
      <c r="W401" s="10">
        <v>1165221</v>
      </c>
      <c r="X401" s="10">
        <v>16205641</v>
      </c>
      <c r="Y401" s="10">
        <v>160734752</v>
      </c>
      <c r="Z401" s="10">
        <v>54919431</v>
      </c>
      <c r="AA401" s="10">
        <v>1856650</v>
      </c>
      <c r="AB401" s="10">
        <v>1.1214698258</v>
      </c>
      <c r="AC401">
        <v>140.18</v>
      </c>
      <c r="AD401" s="2">
        <v>15762365201</v>
      </c>
      <c r="AE401" s="2">
        <v>14194772010</v>
      </c>
      <c r="AF401" s="10">
        <f>INDEX(CONFAZ!$EN$2:$ES$408,MATCH(DATE(YEAR($A401),MONTH($A401),15),CONFAZ!$EN$2:$EN$408,0),2)</f>
        <v>245244510</v>
      </c>
      <c r="AG401" s="10">
        <f>INDEX(CONFAZ!$EN$2:$ES$408,MATCH(DATE(YEAR($A401),MONTH($A401),15),CONFAZ!$EN$2:$EN$408,0),3)</f>
        <v>197065028</v>
      </c>
      <c r="AH401">
        <v>788</v>
      </c>
      <c r="AI401">
        <v>1401608523000</v>
      </c>
      <c r="AJ401">
        <v>14.15</v>
      </c>
      <c r="AK401">
        <v>0.77</v>
      </c>
      <c r="AL401">
        <v>968.29333333333295</v>
      </c>
      <c r="AM401">
        <v>754.78700000000003</v>
      </c>
      <c r="AN401">
        <v>694.55714285714203</v>
      </c>
      <c r="AO401">
        <v>867.88519999999903</v>
      </c>
      <c r="AP401">
        <v>9.1046831955922798</v>
      </c>
      <c r="AQ401">
        <v>1.82</v>
      </c>
      <c r="AR401">
        <v>195.12</v>
      </c>
      <c r="AS401">
        <v>70.260000000000005</v>
      </c>
      <c r="AT401" s="10">
        <v>521387200000</v>
      </c>
      <c r="AU401">
        <v>0</v>
      </c>
      <c r="AV401">
        <v>0</v>
      </c>
      <c r="AW401">
        <v>69120499</v>
      </c>
      <c r="AX401">
        <v>67712205</v>
      </c>
      <c r="AY401">
        <v>0</v>
      </c>
      <c r="AZ401" s="10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1408294</v>
      </c>
      <c r="BO401">
        <v>22677841000</v>
      </c>
      <c r="BP401" s="3">
        <v>0.4</v>
      </c>
      <c r="BQ401" s="3">
        <v>3704</v>
      </c>
      <c r="BR401" s="3">
        <v>21813.8</v>
      </c>
      <c r="BS401" s="3">
        <v>2192496000</v>
      </c>
      <c r="BT401" s="3">
        <v>18229000</v>
      </c>
      <c r="BU401" s="3">
        <v>5389738000</v>
      </c>
      <c r="BV401">
        <v>10405398000</v>
      </c>
      <c r="BW401" s="3">
        <v>4671980000</v>
      </c>
      <c r="BX401" s="3">
        <v>18005861000</v>
      </c>
      <c r="BY401">
        <v>0</v>
      </c>
      <c r="BZ401">
        <v>0</v>
      </c>
      <c r="CA401">
        <v>0</v>
      </c>
      <c r="CB401">
        <v>0</v>
      </c>
      <c r="CC401">
        <v>22677841000</v>
      </c>
      <c r="CD401">
        <v>0.4</v>
      </c>
      <c r="CE401">
        <v>545940.56000000006</v>
      </c>
      <c r="CF401">
        <v>143777331.55000001</v>
      </c>
      <c r="CG401">
        <v>53047.28</v>
      </c>
      <c r="CH401">
        <v>20484.75</v>
      </c>
      <c r="CI401">
        <v>33.148744999999998</v>
      </c>
      <c r="CJ401">
        <v>3.48</v>
      </c>
      <c r="CK401">
        <v>5573.33</v>
      </c>
      <c r="CL401">
        <v>38970</v>
      </c>
      <c r="CM401">
        <v>33396.67</v>
      </c>
      <c r="CN401">
        <v>217776.67</v>
      </c>
      <c r="CO401">
        <v>5408160</v>
      </c>
      <c r="CP401">
        <v>-57770</v>
      </c>
      <c r="CQ401">
        <v>-117726.67</v>
      </c>
      <c r="CR401">
        <v>525729.62</v>
      </c>
      <c r="CS401">
        <v>295999591.60000002</v>
      </c>
      <c r="CT401">
        <v>8507.73</v>
      </c>
      <c r="CU401">
        <v>296533828.94999999</v>
      </c>
      <c r="CV401" s="34">
        <v>0.5278716</v>
      </c>
      <c r="CW401">
        <v>882888011.70000005</v>
      </c>
      <c r="CX401" s="7">
        <v>28284492.789999999</v>
      </c>
      <c r="CY401" s="10">
        <f t="shared" si="13"/>
        <v>0</v>
      </c>
      <c r="CZ401" s="10">
        <f>IFERROR(INDEX(CONFAZ!$A$2:$ES$440,MATCH(DATE(YEAR($A401),MONTH($A401),15),CONFAZ!$A$2:$A$440,0),4),0)</f>
        <v>53047.28</v>
      </c>
      <c r="DA401"/>
      <c r="DB401"/>
      <c r="DC401"/>
      <c r="DD401"/>
      <c r="DJ401"/>
    </row>
    <row r="402" spans="1:114" x14ac:dyDescent="0.25">
      <c r="A402" s="1">
        <v>42327</v>
      </c>
      <c r="B402" s="1" t="str">
        <f t="shared" si="12"/>
        <v>19/11/2015</v>
      </c>
      <c r="C402" t="s">
        <v>61</v>
      </c>
      <c r="D402" t="s">
        <v>65</v>
      </c>
      <c r="E402" s="8">
        <v>3.7765</v>
      </c>
      <c r="F402">
        <v>241509395.89999998</v>
      </c>
      <c r="G402">
        <v>1117435.74</v>
      </c>
      <c r="H402">
        <v>446485005</v>
      </c>
      <c r="I402">
        <v>62945501.080000013</v>
      </c>
      <c r="J402">
        <v>109368479.09</v>
      </c>
      <c r="K402">
        <v>10036714.370000001</v>
      </c>
      <c r="L402">
        <v>11290697</v>
      </c>
      <c r="M402" s="10">
        <v>13812094</v>
      </c>
      <c r="N402" s="10">
        <v>37363420</v>
      </c>
      <c r="O402" s="10">
        <v>56890569</v>
      </c>
      <c r="P402" s="10">
        <v>69340467</v>
      </c>
      <c r="Q402" s="10">
        <v>4383969</v>
      </c>
      <c r="R402" s="10">
        <v>66217814</v>
      </c>
      <c r="S402" s="10">
        <v>1391555</v>
      </c>
      <c r="T402" s="10">
        <v>14773351</v>
      </c>
      <c r="U402" s="10">
        <v>131517322</v>
      </c>
      <c r="V402" s="10">
        <v>49677008</v>
      </c>
      <c r="W402" s="10">
        <v>1391555</v>
      </c>
      <c r="X402" s="10">
        <v>14773351</v>
      </c>
      <c r="Y402" s="10">
        <v>131517322</v>
      </c>
      <c r="Z402" s="10">
        <v>49677008</v>
      </c>
      <c r="AA402" s="10">
        <v>1117436</v>
      </c>
      <c r="AB402" s="10">
        <v>2.1047329507999999</v>
      </c>
      <c r="AC402">
        <v>135.94</v>
      </c>
      <c r="AD402" s="2">
        <v>13603593709</v>
      </c>
      <c r="AE402" s="2">
        <v>12744978873</v>
      </c>
      <c r="AF402" s="10">
        <f>INDEX(CONFAZ!$EN$2:$ES$408,MATCH(DATE(YEAR($A402),MONTH($A402),15),CONFAZ!$EN$2:$EN$408,0),2)</f>
        <v>172791553</v>
      </c>
      <c r="AG402" s="10">
        <f>INDEX(CONFAZ!$EN$2:$ES$408,MATCH(DATE(YEAR($A402),MONTH($A402),15),CONFAZ!$EN$2:$EN$408,0),3)</f>
        <v>281740261</v>
      </c>
      <c r="AH402">
        <v>788</v>
      </c>
      <c r="AI402">
        <v>1348270924000</v>
      </c>
      <c r="AJ402">
        <v>14.15</v>
      </c>
      <c r="AK402">
        <v>1.1100000000000001</v>
      </c>
      <c r="AL402">
        <v>967.43611111111102</v>
      </c>
      <c r="AM402">
        <v>755.04049999999995</v>
      </c>
      <c r="AN402">
        <v>695.75904761904701</v>
      </c>
      <c r="AO402">
        <v>869.05200000000002</v>
      </c>
      <c r="AP402">
        <v>9.1430877980585503</v>
      </c>
      <c r="AQ402">
        <v>2.0099999999999998</v>
      </c>
      <c r="AR402">
        <v>179.09</v>
      </c>
      <c r="AS402">
        <v>33.169499999999999</v>
      </c>
      <c r="AT402" s="10">
        <v>513641500000</v>
      </c>
      <c r="AU402">
        <v>0</v>
      </c>
      <c r="AV402">
        <v>0</v>
      </c>
      <c r="AW402">
        <v>76560987</v>
      </c>
      <c r="AX402">
        <v>74752344</v>
      </c>
      <c r="AY402">
        <v>0</v>
      </c>
      <c r="AZ402" s="10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1808643</v>
      </c>
      <c r="BO402">
        <v>22677841000</v>
      </c>
      <c r="BP402" s="3">
        <v>0.4</v>
      </c>
      <c r="BQ402" s="3">
        <v>3704</v>
      </c>
      <c r="BR402" s="3">
        <v>21813.8</v>
      </c>
      <c r="BS402">
        <v>2192496000</v>
      </c>
      <c r="BT402" s="3">
        <v>18229000</v>
      </c>
      <c r="BU402" s="3">
        <v>5389738000</v>
      </c>
      <c r="BV402">
        <v>10405398000</v>
      </c>
      <c r="BW402" s="3">
        <v>4671980000</v>
      </c>
      <c r="BX402">
        <v>18005861000</v>
      </c>
      <c r="BY402">
        <v>0</v>
      </c>
      <c r="BZ402">
        <v>0</v>
      </c>
      <c r="CA402">
        <v>0</v>
      </c>
      <c r="CB402">
        <v>0</v>
      </c>
      <c r="CC402">
        <v>22677841000</v>
      </c>
      <c r="CD402">
        <v>0.4</v>
      </c>
      <c r="CE402">
        <v>396858.47</v>
      </c>
      <c r="CF402">
        <v>128303605.86</v>
      </c>
      <c r="CG402">
        <v>26799.35</v>
      </c>
      <c r="CH402">
        <v>18352.75</v>
      </c>
      <c r="CI402">
        <v>33.148744999999998</v>
      </c>
      <c r="CJ402">
        <v>3.58</v>
      </c>
      <c r="CK402">
        <v>5573.33</v>
      </c>
      <c r="CL402">
        <v>38970</v>
      </c>
      <c r="CM402">
        <v>33396.67</v>
      </c>
      <c r="CN402">
        <v>217776.67</v>
      </c>
      <c r="CO402">
        <v>5408160</v>
      </c>
      <c r="CP402">
        <v>-57770</v>
      </c>
      <c r="CQ402">
        <v>-117726.67</v>
      </c>
      <c r="CR402">
        <v>526114.47</v>
      </c>
      <c r="CS402">
        <v>267999452.72</v>
      </c>
      <c r="CT402">
        <v>11978.11</v>
      </c>
      <c r="CU402">
        <v>268556457.27999997</v>
      </c>
      <c r="CV402" s="34">
        <v>0.5278716</v>
      </c>
      <c r="CW402">
        <v>996849871.5</v>
      </c>
      <c r="CX402" s="7">
        <v>34197241.560000002</v>
      </c>
      <c r="CY402" s="10">
        <f t="shared" si="13"/>
        <v>0</v>
      </c>
      <c r="CZ402" s="10">
        <f>IFERROR(INDEX(CONFAZ!$A$2:$ES$440,MATCH(DATE(YEAR($A402),MONTH($A402),15),CONFAZ!$A$2:$A$440,0),4),0)</f>
        <v>26799.35</v>
      </c>
      <c r="DA402" s="10"/>
      <c r="DB402" s="10"/>
      <c r="DC402"/>
      <c r="DD402"/>
      <c r="DJ402"/>
    </row>
    <row r="403" spans="1:114" x14ac:dyDescent="0.25">
      <c r="A403" s="1">
        <v>42357</v>
      </c>
      <c r="B403" s="1" t="str">
        <f t="shared" si="12"/>
        <v>19/12/2015</v>
      </c>
      <c r="C403" t="s">
        <v>61</v>
      </c>
      <c r="D403" t="s">
        <v>65</v>
      </c>
      <c r="E403" s="8">
        <v>3.8711000000000002</v>
      </c>
      <c r="F403">
        <v>228325744.11000001</v>
      </c>
      <c r="G403">
        <v>1598380.27</v>
      </c>
      <c r="H403">
        <v>414817466</v>
      </c>
      <c r="I403">
        <v>66988144.75999999</v>
      </c>
      <c r="J403">
        <v>84245853.61999999</v>
      </c>
      <c r="K403">
        <v>10653755.42</v>
      </c>
      <c r="L403">
        <v>12538686</v>
      </c>
      <c r="M403" s="10">
        <v>14723311</v>
      </c>
      <c r="N403" s="10">
        <v>33841425</v>
      </c>
      <c r="O403" s="10">
        <v>59184628</v>
      </c>
      <c r="P403" s="10">
        <v>65263928</v>
      </c>
      <c r="Q403" s="10">
        <v>4699165</v>
      </c>
      <c r="R403" s="10">
        <v>65631138</v>
      </c>
      <c r="S403" s="10">
        <v>1123896</v>
      </c>
      <c r="T403" s="10">
        <v>14780538</v>
      </c>
      <c r="U403" s="10">
        <v>106923345</v>
      </c>
      <c r="V403" s="10">
        <v>47047712</v>
      </c>
      <c r="W403" s="10">
        <v>1123896</v>
      </c>
      <c r="X403" s="10">
        <v>14780538</v>
      </c>
      <c r="Y403" s="10">
        <v>106923345</v>
      </c>
      <c r="Z403" s="10">
        <v>47047712</v>
      </c>
      <c r="AA403" s="10">
        <v>1598380</v>
      </c>
      <c r="AB403" s="10">
        <v>0.57523916909999995</v>
      </c>
      <c r="AC403">
        <v>136.22</v>
      </c>
      <c r="AD403" s="2">
        <v>15694230026</v>
      </c>
      <c r="AE403" s="2">
        <v>10686340015</v>
      </c>
      <c r="AF403" s="10">
        <f>INDEX(CONFAZ!$EN$2:$ES$408,MATCH(DATE(YEAR($A403),MONTH($A403),15),CONFAZ!$EN$2:$EN$408,0),2)</f>
        <v>208734995</v>
      </c>
      <c r="AG403" s="10">
        <f>INDEX(CONFAZ!$EN$2:$ES$408,MATCH(DATE(YEAR($A403),MONTH($A403),15),CONFAZ!$EN$2:$EN$408,0),3)</f>
        <v>75313611</v>
      </c>
      <c r="AH403">
        <v>788</v>
      </c>
      <c r="AI403">
        <v>1379907790400</v>
      </c>
      <c r="AJ403">
        <v>14.15</v>
      </c>
      <c r="AK403">
        <v>0.9</v>
      </c>
      <c r="AL403">
        <v>967.74444444444396</v>
      </c>
      <c r="AM403">
        <v>756.26900000000001</v>
      </c>
      <c r="AN403">
        <v>696.58571428571395</v>
      </c>
      <c r="AO403">
        <v>869.42399999999998</v>
      </c>
      <c r="AP403">
        <v>9.0778438398236005</v>
      </c>
      <c r="AQ403">
        <v>1.96</v>
      </c>
      <c r="AR403">
        <v>157.4</v>
      </c>
      <c r="AS403">
        <v>-14.2</v>
      </c>
      <c r="AT403" s="10">
        <v>515911400000</v>
      </c>
      <c r="AU403">
        <v>12300000</v>
      </c>
      <c r="AV403">
        <v>0</v>
      </c>
      <c r="AW403">
        <v>93547415</v>
      </c>
      <c r="AX403">
        <v>80167005</v>
      </c>
      <c r="AY403">
        <v>0</v>
      </c>
      <c r="AZ403" s="10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1080410</v>
      </c>
      <c r="BO403">
        <v>22677841000</v>
      </c>
      <c r="BP403" s="3">
        <v>0.4</v>
      </c>
      <c r="BQ403" s="3">
        <v>3704</v>
      </c>
      <c r="BR403" s="3">
        <v>21813.8</v>
      </c>
      <c r="BS403">
        <v>2192496000</v>
      </c>
      <c r="BT403" s="3">
        <v>18229000</v>
      </c>
      <c r="BU403">
        <v>5389738000</v>
      </c>
      <c r="BV403" s="3">
        <v>10405398000</v>
      </c>
      <c r="BW403">
        <v>4671980000</v>
      </c>
      <c r="BX403">
        <v>18005861000</v>
      </c>
      <c r="BY403">
        <v>0</v>
      </c>
      <c r="BZ403">
        <v>0</v>
      </c>
      <c r="CA403">
        <v>0</v>
      </c>
      <c r="CB403">
        <v>0</v>
      </c>
      <c r="CC403">
        <v>22677841000</v>
      </c>
      <c r="CD403">
        <v>0.4</v>
      </c>
      <c r="CE403">
        <v>421329.98</v>
      </c>
      <c r="CF403">
        <v>156076586.65000001</v>
      </c>
      <c r="CG403">
        <v>32091.55</v>
      </c>
      <c r="CH403">
        <v>21838.75</v>
      </c>
      <c r="CI403">
        <v>33.148744999999998</v>
      </c>
      <c r="CJ403">
        <v>3.63</v>
      </c>
      <c r="CK403">
        <v>5573.33</v>
      </c>
      <c r="CL403">
        <v>38970</v>
      </c>
      <c r="CM403">
        <v>33396.67</v>
      </c>
      <c r="CN403">
        <v>217776.67</v>
      </c>
      <c r="CO403">
        <v>5408160</v>
      </c>
      <c r="CP403">
        <v>-57770</v>
      </c>
      <c r="CQ403">
        <v>-117726.67</v>
      </c>
      <c r="CR403">
        <v>777972.7</v>
      </c>
      <c r="CS403">
        <v>236404789.05000001</v>
      </c>
      <c r="CT403">
        <v>4134.1099999999997</v>
      </c>
      <c r="CU403">
        <v>237187395.86000001</v>
      </c>
      <c r="CV403" s="34">
        <v>0.5278716</v>
      </c>
      <c r="CW403">
        <v>1685607413</v>
      </c>
      <c r="CX403" s="7">
        <v>39322903.629999995</v>
      </c>
      <c r="CY403" s="10">
        <f t="shared" si="13"/>
        <v>0</v>
      </c>
      <c r="CZ403" s="10">
        <f>IFERROR(INDEX(CONFAZ!$A$2:$ES$440,MATCH(DATE(YEAR($A403),MONTH($A403),15),CONFAZ!$A$2:$A$440,0),4),0)</f>
        <v>32091.55</v>
      </c>
      <c r="DA403"/>
      <c r="DB403"/>
      <c r="DC403"/>
      <c r="DD403"/>
      <c r="DJ403"/>
    </row>
    <row r="404" spans="1:114" x14ac:dyDescent="0.25">
      <c r="A404" s="1">
        <v>42388</v>
      </c>
      <c r="B404" s="1" t="str">
        <f t="shared" si="12"/>
        <v>19/01/2016</v>
      </c>
      <c r="C404" t="s">
        <v>61</v>
      </c>
      <c r="D404" t="s">
        <v>65</v>
      </c>
      <c r="E404" s="8">
        <v>4.0523999999999996</v>
      </c>
      <c r="F404">
        <v>250609227.00999996</v>
      </c>
      <c r="G404">
        <v>2001696.2200000002</v>
      </c>
      <c r="H404">
        <v>539014540</v>
      </c>
      <c r="I404">
        <v>65421601.500000015</v>
      </c>
      <c r="J404">
        <v>182185541.00999999</v>
      </c>
      <c r="K404">
        <v>12330961.33</v>
      </c>
      <c r="L404">
        <v>32099957</v>
      </c>
      <c r="M404" s="10">
        <v>13879473</v>
      </c>
      <c r="N404" s="10">
        <v>38283336</v>
      </c>
      <c r="O404" s="10">
        <v>75966928</v>
      </c>
      <c r="P404" s="10">
        <v>74301108</v>
      </c>
      <c r="Q404" s="10">
        <v>4040376</v>
      </c>
      <c r="R404" s="10">
        <v>72896086</v>
      </c>
      <c r="S404" s="10">
        <v>1404508</v>
      </c>
      <c r="T404" s="10">
        <v>20341081</v>
      </c>
      <c r="U404" s="10">
        <v>186610644</v>
      </c>
      <c r="V404" s="10">
        <v>49289304</v>
      </c>
      <c r="W404" s="10">
        <v>1404508</v>
      </c>
      <c r="X404" s="10">
        <v>20341081</v>
      </c>
      <c r="Y404" s="10">
        <v>186610644</v>
      </c>
      <c r="Z404" s="10">
        <v>49289304</v>
      </c>
      <c r="AA404" s="10">
        <v>2001696</v>
      </c>
      <c r="AB404" s="10">
        <v>2.4638480875000002</v>
      </c>
      <c r="AC404">
        <v>128.25</v>
      </c>
      <c r="AD404" s="2">
        <v>11024617489</v>
      </c>
      <c r="AE404" s="2">
        <v>10455954695</v>
      </c>
      <c r="AF404" s="10">
        <f>INDEX(CONFAZ!$EN$2:$ES$408,MATCH(DATE(YEAR($A404),MONTH($A404),15),CONFAZ!$EN$2:$EN$408,0),2)</f>
        <v>147537499</v>
      </c>
      <c r="AG404" s="10">
        <f>INDEX(CONFAZ!$EN$2:$ES$408,MATCH(DATE(YEAR($A404),MONTH($A404),15),CONFAZ!$EN$2:$EN$408,0),3)</f>
        <v>62383725</v>
      </c>
      <c r="AH404">
        <v>880</v>
      </c>
      <c r="AI404">
        <v>1448761366799.99</v>
      </c>
      <c r="AJ404">
        <v>14.15</v>
      </c>
      <c r="AK404">
        <v>1.51</v>
      </c>
      <c r="AL404">
        <v>966.74944444444395</v>
      </c>
      <c r="AM404">
        <v>760.27700000000004</v>
      </c>
      <c r="AN404">
        <v>700.73095238095198</v>
      </c>
      <c r="AO404">
        <v>869.73119999999994</v>
      </c>
      <c r="AP404">
        <v>9.6204774796948005</v>
      </c>
      <c r="AQ404">
        <v>2.27</v>
      </c>
      <c r="AR404">
        <v>134.36000000000001</v>
      </c>
      <c r="AS404">
        <v>-6.9196</v>
      </c>
      <c r="AT404" s="10">
        <v>481818500000</v>
      </c>
      <c r="AU404">
        <v>0</v>
      </c>
      <c r="AV404">
        <v>0</v>
      </c>
      <c r="AW404">
        <v>68272113</v>
      </c>
      <c r="AX404">
        <v>66621927</v>
      </c>
      <c r="AY404">
        <v>0</v>
      </c>
      <c r="AZ404" s="10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1650186</v>
      </c>
      <c r="BO404">
        <v>23134440000</v>
      </c>
      <c r="BP404" s="3">
        <v>0.4</v>
      </c>
      <c r="BQ404" s="3">
        <v>3704</v>
      </c>
      <c r="BR404" s="3">
        <v>21950.81</v>
      </c>
      <c r="BS404" s="3">
        <v>2353922000</v>
      </c>
      <c r="BT404" s="3">
        <v>23590000</v>
      </c>
      <c r="BU404" s="3">
        <v>4905638000</v>
      </c>
      <c r="BV404" s="3">
        <v>11308785000</v>
      </c>
      <c r="BW404">
        <v>4542506000</v>
      </c>
      <c r="BX404" s="3">
        <v>18591934000</v>
      </c>
      <c r="BY404">
        <v>0</v>
      </c>
      <c r="BZ404">
        <v>0</v>
      </c>
      <c r="CA404">
        <v>0</v>
      </c>
      <c r="CB404">
        <v>0</v>
      </c>
      <c r="CC404">
        <v>22677841000</v>
      </c>
      <c r="CD404">
        <v>0.4</v>
      </c>
      <c r="CE404">
        <v>379747.71</v>
      </c>
      <c r="CF404">
        <v>159850541.36000001</v>
      </c>
      <c r="CG404">
        <v>8071.91</v>
      </c>
      <c r="CH404">
        <v>30959.58</v>
      </c>
      <c r="CI404">
        <v>31.7388555</v>
      </c>
      <c r="CJ404">
        <v>3.68</v>
      </c>
      <c r="CK404">
        <v>275516.67</v>
      </c>
      <c r="CL404">
        <v>324236.67</v>
      </c>
      <c r="CM404">
        <v>48720</v>
      </c>
      <c r="CN404">
        <v>-23906.67</v>
      </c>
      <c r="CO404">
        <v>5524086.6699999999</v>
      </c>
      <c r="CP404">
        <v>-25583.33</v>
      </c>
      <c r="CQ404">
        <v>-97413.33</v>
      </c>
      <c r="CR404">
        <v>702290.18</v>
      </c>
      <c r="CS404">
        <v>338139893.12</v>
      </c>
      <c r="CT404">
        <v>44342.78</v>
      </c>
      <c r="CU404">
        <v>338889126.07999998</v>
      </c>
      <c r="CV404" s="34">
        <v>0.52966100000000005</v>
      </c>
      <c r="CW404">
        <v>1337648641</v>
      </c>
      <c r="CX404" s="7">
        <v>36365519.950000003</v>
      </c>
      <c r="CY404" s="10">
        <f t="shared" si="13"/>
        <v>0</v>
      </c>
      <c r="CZ404" s="10">
        <f>IFERROR(INDEX(CONFAZ!$A$2:$ES$440,MATCH(DATE(YEAR($A404),MONTH($A404),15),CONFAZ!$A$2:$A$440,0),4),0)</f>
        <v>8071.91</v>
      </c>
      <c r="DB404" s="5"/>
      <c r="DC404" s="5"/>
      <c r="DD404"/>
      <c r="DJ404"/>
    </row>
    <row r="405" spans="1:114" x14ac:dyDescent="0.25">
      <c r="A405" s="1">
        <v>42419</v>
      </c>
      <c r="B405" s="1" t="str">
        <f t="shared" si="12"/>
        <v>19/02/2016</v>
      </c>
      <c r="C405" t="s">
        <v>61</v>
      </c>
      <c r="D405" t="s">
        <v>65</v>
      </c>
      <c r="E405" s="8">
        <v>3.9737</v>
      </c>
      <c r="F405">
        <v>223415929.58000004</v>
      </c>
      <c r="G405">
        <v>1342192.2599999998</v>
      </c>
      <c r="H405">
        <v>458879584</v>
      </c>
      <c r="I405">
        <v>58395999.789999999</v>
      </c>
      <c r="J405">
        <v>139169640.11999997</v>
      </c>
      <c r="K405">
        <v>9653058.0999999996</v>
      </c>
      <c r="L405">
        <v>92302269</v>
      </c>
      <c r="M405" s="10">
        <v>13526582</v>
      </c>
      <c r="N405" s="10">
        <v>35670812</v>
      </c>
      <c r="O405" s="10">
        <v>59044356</v>
      </c>
      <c r="P405" s="10">
        <v>56282822</v>
      </c>
      <c r="Q405" s="10">
        <v>3784398</v>
      </c>
      <c r="R405" s="10">
        <v>61599303</v>
      </c>
      <c r="S405" s="10">
        <v>1988631</v>
      </c>
      <c r="T405" s="10">
        <v>23378829</v>
      </c>
      <c r="U405" s="10">
        <v>151965046</v>
      </c>
      <c r="V405" s="10">
        <v>50297891</v>
      </c>
      <c r="W405" s="10">
        <v>1988631</v>
      </c>
      <c r="X405" s="10">
        <v>23378829</v>
      </c>
      <c r="Y405" s="10">
        <v>151965046</v>
      </c>
      <c r="Z405" s="10">
        <v>50297891</v>
      </c>
      <c r="AA405" s="10">
        <v>1340914</v>
      </c>
      <c r="AB405" s="10">
        <v>1.8207618135999999</v>
      </c>
      <c r="AC405">
        <v>130.81</v>
      </c>
      <c r="AD405" s="2">
        <v>13103865483</v>
      </c>
      <c r="AE405" s="2">
        <v>10448566313</v>
      </c>
      <c r="AF405" s="10">
        <f>INDEX(CONFAZ!$EN$2:$ES$408,MATCH(DATE(YEAR($A405),MONTH($A405),15),CONFAZ!$EN$2:$EN$408,0),2)</f>
        <v>139541291</v>
      </c>
      <c r="AG405" s="10">
        <f>INDEX(CONFAZ!$EN$2:$ES$408,MATCH(DATE(YEAR($A405),MONTH($A405),15),CONFAZ!$EN$2:$EN$408,0),3)</f>
        <v>142581099</v>
      </c>
      <c r="AH405">
        <v>880</v>
      </c>
      <c r="AI405">
        <v>1428020621600</v>
      </c>
      <c r="AJ405">
        <v>14.15</v>
      </c>
      <c r="AK405">
        <v>0.95</v>
      </c>
      <c r="AL405">
        <v>978.94555555555496</v>
      </c>
      <c r="AM405">
        <v>775.34349999999995</v>
      </c>
      <c r="AN405">
        <v>715.69761904761901</v>
      </c>
      <c r="AO405">
        <v>879.76919999999996</v>
      </c>
      <c r="AP405">
        <v>10.350041730079999</v>
      </c>
      <c r="AQ405">
        <v>1.9</v>
      </c>
      <c r="AR405">
        <v>132.55000000000001</v>
      </c>
      <c r="AS405">
        <v>13.199</v>
      </c>
      <c r="AT405" s="10">
        <v>490477900000</v>
      </c>
      <c r="AU405">
        <v>0</v>
      </c>
      <c r="AV405">
        <v>0</v>
      </c>
      <c r="AW405">
        <v>52082269</v>
      </c>
      <c r="AX405">
        <v>50282929</v>
      </c>
      <c r="AY405">
        <v>0</v>
      </c>
      <c r="AZ405" s="10">
        <v>0</v>
      </c>
      <c r="BA405">
        <v>0</v>
      </c>
      <c r="BB405">
        <v>0</v>
      </c>
      <c r="BC405">
        <v>29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1799311</v>
      </c>
      <c r="BO405">
        <v>23134440000</v>
      </c>
      <c r="BP405" s="3">
        <v>0.4</v>
      </c>
      <c r="BQ405" s="3">
        <v>3704</v>
      </c>
      <c r="BR405" s="3">
        <v>21950.81</v>
      </c>
      <c r="BS405" s="3">
        <v>2353922000</v>
      </c>
      <c r="BT405" s="3">
        <v>23590000</v>
      </c>
      <c r="BU405">
        <v>4905638000</v>
      </c>
      <c r="BV405" s="3">
        <v>11308785000</v>
      </c>
      <c r="BW405">
        <v>4542506000</v>
      </c>
      <c r="BX405" s="3">
        <v>18591934000</v>
      </c>
      <c r="BY405">
        <v>0</v>
      </c>
      <c r="BZ405">
        <v>0</v>
      </c>
      <c r="CA405">
        <v>0</v>
      </c>
      <c r="CB405">
        <v>0</v>
      </c>
      <c r="CC405">
        <v>22677841000</v>
      </c>
      <c r="CD405">
        <v>0.4</v>
      </c>
      <c r="CE405">
        <v>245093.89</v>
      </c>
      <c r="CF405">
        <v>223891314.99000001</v>
      </c>
      <c r="CG405">
        <v>35148.76</v>
      </c>
      <c r="CH405">
        <v>26732.58</v>
      </c>
      <c r="CI405">
        <v>31.7388555</v>
      </c>
      <c r="CJ405">
        <v>3.71</v>
      </c>
      <c r="CK405">
        <v>275516.67</v>
      </c>
      <c r="CL405">
        <v>324236.67</v>
      </c>
      <c r="CM405">
        <v>48720</v>
      </c>
      <c r="CN405">
        <v>-23906.67</v>
      </c>
      <c r="CO405">
        <v>5524086.6699999999</v>
      </c>
      <c r="CP405">
        <v>-25583.33</v>
      </c>
      <c r="CQ405">
        <v>-97413.33</v>
      </c>
      <c r="CR405">
        <v>695863.67</v>
      </c>
      <c r="CS405">
        <v>272616679.47000003</v>
      </c>
      <c r="CT405">
        <v>159955.66</v>
      </c>
      <c r="CU405">
        <v>273473198.80000001</v>
      </c>
      <c r="CV405" s="34">
        <v>0.52966100000000005</v>
      </c>
      <c r="CW405">
        <v>1365480108</v>
      </c>
      <c r="CX405" s="7">
        <v>47064382.850000001</v>
      </c>
      <c r="CY405" s="10">
        <f t="shared" si="13"/>
        <v>0</v>
      </c>
      <c r="CZ405" s="10">
        <f>IFERROR(INDEX(CONFAZ!$A$2:$ES$440,MATCH(DATE(YEAR($A405),MONTH($A405),15),CONFAZ!$A$2:$A$440,0),4),0)</f>
        <v>35148.76</v>
      </c>
      <c r="DA405"/>
      <c r="DB405"/>
      <c r="DC405"/>
      <c r="DD405"/>
      <c r="DJ405"/>
    </row>
    <row r="406" spans="1:114" x14ac:dyDescent="0.25">
      <c r="A406" s="1">
        <v>42448</v>
      </c>
      <c r="B406" s="1" t="str">
        <f t="shared" si="12"/>
        <v>19/03/2016</v>
      </c>
      <c r="C406" t="s">
        <v>61</v>
      </c>
      <c r="D406" t="s">
        <v>65</v>
      </c>
      <c r="E406" s="8">
        <v>3.7039</v>
      </c>
      <c r="F406">
        <v>234040632.91000003</v>
      </c>
      <c r="G406">
        <v>1271021.99</v>
      </c>
      <c r="H406">
        <v>430172334</v>
      </c>
      <c r="I406">
        <v>52415069.380000018</v>
      </c>
      <c r="J406">
        <v>110240401.08999999</v>
      </c>
      <c r="K406">
        <v>9469409.5199999996</v>
      </c>
      <c r="L406">
        <v>53595376</v>
      </c>
      <c r="M406" s="10">
        <v>22479833</v>
      </c>
      <c r="N406" s="10">
        <v>34986446</v>
      </c>
      <c r="O406" s="10">
        <v>57526125</v>
      </c>
      <c r="P406" s="10">
        <v>67191902</v>
      </c>
      <c r="Q406" s="10">
        <v>5260089</v>
      </c>
      <c r="R406" s="10">
        <v>49444878</v>
      </c>
      <c r="S406" s="10">
        <v>3499698</v>
      </c>
      <c r="T406" s="10">
        <v>22975445</v>
      </c>
      <c r="U406" s="10">
        <v>111611912</v>
      </c>
      <c r="V406" s="10">
        <v>53926585</v>
      </c>
      <c r="W406" s="10">
        <v>3499698</v>
      </c>
      <c r="X406" s="10">
        <v>22975445</v>
      </c>
      <c r="Y406" s="10">
        <v>111611912</v>
      </c>
      <c r="Z406" s="10">
        <v>53926585</v>
      </c>
      <c r="AA406" s="10">
        <v>1269421</v>
      </c>
      <c r="AB406" s="10">
        <v>2.1953758583999998</v>
      </c>
      <c r="AC406">
        <v>140.27000000000001</v>
      </c>
      <c r="AD406" s="2">
        <v>15845539947</v>
      </c>
      <c r="AE406" s="2">
        <v>11706198715</v>
      </c>
      <c r="AF406" s="10">
        <f>INDEX(CONFAZ!$EN$2:$ES$408,MATCH(DATE(YEAR($A406),MONTH($A406),15),CONFAZ!$EN$2:$EN$408,0),2)</f>
        <v>201463034</v>
      </c>
      <c r="AG406" s="10">
        <f>INDEX(CONFAZ!$EN$2:$ES$408,MATCH(DATE(YEAR($A406),MONTH($A406),15),CONFAZ!$EN$2:$EN$408,0),3)</f>
        <v>411147314</v>
      </c>
      <c r="AH406">
        <v>880</v>
      </c>
      <c r="AI406">
        <v>1324877622200</v>
      </c>
      <c r="AJ406">
        <v>14.15</v>
      </c>
      <c r="AK406">
        <v>0.44</v>
      </c>
      <c r="AL406">
        <v>997.68722222222198</v>
      </c>
      <c r="AM406">
        <v>791.53549999999996</v>
      </c>
      <c r="AN406">
        <v>730.52333333333297</v>
      </c>
      <c r="AO406">
        <v>897.70439999999996</v>
      </c>
      <c r="AP406">
        <v>11.0609967741619</v>
      </c>
      <c r="AQ406">
        <v>1.43</v>
      </c>
      <c r="AR406">
        <v>148.22999999999999</v>
      </c>
      <c r="AS406">
        <v>-8.9</v>
      </c>
      <c r="AT406" s="10">
        <v>528022800000.00006</v>
      </c>
      <c r="AU406">
        <v>0</v>
      </c>
      <c r="AV406">
        <v>0</v>
      </c>
      <c r="AW406">
        <v>87531218</v>
      </c>
      <c r="AX406">
        <v>85378631</v>
      </c>
      <c r="AY406">
        <v>0</v>
      </c>
      <c r="AZ406" s="10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2152587</v>
      </c>
      <c r="BO406">
        <v>23134440000</v>
      </c>
      <c r="BP406" s="3">
        <v>0.4</v>
      </c>
      <c r="BQ406" s="3">
        <v>3704</v>
      </c>
      <c r="BR406" s="3">
        <v>21950.81</v>
      </c>
      <c r="BS406">
        <v>2353922000</v>
      </c>
      <c r="BT406" s="3">
        <v>23590000</v>
      </c>
      <c r="BU406" s="3">
        <v>4905638000</v>
      </c>
      <c r="BV406" s="3">
        <v>11308785000</v>
      </c>
      <c r="BW406" s="3">
        <v>4542506000</v>
      </c>
      <c r="BX406" s="3">
        <v>18591934000</v>
      </c>
      <c r="BY406">
        <v>0</v>
      </c>
      <c r="BZ406">
        <v>0</v>
      </c>
      <c r="CA406">
        <v>0</v>
      </c>
      <c r="CB406">
        <v>0</v>
      </c>
      <c r="CC406">
        <v>22677841000</v>
      </c>
      <c r="CD406">
        <v>0.4</v>
      </c>
      <c r="CE406">
        <v>255363.84</v>
      </c>
      <c r="CF406">
        <v>190589106.41</v>
      </c>
      <c r="CG406">
        <v>26301.74</v>
      </c>
      <c r="CH406">
        <v>31064.58</v>
      </c>
      <c r="CI406">
        <v>31.7388555</v>
      </c>
      <c r="CJ406">
        <v>3.73</v>
      </c>
      <c r="CK406">
        <v>275516.67</v>
      </c>
      <c r="CL406">
        <v>324236.67</v>
      </c>
      <c r="CM406">
        <v>48720</v>
      </c>
      <c r="CN406">
        <v>-23906.67</v>
      </c>
      <c r="CO406">
        <v>5524086.6699999999</v>
      </c>
      <c r="CP406">
        <v>-25583.33</v>
      </c>
      <c r="CQ406">
        <v>-97413.33</v>
      </c>
      <c r="CR406">
        <v>649439.48</v>
      </c>
      <c r="CS406">
        <v>235610645.09</v>
      </c>
      <c r="CT406">
        <v>79442.5</v>
      </c>
      <c r="CU406">
        <v>236341627.06999999</v>
      </c>
      <c r="CV406" s="34">
        <v>0.52966100000000005</v>
      </c>
      <c r="CW406">
        <v>994551692.79999995</v>
      </c>
      <c r="CX406" s="7">
        <v>28587781.84</v>
      </c>
      <c r="CY406" s="10">
        <f t="shared" si="13"/>
        <v>0</v>
      </c>
      <c r="CZ406" s="10">
        <f>IFERROR(INDEX(CONFAZ!$A$2:$ES$440,MATCH(DATE(YEAR($A406),MONTH($A406),15),CONFAZ!$A$2:$A$440,0),4),0)</f>
        <v>26301.74</v>
      </c>
      <c r="DA406"/>
      <c r="DB406"/>
      <c r="DC406"/>
      <c r="DD406"/>
      <c r="DJ406"/>
    </row>
    <row r="407" spans="1:114" x14ac:dyDescent="0.25">
      <c r="A407" s="1">
        <v>42479</v>
      </c>
      <c r="B407" s="1" t="str">
        <f t="shared" si="12"/>
        <v>19/04/2016</v>
      </c>
      <c r="C407" t="s">
        <v>61</v>
      </c>
      <c r="D407" t="s">
        <v>65</v>
      </c>
      <c r="E407" s="8">
        <v>3.5657999999999999</v>
      </c>
      <c r="F407">
        <v>239414160.86000001</v>
      </c>
      <c r="G407">
        <v>1953140.8000000003</v>
      </c>
      <c r="H407">
        <v>470860226</v>
      </c>
      <c r="I407">
        <v>65628424.639999986</v>
      </c>
      <c r="J407">
        <v>128565691.96000001</v>
      </c>
      <c r="K407">
        <v>10102107.359999999</v>
      </c>
      <c r="L407">
        <v>46623762</v>
      </c>
      <c r="M407" s="10">
        <v>13052834</v>
      </c>
      <c r="N407" s="10">
        <v>37932664</v>
      </c>
      <c r="O407" s="10">
        <v>56335122</v>
      </c>
      <c r="P407" s="10">
        <v>74461280</v>
      </c>
      <c r="Q407" s="10">
        <v>4589015</v>
      </c>
      <c r="R407" s="10">
        <v>56613525</v>
      </c>
      <c r="S407" s="10">
        <v>2535725</v>
      </c>
      <c r="T407" s="10">
        <v>38338310</v>
      </c>
      <c r="U407" s="10">
        <v>138774998</v>
      </c>
      <c r="V407" s="10">
        <v>46273612</v>
      </c>
      <c r="W407" s="10">
        <v>2535725</v>
      </c>
      <c r="X407" s="10">
        <v>38338310</v>
      </c>
      <c r="Y407" s="10">
        <v>138774998</v>
      </c>
      <c r="Z407" s="10">
        <v>46273612</v>
      </c>
      <c r="AA407" s="10">
        <v>1953141</v>
      </c>
      <c r="AB407" s="10">
        <v>-0.70648736130000001</v>
      </c>
      <c r="AC407">
        <v>136.01</v>
      </c>
      <c r="AD407" s="2">
        <v>15082231392</v>
      </c>
      <c r="AE407" s="2">
        <v>10658991407</v>
      </c>
      <c r="AF407" s="10">
        <f>INDEX(CONFAZ!$EN$2:$ES$408,MATCH(DATE(YEAR($A407),MONTH($A407),15),CONFAZ!$EN$2:$EN$408,0),2)</f>
        <v>220655795</v>
      </c>
      <c r="AG407" s="10">
        <f>INDEX(CONFAZ!$EN$2:$ES$408,MATCH(DATE(YEAR($A407),MONTH($A407),15),CONFAZ!$EN$2:$EN$408,0),3)</f>
        <v>134503507</v>
      </c>
      <c r="AH407">
        <v>880</v>
      </c>
      <c r="AI407">
        <v>1291536325800</v>
      </c>
      <c r="AJ407">
        <v>14.15</v>
      </c>
      <c r="AK407">
        <v>0.64</v>
      </c>
      <c r="AL407">
        <v>994.05</v>
      </c>
      <c r="AM407">
        <v>793.23699999999997</v>
      </c>
      <c r="AN407">
        <v>729.91809523809502</v>
      </c>
      <c r="AO407">
        <v>894.71640000000002</v>
      </c>
      <c r="AP407">
        <v>11.336864883919</v>
      </c>
      <c r="AQ407">
        <v>1.61</v>
      </c>
      <c r="AR407">
        <v>153.27000000000001</v>
      </c>
      <c r="AS407">
        <v>-21.71</v>
      </c>
      <c r="AT407" s="10">
        <v>520821400000</v>
      </c>
      <c r="AU407">
        <v>0</v>
      </c>
      <c r="AV407">
        <v>0</v>
      </c>
      <c r="AW407">
        <v>69557294</v>
      </c>
      <c r="AX407">
        <v>68746496</v>
      </c>
      <c r="AY407">
        <v>0</v>
      </c>
      <c r="AZ407" s="10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751441</v>
      </c>
      <c r="BO407">
        <v>23134440000</v>
      </c>
      <c r="BP407" s="3">
        <v>0.4</v>
      </c>
      <c r="BQ407" s="3">
        <v>3704</v>
      </c>
      <c r="BR407">
        <v>21950.81</v>
      </c>
      <c r="BS407" s="3">
        <v>2353922000</v>
      </c>
      <c r="BT407" s="3">
        <v>23590000</v>
      </c>
      <c r="BU407">
        <v>4905638000</v>
      </c>
      <c r="BV407" s="3">
        <v>11308785000</v>
      </c>
      <c r="BW407" s="3">
        <v>4542506000</v>
      </c>
      <c r="BX407" s="3">
        <v>18591934000</v>
      </c>
      <c r="BY407">
        <v>0</v>
      </c>
      <c r="BZ407">
        <v>0</v>
      </c>
      <c r="CA407">
        <v>0</v>
      </c>
      <c r="CB407">
        <v>0</v>
      </c>
      <c r="CC407">
        <v>22677841000</v>
      </c>
      <c r="CD407">
        <v>0.4</v>
      </c>
      <c r="CE407">
        <v>210162.37</v>
      </c>
      <c r="CF407">
        <v>166310345.09</v>
      </c>
      <c r="CG407">
        <v>16311.48</v>
      </c>
      <c r="CH407">
        <v>26378.58</v>
      </c>
      <c r="CI407">
        <v>31.7388555</v>
      </c>
      <c r="CJ407">
        <v>3.72</v>
      </c>
      <c r="CK407">
        <v>-147856.67000000001</v>
      </c>
      <c r="CL407">
        <v>-110150</v>
      </c>
      <c r="CM407">
        <v>37706.67</v>
      </c>
      <c r="CN407">
        <v>-85460</v>
      </c>
      <c r="CO407">
        <v>5414663.3300000001</v>
      </c>
      <c r="CP407">
        <v>-41550</v>
      </c>
      <c r="CQ407">
        <v>-215410</v>
      </c>
      <c r="CR407">
        <v>1071772.77</v>
      </c>
      <c r="CS407">
        <v>243302765.25</v>
      </c>
      <c r="CT407">
        <v>70555.89</v>
      </c>
      <c r="CU407">
        <v>244445093.91</v>
      </c>
      <c r="CV407" s="34">
        <v>0.52966100000000005</v>
      </c>
      <c r="CW407">
        <v>1073384819</v>
      </c>
      <c r="CX407" s="7">
        <v>33984733</v>
      </c>
      <c r="CY407" s="10">
        <f t="shared" si="13"/>
        <v>0</v>
      </c>
      <c r="CZ407" s="10">
        <f>IFERROR(INDEX(CONFAZ!$A$2:$ES$440,MATCH(DATE(YEAR($A407),MONTH($A407),15),CONFAZ!$A$2:$A$440,0),4),0)</f>
        <v>16311.48</v>
      </c>
      <c r="DA407"/>
      <c r="DB407"/>
      <c r="DC407"/>
      <c r="DD407"/>
      <c r="DJ407"/>
    </row>
    <row r="408" spans="1:114" x14ac:dyDescent="0.25">
      <c r="A408" s="1">
        <v>42509</v>
      </c>
      <c r="B408" s="1" t="str">
        <f t="shared" si="12"/>
        <v>19/05/2016</v>
      </c>
      <c r="C408" t="s">
        <v>61</v>
      </c>
      <c r="D408" t="s">
        <v>65</v>
      </c>
      <c r="E408" s="8">
        <v>3.5392999999999999</v>
      </c>
      <c r="F408">
        <v>272315025.07000005</v>
      </c>
      <c r="G408">
        <v>3106400.9399999995</v>
      </c>
      <c r="H408">
        <v>466345929</v>
      </c>
      <c r="I408">
        <v>57349291.600000009</v>
      </c>
      <c r="J408">
        <v>100637974.88999999</v>
      </c>
      <c r="K408">
        <v>10930264.029999997</v>
      </c>
      <c r="L408">
        <v>39434075</v>
      </c>
      <c r="M408" s="10">
        <v>32053857</v>
      </c>
      <c r="N408" s="10">
        <v>37586293</v>
      </c>
      <c r="O408" s="10">
        <v>61121386</v>
      </c>
      <c r="P408" s="10">
        <v>83442094</v>
      </c>
      <c r="Q408" s="10">
        <v>4704163</v>
      </c>
      <c r="R408" s="10">
        <v>53265680</v>
      </c>
      <c r="S408" s="10">
        <v>3019854</v>
      </c>
      <c r="T408" s="10">
        <v>31701523</v>
      </c>
      <c r="U408" s="10">
        <v>112627358</v>
      </c>
      <c r="V408" s="10">
        <v>43715631</v>
      </c>
      <c r="W408" s="10">
        <v>3019854</v>
      </c>
      <c r="X408" s="10">
        <v>31701523</v>
      </c>
      <c r="Y408" s="10">
        <v>112627358</v>
      </c>
      <c r="Z408" s="10">
        <v>43715631</v>
      </c>
      <c r="AA408" s="10">
        <v>3108090</v>
      </c>
      <c r="AB408" s="10">
        <v>0.52453482699999998</v>
      </c>
      <c r="AC408">
        <v>133.54</v>
      </c>
      <c r="AD408" s="2">
        <v>16596334743</v>
      </c>
      <c r="AE408" s="2">
        <v>11291198938</v>
      </c>
      <c r="AF408" s="10">
        <f>INDEX(CONFAZ!$EN$2:$ES$408,MATCH(DATE(YEAR($A408),MONTH($A408),15),CONFAZ!$EN$2:$EN$408,0),2)</f>
        <v>206297751</v>
      </c>
      <c r="AG408" s="10">
        <f>INDEX(CONFAZ!$EN$2:$ES$408,MATCH(DATE(YEAR($A408),MONTH($A408),15),CONFAZ!$EN$2:$EN$408,0),3)</f>
        <v>190526387</v>
      </c>
      <c r="AH408">
        <v>880</v>
      </c>
      <c r="AI408">
        <v>1286347967100</v>
      </c>
      <c r="AJ408">
        <v>14.15</v>
      </c>
      <c r="AK408">
        <v>0.98</v>
      </c>
      <c r="AL408">
        <v>1003.13944444444</v>
      </c>
      <c r="AM408">
        <v>797.56700000000001</v>
      </c>
      <c r="AN408">
        <v>734.46476190476096</v>
      </c>
      <c r="AO408">
        <v>900.40719999999999</v>
      </c>
      <c r="AP408">
        <v>11.3192421250219</v>
      </c>
      <c r="AQ408">
        <v>1.78</v>
      </c>
      <c r="AR408">
        <v>166.8</v>
      </c>
      <c r="AS408">
        <v>7.38</v>
      </c>
      <c r="AT408" s="10">
        <v>516516800000</v>
      </c>
      <c r="AU408">
        <v>0</v>
      </c>
      <c r="AV408">
        <v>0</v>
      </c>
      <c r="AW408">
        <v>92773014</v>
      </c>
      <c r="AX408">
        <v>77463030</v>
      </c>
      <c r="AY408">
        <v>0</v>
      </c>
      <c r="AZ408" s="10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14563003</v>
      </c>
      <c r="BM408">
        <v>0</v>
      </c>
      <c r="BN408">
        <v>746981</v>
      </c>
      <c r="BO408">
        <v>23134440000</v>
      </c>
      <c r="BP408" s="3">
        <v>0.4</v>
      </c>
      <c r="BQ408" s="3">
        <v>3704</v>
      </c>
      <c r="BR408" s="3">
        <v>21950.81</v>
      </c>
      <c r="BS408" s="3">
        <v>2353922000</v>
      </c>
      <c r="BT408" s="3">
        <v>23590000</v>
      </c>
      <c r="BU408">
        <v>4905638000</v>
      </c>
      <c r="BV408" s="3">
        <v>11308785000</v>
      </c>
      <c r="BW408" s="3">
        <v>4542506000</v>
      </c>
      <c r="BX408" s="3">
        <v>18591934000</v>
      </c>
      <c r="BY408">
        <v>0</v>
      </c>
      <c r="BZ408">
        <v>0</v>
      </c>
      <c r="CA408">
        <v>0</v>
      </c>
      <c r="CB408">
        <v>0</v>
      </c>
      <c r="CC408">
        <v>22677841000</v>
      </c>
      <c r="CD408">
        <v>0.4</v>
      </c>
      <c r="CE408">
        <v>189492.65</v>
      </c>
      <c r="CF408">
        <v>158248282.86000001</v>
      </c>
      <c r="CG408">
        <v>22677.48</v>
      </c>
      <c r="CH408">
        <v>24411.58</v>
      </c>
      <c r="CI408">
        <v>31.7388555</v>
      </c>
      <c r="CJ408">
        <v>3.67</v>
      </c>
      <c r="CK408">
        <v>-147856.67000000001</v>
      </c>
      <c r="CL408">
        <v>-110150</v>
      </c>
      <c r="CM408">
        <v>37706.67</v>
      </c>
      <c r="CN408">
        <v>-85460</v>
      </c>
      <c r="CO408">
        <v>5414663.3300000001</v>
      </c>
      <c r="CP408">
        <v>-41550</v>
      </c>
      <c r="CQ408">
        <v>-215410</v>
      </c>
      <c r="CR408">
        <v>1267532.25</v>
      </c>
      <c r="CS408">
        <v>238988416.97999999</v>
      </c>
      <c r="CT408">
        <v>71219.89</v>
      </c>
      <c r="CU408">
        <v>240327169.12</v>
      </c>
      <c r="CV408" s="34">
        <v>0.52966100000000005</v>
      </c>
      <c r="CW408">
        <v>1319963909</v>
      </c>
      <c r="CX408" s="7">
        <v>45191491.920000002</v>
      </c>
      <c r="CY408" s="10">
        <f t="shared" si="13"/>
        <v>0</v>
      </c>
      <c r="CZ408" s="10">
        <f>IFERROR(INDEX(CONFAZ!$A$2:$ES$440,MATCH(DATE(YEAR($A408),MONTH($A408),15),CONFAZ!$A$2:$A$440,0),4),0)</f>
        <v>22677.48</v>
      </c>
      <c r="DA408"/>
      <c r="DB408"/>
      <c r="DC408"/>
      <c r="DD408"/>
      <c r="DJ408"/>
    </row>
    <row r="409" spans="1:114" x14ac:dyDescent="0.25">
      <c r="A409" s="1">
        <v>42540</v>
      </c>
      <c r="B409" s="1" t="str">
        <f t="shared" si="12"/>
        <v>19/06/2016</v>
      </c>
      <c r="C409" t="s">
        <v>61</v>
      </c>
      <c r="D409" t="s">
        <v>65</v>
      </c>
      <c r="E409" s="8">
        <v>3.4245000000000001</v>
      </c>
      <c r="F409">
        <v>287107375.57999998</v>
      </c>
      <c r="G409">
        <v>1209298.19</v>
      </c>
      <c r="H409">
        <v>503405083</v>
      </c>
      <c r="I409">
        <v>61116624.599999994</v>
      </c>
      <c r="J409">
        <v>118799245.16000001</v>
      </c>
      <c r="K409">
        <v>11278705.27</v>
      </c>
      <c r="L409">
        <v>28744692</v>
      </c>
      <c r="M409" s="10">
        <v>12100384</v>
      </c>
      <c r="N409" s="10">
        <v>37801155</v>
      </c>
      <c r="O409" s="10">
        <v>62232930</v>
      </c>
      <c r="P409" s="10">
        <v>79556637</v>
      </c>
      <c r="Q409" s="10">
        <v>5842584</v>
      </c>
      <c r="R409" s="10">
        <v>57789003</v>
      </c>
      <c r="S409" s="10">
        <v>2788903</v>
      </c>
      <c r="T409" s="10">
        <v>68316128</v>
      </c>
      <c r="U409" s="10">
        <v>131710366</v>
      </c>
      <c r="V409" s="10">
        <v>44057695</v>
      </c>
      <c r="W409" s="10">
        <v>2788903</v>
      </c>
      <c r="X409" s="10">
        <v>68316128</v>
      </c>
      <c r="Y409" s="10">
        <v>131710366</v>
      </c>
      <c r="Z409" s="10">
        <v>44057695</v>
      </c>
      <c r="AA409" s="10">
        <v>1209298</v>
      </c>
      <c r="AB409" s="10">
        <v>1.1950322214</v>
      </c>
      <c r="AC409">
        <v>135.27000000000001</v>
      </c>
      <c r="AD409" s="2">
        <v>16602945756</v>
      </c>
      <c r="AE409" s="2">
        <v>12923892615</v>
      </c>
      <c r="AF409" s="10">
        <f>INDEX(CONFAZ!$EN$2:$ES$408,MATCH(DATE(YEAR($A409),MONTH($A409),15),CONFAZ!$EN$2:$EN$408,0),2)</f>
        <v>203570736</v>
      </c>
      <c r="AG409" s="10">
        <f>INDEX(CONFAZ!$EN$2:$ES$408,MATCH(DATE(YEAR($A409),MONTH($A409),15),CONFAZ!$EN$2:$EN$408,0),3)</f>
        <v>208326610</v>
      </c>
      <c r="AH409">
        <v>880</v>
      </c>
      <c r="AI409">
        <v>1247038524000</v>
      </c>
      <c r="AJ409">
        <v>14.15</v>
      </c>
      <c r="AK409">
        <v>0.47</v>
      </c>
      <c r="AL409">
        <v>1005.70833333333</v>
      </c>
      <c r="AM409">
        <v>799.83</v>
      </c>
      <c r="AN409">
        <v>733.67809523809501</v>
      </c>
      <c r="AO409">
        <v>900.94960000000003</v>
      </c>
      <c r="AP409">
        <v>11.442635439353801</v>
      </c>
      <c r="AQ409">
        <v>1.35</v>
      </c>
      <c r="AR409">
        <v>169.69</v>
      </c>
      <c r="AS409">
        <v>17.649999999999999</v>
      </c>
      <c r="AT409" s="10">
        <v>521732700000</v>
      </c>
      <c r="AU409">
        <v>0</v>
      </c>
      <c r="AV409">
        <v>0</v>
      </c>
      <c r="AW409">
        <v>84973853</v>
      </c>
      <c r="AX409">
        <v>69280622</v>
      </c>
      <c r="AY409">
        <v>0</v>
      </c>
      <c r="AZ409" s="10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15453051</v>
      </c>
      <c r="BM409">
        <v>0</v>
      </c>
      <c r="BN409">
        <v>212634</v>
      </c>
      <c r="BO409">
        <v>23134440000</v>
      </c>
      <c r="BP409" s="3">
        <v>0.4</v>
      </c>
      <c r="BQ409" s="3">
        <v>3704</v>
      </c>
      <c r="BR409" s="3">
        <v>21950.81</v>
      </c>
      <c r="BS409" s="3">
        <v>2353922000</v>
      </c>
      <c r="BT409" s="3">
        <v>23590000</v>
      </c>
      <c r="BU409" s="3">
        <v>4905638000</v>
      </c>
      <c r="BV409" s="3">
        <v>11308785000</v>
      </c>
      <c r="BW409" s="3">
        <v>4542506000</v>
      </c>
      <c r="BX409" s="3">
        <v>18591934000</v>
      </c>
      <c r="BY409">
        <v>0</v>
      </c>
      <c r="BZ409">
        <v>0</v>
      </c>
      <c r="CA409">
        <v>0</v>
      </c>
      <c r="CB409">
        <v>0</v>
      </c>
      <c r="CC409">
        <v>22677841000</v>
      </c>
      <c r="CD409">
        <v>0.4</v>
      </c>
      <c r="CE409">
        <v>248736.73</v>
      </c>
      <c r="CF409">
        <v>165371281.44999999</v>
      </c>
      <c r="CG409">
        <v>29308.77</v>
      </c>
      <c r="CH409">
        <v>26668.58</v>
      </c>
      <c r="CI409">
        <v>31.7388555</v>
      </c>
      <c r="CJ409">
        <v>3.65</v>
      </c>
      <c r="CK409">
        <v>-147856.67000000001</v>
      </c>
      <c r="CL409">
        <v>-110150</v>
      </c>
      <c r="CM409">
        <v>37706.67</v>
      </c>
      <c r="CN409">
        <v>-85460</v>
      </c>
      <c r="CO409">
        <v>5414663.3300000001</v>
      </c>
      <c r="CP409">
        <v>-41550</v>
      </c>
      <c r="CQ409">
        <v>-215410</v>
      </c>
      <c r="CR409">
        <v>524161.31</v>
      </c>
      <c r="CS409">
        <v>226214155.77000001</v>
      </c>
      <c r="CT409">
        <v>49800.03</v>
      </c>
      <c r="CU409">
        <v>226788117.11000001</v>
      </c>
      <c r="CV409" s="34">
        <v>0.52966100000000005</v>
      </c>
      <c r="CW409">
        <v>1154244929</v>
      </c>
      <c r="CX409" s="7">
        <v>36152970.980000004</v>
      </c>
      <c r="CY409" s="10">
        <f t="shared" si="13"/>
        <v>0</v>
      </c>
      <c r="CZ409" s="10">
        <f>IFERROR(INDEX(CONFAZ!$A$2:$ES$440,MATCH(DATE(YEAR($A409),MONTH($A409),15),CONFAZ!$A$2:$A$440,0),4),0)</f>
        <v>29308.77</v>
      </c>
      <c r="DA409" s="10"/>
      <c r="DB409" s="10"/>
      <c r="DC409"/>
      <c r="DD409"/>
      <c r="DJ409"/>
    </row>
    <row r="410" spans="1:114" x14ac:dyDescent="0.25">
      <c r="A410" s="1">
        <v>42570</v>
      </c>
      <c r="B410" s="1" t="str">
        <f t="shared" si="12"/>
        <v>19/07/2016</v>
      </c>
      <c r="C410" t="s">
        <v>61</v>
      </c>
      <c r="D410" t="s">
        <v>65</v>
      </c>
      <c r="E410" s="8">
        <v>3.2755999999999998</v>
      </c>
      <c r="F410">
        <v>285255253.85000002</v>
      </c>
      <c r="G410">
        <v>1248882.7399999998</v>
      </c>
      <c r="H410">
        <v>522024903</v>
      </c>
      <c r="I410">
        <v>62787628.739999987</v>
      </c>
      <c r="J410">
        <v>136457137.97999999</v>
      </c>
      <c r="K410">
        <v>11640950.049999997</v>
      </c>
      <c r="L410">
        <v>23331878</v>
      </c>
      <c r="M410" s="10">
        <v>11329231</v>
      </c>
      <c r="N410" s="10">
        <v>36724101</v>
      </c>
      <c r="O410" s="10">
        <v>63313309</v>
      </c>
      <c r="P410" s="10">
        <v>76818742</v>
      </c>
      <c r="Q410" s="10">
        <v>5271398</v>
      </c>
      <c r="R410" s="10">
        <v>63051844</v>
      </c>
      <c r="S410" s="10">
        <v>3205256</v>
      </c>
      <c r="T410" s="10">
        <v>68552323</v>
      </c>
      <c r="U410" s="10">
        <v>148344888</v>
      </c>
      <c r="V410" s="10">
        <v>44174376</v>
      </c>
      <c r="W410" s="10">
        <v>3205256</v>
      </c>
      <c r="X410" s="10">
        <v>68552323</v>
      </c>
      <c r="Y410" s="10">
        <v>148344888</v>
      </c>
      <c r="Z410" s="10">
        <v>44174376</v>
      </c>
      <c r="AA410" s="10">
        <v>1239435</v>
      </c>
      <c r="AB410" s="10">
        <v>0.7140823879</v>
      </c>
      <c r="AC410">
        <v>136.72</v>
      </c>
      <c r="AD410" s="2">
        <v>15142715725</v>
      </c>
      <c r="AE410" s="2">
        <v>11906417753</v>
      </c>
      <c r="AF410" s="10">
        <f>INDEX(CONFAZ!$EN$2:$ES$408,MATCH(DATE(YEAR($A410),MONTH($A410),15),CONFAZ!$EN$2:$EN$408,0),2)</f>
        <v>182102079</v>
      </c>
      <c r="AG410" s="10">
        <f>INDEX(CONFAZ!$EN$2:$ES$408,MATCH(DATE(YEAR($A410),MONTH($A410),15),CONFAZ!$EN$2:$EN$408,0),3)</f>
        <v>194392319</v>
      </c>
      <c r="AH410">
        <v>880</v>
      </c>
      <c r="AI410">
        <v>1209810104000</v>
      </c>
      <c r="AJ410">
        <v>14.15</v>
      </c>
      <c r="AK410">
        <v>0.64</v>
      </c>
      <c r="AL410">
        <v>1021</v>
      </c>
      <c r="AM410">
        <v>815.91449999999998</v>
      </c>
      <c r="AN410">
        <v>748.04047619047606</v>
      </c>
      <c r="AO410">
        <v>918.22399999999902</v>
      </c>
      <c r="AP410">
        <v>11.7072646230841</v>
      </c>
      <c r="AQ410">
        <v>1.52</v>
      </c>
      <c r="AR410">
        <v>151.94999999999999</v>
      </c>
      <c r="AS410">
        <v>-7.9797000000000002</v>
      </c>
      <c r="AT410" s="10">
        <v>522070800000</v>
      </c>
      <c r="AU410">
        <v>0</v>
      </c>
      <c r="AV410">
        <v>0</v>
      </c>
      <c r="AW410">
        <v>70479830</v>
      </c>
      <c r="AX410">
        <v>70293162</v>
      </c>
      <c r="AY410">
        <v>0</v>
      </c>
      <c r="AZ410" s="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186668</v>
      </c>
      <c r="BO410">
        <v>23134440000</v>
      </c>
      <c r="BP410" s="3">
        <v>0.4</v>
      </c>
      <c r="BQ410" s="3">
        <v>3704</v>
      </c>
      <c r="BR410" s="3">
        <v>21950.81</v>
      </c>
      <c r="BS410" s="3">
        <v>2353922000</v>
      </c>
      <c r="BT410">
        <v>23590000</v>
      </c>
      <c r="BU410" s="3">
        <v>4905638000</v>
      </c>
      <c r="BV410" s="3">
        <v>11308785000</v>
      </c>
      <c r="BW410" s="3">
        <v>4542506000</v>
      </c>
      <c r="BX410" s="3">
        <v>18591934000</v>
      </c>
      <c r="BY410">
        <v>0</v>
      </c>
      <c r="BZ410">
        <v>0</v>
      </c>
      <c r="CA410">
        <v>0</v>
      </c>
      <c r="CB410">
        <v>0</v>
      </c>
      <c r="CC410">
        <v>22677841000</v>
      </c>
      <c r="CD410">
        <v>0.4</v>
      </c>
      <c r="CE410">
        <v>255722.66</v>
      </c>
      <c r="CF410">
        <v>113913979.76000001</v>
      </c>
      <c r="CG410">
        <v>45989.46</v>
      </c>
      <c r="CH410">
        <v>26536.58</v>
      </c>
      <c r="CI410">
        <v>31.7388555</v>
      </c>
      <c r="CJ410">
        <v>3.64</v>
      </c>
      <c r="CK410">
        <v>94660</v>
      </c>
      <c r="CL410">
        <v>127093.33</v>
      </c>
      <c r="CM410">
        <v>32433.33</v>
      </c>
      <c r="CN410">
        <v>-25496.67</v>
      </c>
      <c r="CO410">
        <v>5230266.67</v>
      </c>
      <c r="CP410">
        <v>-49340</v>
      </c>
      <c r="CQ410">
        <v>-171766.67</v>
      </c>
      <c r="CR410">
        <v>581601.02</v>
      </c>
      <c r="CS410">
        <v>223478468.16</v>
      </c>
      <c r="CT410">
        <v>22305.15</v>
      </c>
      <c r="CU410">
        <v>224082374.33000001</v>
      </c>
      <c r="CV410" s="34">
        <v>0.52966100000000005</v>
      </c>
      <c r="CW410">
        <v>1006050175</v>
      </c>
      <c r="CX410" s="7">
        <v>27068670.73</v>
      </c>
      <c r="CY410" s="10">
        <f t="shared" si="13"/>
        <v>0</v>
      </c>
      <c r="CZ410" s="10">
        <f>IFERROR(INDEX(CONFAZ!$A$2:$ES$440,MATCH(DATE(YEAR($A410),MONTH($A410),15),CONFAZ!$A$2:$A$440,0),4),0)</f>
        <v>45989.46</v>
      </c>
      <c r="DA410"/>
      <c r="DB410"/>
      <c r="DC410"/>
      <c r="DD410"/>
      <c r="DJ410"/>
    </row>
    <row r="411" spans="1:114" x14ac:dyDescent="0.25">
      <c r="A411" s="1">
        <v>42601</v>
      </c>
      <c r="B411" s="1" t="str">
        <f t="shared" si="12"/>
        <v>19/08/2016</v>
      </c>
      <c r="C411" t="s">
        <v>61</v>
      </c>
      <c r="D411" t="s">
        <v>65</v>
      </c>
      <c r="E411" s="8">
        <v>3.2097000000000002</v>
      </c>
      <c r="F411">
        <v>308208740.50999999</v>
      </c>
      <c r="G411">
        <v>1916473.4</v>
      </c>
      <c r="H411">
        <v>452569497</v>
      </c>
      <c r="I411">
        <v>68456332.920000002</v>
      </c>
      <c r="J411">
        <v>39318045.789999984</v>
      </c>
      <c r="K411">
        <v>12420227.91</v>
      </c>
      <c r="L411">
        <v>20949670</v>
      </c>
      <c r="M411" s="10">
        <v>14683131</v>
      </c>
      <c r="N411" s="10">
        <v>37669485</v>
      </c>
      <c r="O411" s="10">
        <v>69544403</v>
      </c>
      <c r="P411" s="10">
        <v>85072780</v>
      </c>
      <c r="Q411" s="10">
        <v>5447410</v>
      </c>
      <c r="R411" s="10">
        <v>66673732</v>
      </c>
      <c r="S411" s="10">
        <v>4749007</v>
      </c>
      <c r="T411" s="10">
        <v>68079308</v>
      </c>
      <c r="U411" s="10">
        <v>53618485</v>
      </c>
      <c r="V411" s="10">
        <v>45117314</v>
      </c>
      <c r="W411" s="10">
        <v>4749007</v>
      </c>
      <c r="X411" s="10">
        <v>68079308</v>
      </c>
      <c r="Y411" s="10">
        <v>53618485</v>
      </c>
      <c r="Z411" s="10">
        <v>45117314</v>
      </c>
      <c r="AA411" s="10">
        <v>1914442</v>
      </c>
      <c r="AB411" s="10">
        <v>1.7313640144</v>
      </c>
      <c r="AC411">
        <v>138.16</v>
      </c>
      <c r="AD411" s="2">
        <v>16863031142</v>
      </c>
      <c r="AE411" s="2">
        <v>13000671538</v>
      </c>
      <c r="AF411" s="10">
        <f>INDEX(CONFAZ!$EN$2:$ES$408,MATCH(DATE(YEAR($A411),MONTH($A411),15),CONFAZ!$EN$2:$EN$408,0),2)</f>
        <v>213928840</v>
      </c>
      <c r="AG411" s="10">
        <f>INDEX(CONFAZ!$EN$2:$ES$408,MATCH(DATE(YEAR($A411),MONTH($A411),15),CONFAZ!$EN$2:$EN$408,0),3)</f>
        <v>218734676</v>
      </c>
      <c r="AH411">
        <v>880</v>
      </c>
      <c r="AI411">
        <v>1186115747700</v>
      </c>
      <c r="AJ411">
        <v>14.15</v>
      </c>
      <c r="AK411">
        <v>0.31</v>
      </c>
      <c r="AL411">
        <v>1021.3</v>
      </c>
      <c r="AM411">
        <v>818.03800000000001</v>
      </c>
      <c r="AN411">
        <v>748.56571428571397</v>
      </c>
      <c r="AO411">
        <v>918.96879999999999</v>
      </c>
      <c r="AP411">
        <v>11.8927219554181</v>
      </c>
      <c r="AQ411">
        <v>1.44</v>
      </c>
      <c r="AR411">
        <v>148.49</v>
      </c>
      <c r="AS411">
        <v>-26.12</v>
      </c>
      <c r="AT411" s="10">
        <v>530749699999.99994</v>
      </c>
      <c r="AU411">
        <v>0</v>
      </c>
      <c r="AV411">
        <v>0</v>
      </c>
      <c r="AW411">
        <v>75682536</v>
      </c>
      <c r="AX411">
        <v>75465610</v>
      </c>
      <c r="AY411">
        <v>0</v>
      </c>
      <c r="AZ411" s="10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216926</v>
      </c>
      <c r="BO411">
        <v>23134440000</v>
      </c>
      <c r="BP411" s="3">
        <v>0.4</v>
      </c>
      <c r="BQ411" s="3">
        <v>3704</v>
      </c>
      <c r="BR411" s="3">
        <v>21950.81</v>
      </c>
      <c r="BS411" s="3">
        <v>2353922000</v>
      </c>
      <c r="BT411" s="3">
        <v>23590000</v>
      </c>
      <c r="BU411" s="3">
        <v>4905638000</v>
      </c>
      <c r="BV411" s="3">
        <v>11308785000</v>
      </c>
      <c r="BW411" s="3">
        <v>4542506000</v>
      </c>
      <c r="BX411" s="3">
        <v>18591934000</v>
      </c>
      <c r="BY411">
        <v>0</v>
      </c>
      <c r="BZ411">
        <v>0</v>
      </c>
      <c r="CA411">
        <v>0</v>
      </c>
      <c r="CB411">
        <v>0</v>
      </c>
      <c r="CC411">
        <v>23134440000</v>
      </c>
      <c r="CD411">
        <v>0.4</v>
      </c>
      <c r="CE411">
        <v>240676.04</v>
      </c>
      <c r="CF411">
        <v>146156617.16</v>
      </c>
      <c r="CG411">
        <v>9323.19</v>
      </c>
      <c r="CH411">
        <v>27348.58</v>
      </c>
      <c r="CI411">
        <v>31.7388555</v>
      </c>
      <c r="CJ411">
        <v>3.65</v>
      </c>
      <c r="CK411">
        <v>94660</v>
      </c>
      <c r="CL411">
        <v>127093.33</v>
      </c>
      <c r="CM411">
        <v>32433.33</v>
      </c>
      <c r="CN411">
        <v>-25496.67</v>
      </c>
      <c r="CO411">
        <v>5230266.67</v>
      </c>
      <c r="CP411">
        <v>-49340</v>
      </c>
      <c r="CQ411">
        <v>-171766.67</v>
      </c>
      <c r="CR411">
        <v>844140.24</v>
      </c>
      <c r="CS411">
        <v>159145406.28</v>
      </c>
      <c r="CT411">
        <v>11454.55</v>
      </c>
      <c r="CU411">
        <v>160001001.06999999</v>
      </c>
      <c r="CV411" s="34">
        <v>0.52966100000000005</v>
      </c>
      <c r="CW411">
        <v>994637387.5</v>
      </c>
      <c r="CX411" s="7">
        <v>33568903.730000004</v>
      </c>
      <c r="CY411" s="10">
        <f t="shared" si="13"/>
        <v>0</v>
      </c>
      <c r="CZ411" s="10">
        <f>IFERROR(INDEX(CONFAZ!$A$2:$ES$440,MATCH(DATE(YEAR($A411),MONTH($A411),15),CONFAZ!$A$2:$A$440,0),4),0)</f>
        <v>9323.19</v>
      </c>
      <c r="DB411" s="5"/>
      <c r="DC411" s="5"/>
      <c r="DD411"/>
      <c r="DJ411"/>
    </row>
    <row r="412" spans="1:114" x14ac:dyDescent="0.25">
      <c r="A412" s="1">
        <v>42632</v>
      </c>
      <c r="B412" s="1" t="str">
        <f t="shared" si="12"/>
        <v>19/09/2016</v>
      </c>
      <c r="C412" t="s">
        <v>61</v>
      </c>
      <c r="D412" t="s">
        <v>65</v>
      </c>
      <c r="E412" s="8">
        <v>3.2564000000000002</v>
      </c>
      <c r="F412">
        <v>356589376.38999999</v>
      </c>
      <c r="G412">
        <v>2118808.67</v>
      </c>
      <c r="H412">
        <v>526522597</v>
      </c>
      <c r="I412">
        <v>70551912.529999971</v>
      </c>
      <c r="J412">
        <v>60928171.310000002</v>
      </c>
      <c r="K412">
        <v>12424827.800000003</v>
      </c>
      <c r="L412">
        <v>13168992</v>
      </c>
      <c r="M412" s="10">
        <v>10144741</v>
      </c>
      <c r="N412" s="10">
        <v>38166251</v>
      </c>
      <c r="O412" s="10">
        <v>64773131</v>
      </c>
      <c r="P412" s="10">
        <v>80495764</v>
      </c>
      <c r="Q412" s="10">
        <v>5720729</v>
      </c>
      <c r="R412" s="10">
        <v>68504204</v>
      </c>
      <c r="S412" s="10">
        <v>4096547</v>
      </c>
      <c r="T412" s="10">
        <v>141229327</v>
      </c>
      <c r="U412" s="10">
        <v>72772291</v>
      </c>
      <c r="V412" s="10">
        <v>38508660</v>
      </c>
      <c r="W412" s="10">
        <v>4096547</v>
      </c>
      <c r="X412" s="10">
        <v>141229327</v>
      </c>
      <c r="Y412" s="10">
        <v>72772291</v>
      </c>
      <c r="Z412" s="10">
        <v>38508660</v>
      </c>
      <c r="AA412" s="10">
        <v>2110952</v>
      </c>
      <c r="AB412" s="10">
        <v>0.97239972379999995</v>
      </c>
      <c r="AC412">
        <v>133.86000000000001</v>
      </c>
      <c r="AD412" s="2">
        <v>15684375284</v>
      </c>
      <c r="AE412" s="2">
        <v>12141043357</v>
      </c>
      <c r="AF412" s="10">
        <f>INDEX(CONFAZ!$EN$2:$ES$408,MATCH(DATE(YEAR($A412),MONTH($A412),15),CONFAZ!$EN$2:$EN$408,0),2)</f>
        <v>167225735</v>
      </c>
      <c r="AG412" s="10">
        <f>INDEX(CONFAZ!$EN$2:$ES$408,MATCH(DATE(YEAR($A412),MONTH($A412),15),CONFAZ!$EN$2:$EN$408,0),3)</f>
        <v>118201343</v>
      </c>
      <c r="AH412">
        <v>880</v>
      </c>
      <c r="AI412">
        <v>1206225918800</v>
      </c>
      <c r="AJ412">
        <v>14.15</v>
      </c>
      <c r="AK412">
        <v>0.08</v>
      </c>
      <c r="AL412">
        <v>1023.095</v>
      </c>
      <c r="AM412">
        <v>819.80549999999903</v>
      </c>
      <c r="AN412">
        <v>751.613333333333</v>
      </c>
      <c r="AO412">
        <v>918.88199999999995</v>
      </c>
      <c r="AP412">
        <v>11.9203349774949</v>
      </c>
      <c r="AQ412">
        <v>1.08</v>
      </c>
      <c r="AR412">
        <v>155.53</v>
      </c>
      <c r="AS412">
        <v>-2.78</v>
      </c>
      <c r="AT412" s="10">
        <v>524351100000</v>
      </c>
      <c r="AU412">
        <v>0</v>
      </c>
      <c r="AV412">
        <v>0</v>
      </c>
      <c r="AW412">
        <v>53393868</v>
      </c>
      <c r="AX412">
        <v>53102714</v>
      </c>
      <c r="AY412">
        <v>0</v>
      </c>
      <c r="AZ412" s="10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291154</v>
      </c>
      <c r="BO412">
        <v>23134440000</v>
      </c>
      <c r="BP412" s="3">
        <v>0.4</v>
      </c>
      <c r="BQ412" s="3">
        <v>3704</v>
      </c>
      <c r="BR412" s="3">
        <v>21950.81</v>
      </c>
      <c r="BS412">
        <v>2353922000</v>
      </c>
      <c r="BT412" s="3">
        <v>23590000</v>
      </c>
      <c r="BU412" s="3">
        <v>4905638000</v>
      </c>
      <c r="BV412" s="3">
        <v>11308785000</v>
      </c>
      <c r="BW412" s="3">
        <v>4542506000</v>
      </c>
      <c r="BX412" s="3">
        <v>18591934000</v>
      </c>
      <c r="BY412">
        <v>0</v>
      </c>
      <c r="BZ412">
        <v>0</v>
      </c>
      <c r="CA412">
        <v>0</v>
      </c>
      <c r="CB412">
        <v>0</v>
      </c>
      <c r="CC412">
        <v>23134440000</v>
      </c>
      <c r="CD412">
        <v>0.4</v>
      </c>
      <c r="CE412">
        <v>325472.13</v>
      </c>
      <c r="CF412">
        <v>122392560.15000001</v>
      </c>
      <c r="CG412">
        <v>22954.38</v>
      </c>
      <c r="CH412">
        <v>26516.58</v>
      </c>
      <c r="CI412">
        <v>31.7388555</v>
      </c>
      <c r="CJ412">
        <v>3.65</v>
      </c>
      <c r="CK412">
        <v>94660</v>
      </c>
      <c r="CL412">
        <v>127093.33</v>
      </c>
      <c r="CM412">
        <v>32433.33</v>
      </c>
      <c r="CN412">
        <v>-25496.67</v>
      </c>
      <c r="CO412">
        <v>5230266.67</v>
      </c>
      <c r="CP412">
        <v>-49340</v>
      </c>
      <c r="CQ412">
        <v>-171766.67</v>
      </c>
      <c r="CR412">
        <v>1241319.3999999999</v>
      </c>
      <c r="CS412">
        <v>197921707.05000001</v>
      </c>
      <c r="CT412">
        <v>2028.59</v>
      </c>
      <c r="CU412">
        <v>199165055.03999999</v>
      </c>
      <c r="CV412" s="34">
        <v>0.52966100000000005</v>
      </c>
      <c r="CW412">
        <v>829235376.20000005</v>
      </c>
      <c r="CX412" s="7">
        <v>27298225.359999999</v>
      </c>
      <c r="CY412" s="10">
        <f t="shared" si="13"/>
        <v>0</v>
      </c>
      <c r="CZ412" s="10">
        <f>IFERROR(INDEX(CONFAZ!$A$2:$ES$440,MATCH(DATE(YEAR($A412),MONTH($A412),15),CONFAZ!$A$2:$A$440,0),4),0)</f>
        <v>22954.38</v>
      </c>
      <c r="DA412"/>
      <c r="DB412"/>
      <c r="DC412"/>
      <c r="DD412"/>
      <c r="DJ412"/>
    </row>
    <row r="413" spans="1:114" x14ac:dyDescent="0.25">
      <c r="A413" s="1">
        <v>42662</v>
      </c>
      <c r="B413" s="1" t="str">
        <f t="shared" si="12"/>
        <v>19/10/2016</v>
      </c>
      <c r="C413" t="s">
        <v>61</v>
      </c>
      <c r="D413" t="s">
        <v>65</v>
      </c>
      <c r="E413" s="8">
        <v>3.1858</v>
      </c>
      <c r="F413">
        <v>393104670.27999997</v>
      </c>
      <c r="G413">
        <v>1732903.72</v>
      </c>
      <c r="H413">
        <v>514751226</v>
      </c>
      <c r="I413">
        <v>70767960.650000006</v>
      </c>
      <c r="J413">
        <v>11624004.190000001</v>
      </c>
      <c r="K413">
        <v>13045686.720000001</v>
      </c>
      <c r="L413">
        <v>12116537</v>
      </c>
      <c r="M413" s="10">
        <v>13624138</v>
      </c>
      <c r="N413" s="10">
        <v>36483251</v>
      </c>
      <c r="O413" s="10">
        <v>64986853</v>
      </c>
      <c r="P413" s="10">
        <v>78464825</v>
      </c>
      <c r="Q413" s="10">
        <v>5416426</v>
      </c>
      <c r="R413" s="10">
        <v>68871243</v>
      </c>
      <c r="S413" s="10">
        <v>3845101</v>
      </c>
      <c r="T413" s="10">
        <v>169393627</v>
      </c>
      <c r="U413" s="10">
        <v>21199296</v>
      </c>
      <c r="V413" s="10">
        <v>50747679</v>
      </c>
      <c r="W413" s="10">
        <v>3845101</v>
      </c>
      <c r="X413" s="10">
        <v>169393627</v>
      </c>
      <c r="Y413" s="10">
        <v>21199296</v>
      </c>
      <c r="Z413" s="10">
        <v>50747679</v>
      </c>
      <c r="AA413" s="10">
        <v>1718787</v>
      </c>
      <c r="AB413" s="10">
        <v>0.40329554569999998</v>
      </c>
      <c r="AC413">
        <v>132.72</v>
      </c>
      <c r="AD413" s="2">
        <v>13594442203</v>
      </c>
      <c r="AE413" s="2">
        <v>11518693498</v>
      </c>
      <c r="AF413" s="10">
        <f>INDEX(CONFAZ!$EN$2:$ES$408,MATCH(DATE(YEAR($A413),MONTH($A413),15),CONFAZ!$EN$2:$EN$408,0),2)</f>
        <v>132533861</v>
      </c>
      <c r="AG413" s="10">
        <f>INDEX(CONFAZ!$EN$2:$ES$408,MATCH(DATE(YEAR($A413),MONTH($A413),15),CONFAZ!$EN$2:$EN$408,0),3)</f>
        <v>102782991</v>
      </c>
      <c r="AH413">
        <v>880</v>
      </c>
      <c r="AI413">
        <v>1170870702400</v>
      </c>
      <c r="AJ413">
        <v>14.05</v>
      </c>
      <c r="AK413">
        <v>0.17</v>
      </c>
      <c r="AL413">
        <v>1026.7461111111099</v>
      </c>
      <c r="AM413">
        <v>819.7835</v>
      </c>
      <c r="AN413">
        <v>749.661904761904</v>
      </c>
      <c r="AO413">
        <v>921.86360000000002</v>
      </c>
      <c r="AP413">
        <v>11.9371399459184</v>
      </c>
      <c r="AQ413">
        <v>1.26</v>
      </c>
      <c r="AR413">
        <v>161.86000000000001</v>
      </c>
      <c r="AS413">
        <v>11.28</v>
      </c>
      <c r="AT413" s="10">
        <v>539552100000</v>
      </c>
      <c r="AU413">
        <v>0</v>
      </c>
      <c r="AV413">
        <v>0</v>
      </c>
      <c r="AW413">
        <v>65040382</v>
      </c>
      <c r="AX413">
        <v>64811845</v>
      </c>
      <c r="AY413">
        <v>0</v>
      </c>
      <c r="AZ413" s="10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228537</v>
      </c>
      <c r="BO413">
        <v>23134440000</v>
      </c>
      <c r="BP413" s="3">
        <v>0.4</v>
      </c>
      <c r="BQ413" s="3">
        <v>3704</v>
      </c>
      <c r="BR413" s="3">
        <v>21950.81</v>
      </c>
      <c r="BS413" s="3">
        <v>2353922000</v>
      </c>
      <c r="BT413" s="3">
        <v>23590000</v>
      </c>
      <c r="BU413" s="3">
        <v>4905638000</v>
      </c>
      <c r="BV413" s="3">
        <v>11308785000</v>
      </c>
      <c r="BW413" s="3">
        <v>4542506000</v>
      </c>
      <c r="BX413" s="3">
        <v>18591934000</v>
      </c>
      <c r="BY413">
        <v>0</v>
      </c>
      <c r="BZ413">
        <v>0</v>
      </c>
      <c r="CA413">
        <v>0</v>
      </c>
      <c r="CB413">
        <v>0</v>
      </c>
      <c r="CC413">
        <v>23134440000</v>
      </c>
      <c r="CD413">
        <v>0.4</v>
      </c>
      <c r="CE413">
        <v>318246.78999999998</v>
      </c>
      <c r="CF413">
        <v>120146718.61</v>
      </c>
      <c r="CG413">
        <v>36818.68</v>
      </c>
      <c r="CH413">
        <v>26511.58</v>
      </c>
      <c r="CI413">
        <v>31.7388555</v>
      </c>
      <c r="CJ413">
        <v>3.66</v>
      </c>
      <c r="CK413">
        <v>167643.32999999999</v>
      </c>
      <c r="CL413">
        <v>203973.33</v>
      </c>
      <c r="CM413">
        <v>36330</v>
      </c>
      <c r="CN413">
        <v>1416.67</v>
      </c>
      <c r="CO413">
        <v>5974776.6699999999</v>
      </c>
      <c r="CP413">
        <v>-39463.33</v>
      </c>
      <c r="CQ413">
        <v>-92943.33</v>
      </c>
      <c r="CR413">
        <v>786316.66</v>
      </c>
      <c r="CS413">
        <v>162787445.13999999</v>
      </c>
      <c r="CT413">
        <v>2465.64</v>
      </c>
      <c r="CU413">
        <v>163589384.46000001</v>
      </c>
      <c r="CV413" s="34">
        <v>0.52966100000000005</v>
      </c>
      <c r="CW413">
        <v>943807284.70000005</v>
      </c>
      <c r="CX413" s="7">
        <v>30523413</v>
      </c>
      <c r="CY413" s="10">
        <f t="shared" si="13"/>
        <v>0</v>
      </c>
      <c r="CZ413" s="10">
        <f>IFERROR(INDEX(CONFAZ!$A$2:$ES$440,MATCH(DATE(YEAR($A413),MONTH($A413),15),CONFAZ!$A$2:$A$440,0),4),0)</f>
        <v>36818.68</v>
      </c>
      <c r="DA413"/>
      <c r="DB413"/>
      <c r="DC413"/>
      <c r="DD413"/>
      <c r="DJ413"/>
    </row>
    <row r="414" spans="1:114" x14ac:dyDescent="0.25">
      <c r="A414" s="1">
        <v>42693</v>
      </c>
      <c r="B414" s="1" t="str">
        <f t="shared" si="12"/>
        <v>19/11/2016</v>
      </c>
      <c r="C414" t="s">
        <v>61</v>
      </c>
      <c r="D414" t="s">
        <v>65</v>
      </c>
      <c r="E414" s="8">
        <v>3.3420000000000001</v>
      </c>
      <c r="F414">
        <v>410267429.16999996</v>
      </c>
      <c r="G414">
        <v>1632664.14</v>
      </c>
      <c r="H414">
        <v>531350104</v>
      </c>
      <c r="I414">
        <v>71402483.75</v>
      </c>
      <c r="J414">
        <v>14333601.48</v>
      </c>
      <c r="K414">
        <v>12604506.999999996</v>
      </c>
      <c r="L414">
        <v>10926953</v>
      </c>
      <c r="M414" s="10">
        <v>12247850</v>
      </c>
      <c r="N414" s="10">
        <v>35906445</v>
      </c>
      <c r="O414" s="10">
        <v>69658731</v>
      </c>
      <c r="P414" s="10">
        <v>74797458</v>
      </c>
      <c r="Q414" s="10">
        <v>4921214</v>
      </c>
      <c r="R414" s="10">
        <v>67692241</v>
      </c>
      <c r="S414" s="10">
        <v>3024106</v>
      </c>
      <c r="T414" s="10">
        <v>191483760</v>
      </c>
      <c r="U414" s="10">
        <v>22313905</v>
      </c>
      <c r="V414" s="10">
        <v>47675624</v>
      </c>
      <c r="W414" s="10">
        <v>3024106</v>
      </c>
      <c r="X414" s="10">
        <v>191483760</v>
      </c>
      <c r="Y414" s="10">
        <v>22313905</v>
      </c>
      <c r="Z414" s="10">
        <v>47675624</v>
      </c>
      <c r="AA414" s="10">
        <v>1628770</v>
      </c>
      <c r="AB414" s="10">
        <v>0.3249422542</v>
      </c>
      <c r="AC414">
        <v>132.36000000000001</v>
      </c>
      <c r="AD414" s="2">
        <v>14212824778</v>
      </c>
      <c r="AE414" s="2">
        <v>11603000026</v>
      </c>
      <c r="AF414" s="10">
        <f>INDEX(CONFAZ!$EN$2:$ES$408,MATCH(DATE(YEAR($A414),MONTH($A414),15),CONFAZ!$EN$2:$EN$408,0),2)</f>
        <v>192293331</v>
      </c>
      <c r="AG414" s="10">
        <f>INDEX(CONFAZ!$EN$2:$ES$408,MATCH(DATE(YEAR($A414),MONTH($A414),15),CONFAZ!$EN$2:$EN$408,0),3)</f>
        <v>142686939</v>
      </c>
      <c r="AH414">
        <v>880</v>
      </c>
      <c r="AI414">
        <v>1221688152000</v>
      </c>
      <c r="AJ414">
        <v>13.9</v>
      </c>
      <c r="AK414">
        <v>7.0000000000000007E-2</v>
      </c>
      <c r="AL414">
        <v>1027.7666666666601</v>
      </c>
      <c r="AM414">
        <v>823.31</v>
      </c>
      <c r="AN414">
        <v>754.31857142857098</v>
      </c>
      <c r="AO414">
        <v>924.45320000000004</v>
      </c>
      <c r="AP414">
        <v>11.987932987073799</v>
      </c>
      <c r="AQ414">
        <v>1.18</v>
      </c>
      <c r="AR414">
        <v>156.85</v>
      </c>
      <c r="AS414">
        <v>0.43990000000000001</v>
      </c>
      <c r="AT414" s="10">
        <v>546016000000</v>
      </c>
      <c r="AU414">
        <v>0</v>
      </c>
      <c r="AV414">
        <v>0</v>
      </c>
      <c r="AW414">
        <v>115079899</v>
      </c>
      <c r="AX414">
        <v>112839174</v>
      </c>
      <c r="AY414">
        <v>0</v>
      </c>
      <c r="AZ414" s="10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2070430</v>
      </c>
      <c r="BM414">
        <v>0</v>
      </c>
      <c r="BN414">
        <v>170295</v>
      </c>
      <c r="BO414">
        <v>23134440000</v>
      </c>
      <c r="BP414" s="3">
        <v>0.4</v>
      </c>
      <c r="BQ414" s="3">
        <v>3704</v>
      </c>
      <c r="BR414">
        <v>21950.81</v>
      </c>
      <c r="BS414" s="3">
        <v>2353922000</v>
      </c>
      <c r="BT414" s="3">
        <v>23590000</v>
      </c>
      <c r="BU414" s="3">
        <v>4905638000</v>
      </c>
      <c r="BV414" s="3">
        <v>11308785000</v>
      </c>
      <c r="BW414" s="3">
        <v>4542506000</v>
      </c>
      <c r="BX414" s="3">
        <v>18591934000</v>
      </c>
      <c r="BY414">
        <v>0</v>
      </c>
      <c r="BZ414">
        <v>0</v>
      </c>
      <c r="CA414">
        <v>0</v>
      </c>
      <c r="CB414">
        <v>0</v>
      </c>
      <c r="CC414">
        <v>23134440000</v>
      </c>
      <c r="CD414">
        <v>0.4</v>
      </c>
      <c r="CE414">
        <v>274830.23</v>
      </c>
      <c r="CF414">
        <v>128007053.76000001</v>
      </c>
      <c r="CG414">
        <v>28689.43</v>
      </c>
      <c r="CH414">
        <v>25573.58</v>
      </c>
      <c r="CI414">
        <v>31.7388555</v>
      </c>
      <c r="CJ414">
        <v>3.67</v>
      </c>
      <c r="CK414">
        <v>167643.32999999999</v>
      </c>
      <c r="CL414">
        <v>203973.33</v>
      </c>
      <c r="CM414">
        <v>36330</v>
      </c>
      <c r="CN414">
        <v>1416.67</v>
      </c>
      <c r="CO414">
        <v>5974776.6699999999</v>
      </c>
      <c r="CP414">
        <v>-39463.33</v>
      </c>
      <c r="CQ414">
        <v>-92943.33</v>
      </c>
      <c r="CR414">
        <v>780104.76</v>
      </c>
      <c r="CS414">
        <v>158826521.44999999</v>
      </c>
      <c r="CT414">
        <v>1734.36</v>
      </c>
      <c r="CU414">
        <v>159608360.56999999</v>
      </c>
      <c r="CV414" s="34">
        <v>0.52966100000000005</v>
      </c>
      <c r="CW414">
        <v>1065632513</v>
      </c>
      <c r="CX414" s="7">
        <v>35650734.32</v>
      </c>
      <c r="CY414" s="10">
        <f t="shared" si="13"/>
        <v>0</v>
      </c>
      <c r="CZ414" s="10">
        <f>IFERROR(INDEX(CONFAZ!$A$2:$ES$440,MATCH(DATE(YEAR($A414),MONTH($A414),15),CONFAZ!$A$2:$A$440,0),4),0)</f>
        <v>28689.43</v>
      </c>
      <c r="DA414"/>
      <c r="DB414"/>
      <c r="DC414"/>
      <c r="DD414"/>
      <c r="DJ414"/>
    </row>
    <row r="415" spans="1:114" x14ac:dyDescent="0.25">
      <c r="A415" s="1">
        <v>42723</v>
      </c>
      <c r="B415" s="1" t="str">
        <f t="shared" si="12"/>
        <v>19/12/2016</v>
      </c>
      <c r="C415" t="s">
        <v>61</v>
      </c>
      <c r="D415" t="s">
        <v>65</v>
      </c>
      <c r="E415" s="8">
        <v>3.3523000000000001</v>
      </c>
      <c r="F415">
        <v>463188823.2100001</v>
      </c>
      <c r="G415">
        <v>1562036.0899999999</v>
      </c>
      <c r="H415">
        <v>592483616</v>
      </c>
      <c r="I415">
        <v>73226803.150000006</v>
      </c>
      <c r="J415">
        <v>13008339.650000002</v>
      </c>
      <c r="K415">
        <v>14331117.75</v>
      </c>
      <c r="L415">
        <v>11894108</v>
      </c>
      <c r="M415" s="10">
        <v>18273547</v>
      </c>
      <c r="N415" s="10">
        <v>35566214</v>
      </c>
      <c r="O415" s="10">
        <v>72914164</v>
      </c>
      <c r="P415" s="10">
        <v>84859730</v>
      </c>
      <c r="Q415" s="10">
        <v>5552783</v>
      </c>
      <c r="R415" s="10">
        <v>72480356</v>
      </c>
      <c r="S415" s="10">
        <v>3951902</v>
      </c>
      <c r="T415" s="10">
        <v>221700260</v>
      </c>
      <c r="U415" s="10">
        <v>23259972</v>
      </c>
      <c r="V415" s="10">
        <v>52370254</v>
      </c>
      <c r="W415" s="10">
        <v>3951902</v>
      </c>
      <c r="X415" s="10">
        <v>221700260</v>
      </c>
      <c r="Y415" s="10">
        <v>23259972</v>
      </c>
      <c r="Z415" s="10">
        <v>52370254</v>
      </c>
      <c r="AA415" s="10">
        <v>1554434</v>
      </c>
      <c r="AB415" s="10">
        <v>1.5538905799</v>
      </c>
      <c r="AC415">
        <v>133.34</v>
      </c>
      <c r="AD415" s="2">
        <v>15773205272</v>
      </c>
      <c r="AE415" s="2">
        <v>11666728798</v>
      </c>
      <c r="AF415" s="10">
        <f>INDEX(CONFAZ!$EN$2:$ES$408,MATCH(DATE(YEAR($A415),MONTH($A415),15),CONFAZ!$EN$2:$EN$408,0),2)</f>
        <v>202679861</v>
      </c>
      <c r="AG415" s="10">
        <f>INDEX(CONFAZ!$EN$2:$ES$408,MATCH(DATE(YEAR($A415),MONTH($A415),15),CONFAZ!$EN$2:$EN$408,0),3)</f>
        <v>175775506</v>
      </c>
      <c r="AH415">
        <v>880</v>
      </c>
      <c r="AI415">
        <v>1223643136800</v>
      </c>
      <c r="AJ415">
        <v>13.65</v>
      </c>
      <c r="AK415">
        <v>0.14000000000000001</v>
      </c>
      <c r="AL415">
        <v>1026.1199999999999</v>
      </c>
      <c r="AM415">
        <v>822.27700000000004</v>
      </c>
      <c r="AN415">
        <v>754.98095238095198</v>
      </c>
      <c r="AO415">
        <v>923.52919999999995</v>
      </c>
      <c r="AP415">
        <v>12.1539210910862</v>
      </c>
      <c r="AQ415">
        <v>1.3</v>
      </c>
      <c r="AR415">
        <v>184.16</v>
      </c>
      <c r="AS415">
        <v>25.56</v>
      </c>
      <c r="AT415" s="10">
        <v>547198100000</v>
      </c>
      <c r="AU415">
        <v>0</v>
      </c>
      <c r="AV415">
        <v>0</v>
      </c>
      <c r="AW415">
        <v>104990694</v>
      </c>
      <c r="AX415">
        <v>104716652</v>
      </c>
      <c r="AY415">
        <v>0</v>
      </c>
      <c r="AZ415" s="10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9653</v>
      </c>
      <c r="BM415">
        <v>0</v>
      </c>
      <c r="BN415">
        <v>264389</v>
      </c>
      <c r="BO415">
        <v>23134440000</v>
      </c>
      <c r="BP415" s="3">
        <v>0.4</v>
      </c>
      <c r="BQ415" s="3">
        <v>3704</v>
      </c>
      <c r="BR415" s="3">
        <v>21950.81</v>
      </c>
      <c r="BS415" s="3">
        <v>2353922000</v>
      </c>
      <c r="BT415" s="3">
        <v>23590000</v>
      </c>
      <c r="BU415">
        <v>4905638000</v>
      </c>
      <c r="BV415" s="3">
        <v>11308785000</v>
      </c>
      <c r="BW415">
        <v>4542506000</v>
      </c>
      <c r="BX415" s="3">
        <v>18591934000</v>
      </c>
      <c r="BY415">
        <v>0</v>
      </c>
      <c r="BZ415">
        <v>0</v>
      </c>
      <c r="CA415">
        <v>0</v>
      </c>
      <c r="CB415">
        <v>0</v>
      </c>
      <c r="CC415">
        <v>23134440000</v>
      </c>
      <c r="CD415">
        <v>0.4</v>
      </c>
      <c r="CE415">
        <v>279551.14</v>
      </c>
      <c r="CF415">
        <v>137931635.69999999</v>
      </c>
      <c r="CG415">
        <v>14226.23</v>
      </c>
      <c r="CH415">
        <v>30365.58</v>
      </c>
      <c r="CI415">
        <v>31.7388555</v>
      </c>
      <c r="CJ415">
        <v>3.73</v>
      </c>
      <c r="CK415">
        <v>167643.32999999999</v>
      </c>
      <c r="CL415">
        <v>203973.33</v>
      </c>
      <c r="CM415">
        <v>36330</v>
      </c>
      <c r="CN415">
        <v>1416.67</v>
      </c>
      <c r="CO415">
        <v>5974776.6699999999</v>
      </c>
      <c r="CP415">
        <v>-39463.33</v>
      </c>
      <c r="CQ415">
        <v>-92943.33</v>
      </c>
      <c r="CR415">
        <v>717632.41</v>
      </c>
      <c r="CS415">
        <v>174557951.25</v>
      </c>
      <c r="CT415">
        <v>4315.03</v>
      </c>
      <c r="CU415">
        <v>175279898.69</v>
      </c>
      <c r="CV415" s="34">
        <v>0.52966100000000005</v>
      </c>
      <c r="CW415">
        <v>1801914325</v>
      </c>
      <c r="CX415" s="7">
        <v>45199622.060000002</v>
      </c>
      <c r="CY415" s="10">
        <f t="shared" si="13"/>
        <v>0</v>
      </c>
      <c r="CZ415" s="10">
        <f>IFERROR(INDEX(CONFAZ!$A$2:$ES$440,MATCH(DATE(YEAR($A415),MONTH($A415),15),CONFAZ!$A$2:$A$440,0),4),0)</f>
        <v>14226.23</v>
      </c>
      <c r="DA415"/>
      <c r="DB415"/>
      <c r="DC415"/>
      <c r="DD415"/>
      <c r="DJ415"/>
    </row>
    <row r="416" spans="1:114" x14ac:dyDescent="0.25">
      <c r="A416" s="1">
        <v>42754</v>
      </c>
      <c r="B416" s="1" t="str">
        <f t="shared" si="12"/>
        <v>19/01/2017</v>
      </c>
      <c r="C416" t="s">
        <v>61</v>
      </c>
      <c r="D416" t="s">
        <v>65</v>
      </c>
      <c r="E416" s="8">
        <v>3.1966000000000001</v>
      </c>
      <c r="F416">
        <v>365317667.58999991</v>
      </c>
      <c r="G416">
        <v>1697144.67</v>
      </c>
      <c r="H416">
        <v>503117053</v>
      </c>
      <c r="I416">
        <v>83427293.150000006</v>
      </c>
      <c r="J416">
        <v>12877788.620000001</v>
      </c>
      <c r="K416">
        <v>16187920.67</v>
      </c>
      <c r="L416">
        <v>40105627</v>
      </c>
      <c r="M416" s="10">
        <v>15885109</v>
      </c>
      <c r="N416" s="10">
        <v>38276561</v>
      </c>
      <c r="O416" s="10">
        <v>94146049</v>
      </c>
      <c r="P416" s="10">
        <v>84099599</v>
      </c>
      <c r="Q416" s="10">
        <v>5447745</v>
      </c>
      <c r="R416" s="10">
        <v>79725933</v>
      </c>
      <c r="S416" s="10">
        <v>3694251</v>
      </c>
      <c r="T416" s="10">
        <v>101824754</v>
      </c>
      <c r="U416" s="10">
        <v>24651733</v>
      </c>
      <c r="V416" s="10">
        <v>53684762</v>
      </c>
      <c r="W416" s="10">
        <v>3694251</v>
      </c>
      <c r="X416" s="10">
        <v>101824754</v>
      </c>
      <c r="Y416" s="10">
        <v>24651733</v>
      </c>
      <c r="Z416" s="10">
        <v>53684762</v>
      </c>
      <c r="AA416" s="10">
        <v>1680557</v>
      </c>
      <c r="AB416" s="10">
        <v>1.0175144673000001</v>
      </c>
      <c r="AC416">
        <v>128.47</v>
      </c>
      <c r="AD416" s="2">
        <v>14827875770</v>
      </c>
      <c r="AE416" s="2">
        <v>12335328289</v>
      </c>
      <c r="AF416" s="10">
        <f>INDEX(CONFAZ!$EN$2:$ES$408,MATCH(DATE(YEAR($A416),MONTH($A416),15),CONFAZ!$EN$2:$EN$408,0),2)</f>
        <v>155984808</v>
      </c>
      <c r="AG416" s="10">
        <f>INDEX(CONFAZ!$EN$2:$ES$408,MATCH(DATE(YEAR($A416),MONTH($A416),15),CONFAZ!$EN$2:$EN$408,0),3)</f>
        <v>160053096</v>
      </c>
      <c r="AH416">
        <v>937</v>
      </c>
      <c r="AI416">
        <v>1175415392800</v>
      </c>
      <c r="AJ416">
        <v>13.17</v>
      </c>
      <c r="AK416">
        <v>0.42</v>
      </c>
      <c r="AL416">
        <v>1025.9511111111101</v>
      </c>
      <c r="AM416">
        <v>829.50699999999995</v>
      </c>
      <c r="AN416">
        <v>763.16047619047595</v>
      </c>
      <c r="AO416">
        <v>927.56799999999998</v>
      </c>
      <c r="AP416">
        <v>12.677207492094301</v>
      </c>
      <c r="AQ416">
        <v>1.38</v>
      </c>
      <c r="AR416">
        <v>178.96</v>
      </c>
      <c r="AS416">
        <v>32.69</v>
      </c>
      <c r="AT416" s="10">
        <v>513642000000</v>
      </c>
      <c r="AU416">
        <v>0</v>
      </c>
      <c r="AV416">
        <v>0</v>
      </c>
      <c r="AW416">
        <v>107009063</v>
      </c>
      <c r="AX416">
        <v>106811018</v>
      </c>
      <c r="AY416">
        <v>0</v>
      </c>
      <c r="AZ416" s="10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198045</v>
      </c>
      <c r="BO416">
        <v>27308046000</v>
      </c>
      <c r="BP416" s="3">
        <v>0.4</v>
      </c>
      <c r="BQ416" s="3">
        <v>3704</v>
      </c>
      <c r="BR416" s="3">
        <v>25660.71</v>
      </c>
      <c r="BS416" s="3">
        <v>2676581000</v>
      </c>
      <c r="BT416" s="3">
        <v>22762000</v>
      </c>
      <c r="BU416">
        <v>6052464000</v>
      </c>
      <c r="BV416" s="3">
        <v>13383053000</v>
      </c>
      <c r="BW416" s="3">
        <v>5173186000</v>
      </c>
      <c r="BX416" s="3">
        <v>22134860000</v>
      </c>
      <c r="BY416">
        <v>0</v>
      </c>
      <c r="BZ416">
        <v>0</v>
      </c>
      <c r="CA416">
        <v>0</v>
      </c>
      <c r="CB416">
        <v>0</v>
      </c>
      <c r="CC416">
        <v>23134440000</v>
      </c>
      <c r="CD416">
        <v>0.4</v>
      </c>
      <c r="CE416">
        <v>291554.21000000002</v>
      </c>
      <c r="CF416">
        <v>124902917.68000001</v>
      </c>
      <c r="CG416">
        <v>48826.11</v>
      </c>
      <c r="CH416">
        <v>63023.59</v>
      </c>
      <c r="CI416">
        <v>31.432478700000001</v>
      </c>
      <c r="CJ416">
        <v>3.77</v>
      </c>
      <c r="CK416">
        <v>-170010</v>
      </c>
      <c r="CL416">
        <v>-133310</v>
      </c>
      <c r="CM416">
        <v>36700</v>
      </c>
      <c r="CN416">
        <v>5850</v>
      </c>
      <c r="CO416">
        <v>6146713.3300000001</v>
      </c>
      <c r="CP416">
        <v>-57550</v>
      </c>
      <c r="CQ416">
        <v>-147660</v>
      </c>
      <c r="CR416">
        <v>790093.14</v>
      </c>
      <c r="CS416">
        <v>184440618.25</v>
      </c>
      <c r="CT416">
        <v>42665.5</v>
      </c>
      <c r="CU416">
        <v>185273376.88999999</v>
      </c>
      <c r="CV416" s="34">
        <v>0.53694160000000002</v>
      </c>
      <c r="CW416">
        <v>784861636.39999998</v>
      </c>
      <c r="CX416" s="7">
        <v>40907576.880000003</v>
      </c>
      <c r="CY416" s="10">
        <f t="shared" si="13"/>
        <v>0</v>
      </c>
      <c r="CZ416" s="10">
        <f>IFERROR(INDEX(CONFAZ!$A$2:$ES$440,MATCH(DATE(YEAR($A416),MONTH($A416),15),CONFAZ!$A$2:$A$440,0),4),0)</f>
        <v>48826.11</v>
      </c>
      <c r="DA416" s="10"/>
      <c r="DB416" s="10"/>
      <c r="DC416"/>
      <c r="DD416"/>
      <c r="DJ416"/>
    </row>
    <row r="417" spans="1:114" x14ac:dyDescent="0.25">
      <c r="A417" s="1">
        <v>42785</v>
      </c>
      <c r="B417" s="1" t="str">
        <f t="shared" si="12"/>
        <v>19/02/2017</v>
      </c>
      <c r="C417" t="s">
        <v>61</v>
      </c>
      <c r="D417" t="s">
        <v>65</v>
      </c>
      <c r="E417" s="8">
        <v>3.1042000000000001</v>
      </c>
      <c r="F417">
        <v>338039947.49000001</v>
      </c>
      <c r="G417">
        <v>1381774.2000000002</v>
      </c>
      <c r="H417">
        <v>454004451</v>
      </c>
      <c r="I417">
        <v>65128970.54999999</v>
      </c>
      <c r="J417">
        <v>12204047.560000001</v>
      </c>
      <c r="K417">
        <v>12095651.530000001</v>
      </c>
      <c r="L417">
        <v>88104197</v>
      </c>
      <c r="M417" s="10">
        <v>16117457</v>
      </c>
      <c r="N417" s="10">
        <v>34024201</v>
      </c>
      <c r="O417" s="10">
        <v>67058126</v>
      </c>
      <c r="P417" s="10">
        <v>75527364</v>
      </c>
      <c r="Q417" s="10">
        <v>4194435</v>
      </c>
      <c r="R417" s="10">
        <v>63758110</v>
      </c>
      <c r="S417" s="10">
        <v>2878404</v>
      </c>
      <c r="T417" s="10">
        <v>119683652</v>
      </c>
      <c r="U417" s="10">
        <v>24351187</v>
      </c>
      <c r="V417" s="10">
        <v>45030865</v>
      </c>
      <c r="W417" s="10">
        <v>2878404</v>
      </c>
      <c r="X417" s="10">
        <v>119683652</v>
      </c>
      <c r="Y417" s="10">
        <v>24351187</v>
      </c>
      <c r="Z417" s="10">
        <v>45030865</v>
      </c>
      <c r="AA417" s="10">
        <v>1380650</v>
      </c>
      <c r="AB417" s="10">
        <v>1.3450492600999999</v>
      </c>
      <c r="AC417">
        <v>129.38999999999999</v>
      </c>
      <c r="AD417" s="2">
        <v>15275976600</v>
      </c>
      <c r="AE417" s="2">
        <v>11046775404</v>
      </c>
      <c r="AF417" s="10">
        <f>INDEX(CONFAZ!$EN$2:$ES$408,MATCH(DATE(YEAR($A417),MONTH($A417),15),CONFAZ!$EN$2:$EN$408,0),2)</f>
        <v>178452260</v>
      </c>
      <c r="AG417" s="10">
        <f>INDEX(CONFAZ!$EN$2:$ES$408,MATCH(DATE(YEAR($A417),MONTH($A417),15),CONFAZ!$EN$2:$EN$408,0),3)</f>
        <v>372229261</v>
      </c>
      <c r="AH417">
        <v>937</v>
      </c>
      <c r="AI417">
        <v>1145390820200</v>
      </c>
      <c r="AJ417">
        <v>12.82</v>
      </c>
      <c r="AK417">
        <v>0.24</v>
      </c>
      <c r="AL417">
        <v>1032.60666666666</v>
      </c>
      <c r="AM417">
        <v>825.26149999999996</v>
      </c>
      <c r="AN417">
        <v>760.35571428571404</v>
      </c>
      <c r="AO417">
        <v>928.1028</v>
      </c>
      <c r="AP417">
        <v>13.2800808504849</v>
      </c>
      <c r="AQ417">
        <v>1.33</v>
      </c>
      <c r="AR417">
        <v>173.49</v>
      </c>
      <c r="AS417">
        <v>-3.78</v>
      </c>
      <c r="AT417" s="10">
        <v>510880500000</v>
      </c>
      <c r="AU417">
        <v>0</v>
      </c>
      <c r="AV417">
        <v>0</v>
      </c>
      <c r="AW417">
        <v>80120607</v>
      </c>
      <c r="AX417">
        <v>79957870</v>
      </c>
      <c r="AY417">
        <v>0</v>
      </c>
      <c r="AZ417" s="10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10078</v>
      </c>
      <c r="BM417">
        <v>0</v>
      </c>
      <c r="BN417">
        <v>152659</v>
      </c>
      <c r="BO417">
        <v>27308046000</v>
      </c>
      <c r="BP417" s="3">
        <v>0.4</v>
      </c>
      <c r="BQ417" s="3">
        <v>3704</v>
      </c>
      <c r="BR417" s="3">
        <v>25660.71</v>
      </c>
      <c r="BS417" s="3">
        <v>2676581000</v>
      </c>
      <c r="BT417" s="3">
        <v>22762000</v>
      </c>
      <c r="BU417" s="3">
        <v>6052464000</v>
      </c>
      <c r="BV417" s="3">
        <v>13383053000</v>
      </c>
      <c r="BW417" s="3">
        <v>5173186000</v>
      </c>
      <c r="BX417">
        <v>22134860000</v>
      </c>
      <c r="BY417">
        <v>0</v>
      </c>
      <c r="BZ417">
        <v>0</v>
      </c>
      <c r="CA417">
        <v>0</v>
      </c>
      <c r="CB417">
        <v>0</v>
      </c>
      <c r="CC417">
        <v>23134440000</v>
      </c>
      <c r="CD417">
        <v>0.4</v>
      </c>
      <c r="CE417">
        <v>274050.7</v>
      </c>
      <c r="CF417">
        <v>138572114.84999999</v>
      </c>
      <c r="CG417">
        <v>41277.230000000003</v>
      </c>
      <c r="CH417">
        <v>27139.589999999997</v>
      </c>
      <c r="CI417">
        <v>31.432478700000001</v>
      </c>
      <c r="CJ417">
        <v>3.76</v>
      </c>
      <c r="CK417">
        <v>-170010</v>
      </c>
      <c r="CL417">
        <v>-133310</v>
      </c>
      <c r="CM417">
        <v>36700</v>
      </c>
      <c r="CN417">
        <v>5850</v>
      </c>
      <c r="CO417">
        <v>6146713.3300000001</v>
      </c>
      <c r="CP417">
        <v>-57550</v>
      </c>
      <c r="CQ417">
        <v>-147660</v>
      </c>
      <c r="CR417">
        <v>463470.81</v>
      </c>
      <c r="CS417">
        <v>158021251.33000001</v>
      </c>
      <c r="CT417">
        <v>128905.36</v>
      </c>
      <c r="CU417">
        <v>158617503.80000001</v>
      </c>
      <c r="CV417" s="34">
        <v>0.53694160000000002</v>
      </c>
      <c r="CW417">
        <v>982533293.10000002</v>
      </c>
      <c r="CX417" s="7">
        <v>51609950.200000003</v>
      </c>
      <c r="CY417" s="10">
        <f t="shared" si="13"/>
        <v>0</v>
      </c>
      <c r="CZ417" s="10">
        <f>IFERROR(INDEX(CONFAZ!$A$2:$ES$440,MATCH(DATE(YEAR($A417),MONTH($A417),15),CONFAZ!$A$2:$A$440,0),4),0)</f>
        <v>41277.230000000003</v>
      </c>
      <c r="DA417"/>
      <c r="DB417"/>
      <c r="DC417"/>
      <c r="DD417"/>
      <c r="DJ417"/>
    </row>
    <row r="418" spans="1:114" x14ac:dyDescent="0.25">
      <c r="A418" s="1">
        <v>42813</v>
      </c>
      <c r="B418" s="1" t="str">
        <f t="shared" si="12"/>
        <v>19/03/2017</v>
      </c>
      <c r="C418" t="s">
        <v>61</v>
      </c>
      <c r="D418" t="s">
        <v>65</v>
      </c>
      <c r="E418" s="8">
        <v>3.1278999999999999</v>
      </c>
      <c r="F418">
        <v>339998469.18999994</v>
      </c>
      <c r="G418">
        <v>1934074.5</v>
      </c>
      <c r="H418">
        <v>475655184</v>
      </c>
      <c r="I418">
        <v>60729442.860000014</v>
      </c>
      <c r="J418">
        <v>38555643.799999997</v>
      </c>
      <c r="K418">
        <v>12759340.950000001</v>
      </c>
      <c r="L418">
        <v>60723876</v>
      </c>
      <c r="M418" s="10">
        <v>15659690</v>
      </c>
      <c r="N418" s="10">
        <v>35822423</v>
      </c>
      <c r="O418" s="10">
        <v>66264769</v>
      </c>
      <c r="P418" s="10">
        <v>78205167</v>
      </c>
      <c r="Q418" s="10">
        <v>6196604</v>
      </c>
      <c r="R418" s="10">
        <v>58222913</v>
      </c>
      <c r="S418" s="10">
        <v>5785802</v>
      </c>
      <c r="T418" s="10">
        <v>125245215</v>
      </c>
      <c r="U418" s="10">
        <v>43483150</v>
      </c>
      <c r="V418" s="10">
        <v>38835387</v>
      </c>
      <c r="W418" s="10">
        <v>5785802</v>
      </c>
      <c r="X418" s="10">
        <v>125245215</v>
      </c>
      <c r="Y418" s="10">
        <v>43483150</v>
      </c>
      <c r="Z418" s="10">
        <v>38835387</v>
      </c>
      <c r="AA418" s="10">
        <v>1934064</v>
      </c>
      <c r="AB418" s="10">
        <v>0.28075337989999999</v>
      </c>
      <c r="AC418">
        <v>141.9</v>
      </c>
      <c r="AD418" s="2">
        <v>19854737707</v>
      </c>
      <c r="AE418" s="2">
        <v>13562894075</v>
      </c>
      <c r="AF418" s="10">
        <f>INDEX(CONFAZ!$EN$2:$ES$408,MATCH(DATE(YEAR($A418),MONTH($A418),15),CONFAZ!$EN$2:$EN$408,0),2)</f>
        <v>243161328</v>
      </c>
      <c r="AG418" s="10">
        <f>INDEX(CONFAZ!$EN$2:$ES$408,MATCH(DATE(YEAR($A418),MONTH($A418),15),CONFAZ!$EN$2:$EN$408,0),3)</f>
        <v>268839661</v>
      </c>
      <c r="AH418">
        <v>937</v>
      </c>
      <c r="AI418">
        <v>1157670196900</v>
      </c>
      <c r="AJ418">
        <v>12.15</v>
      </c>
      <c r="AK418">
        <v>0.32</v>
      </c>
      <c r="AL418">
        <v>1055.36333333333</v>
      </c>
      <c r="AM418">
        <v>847.81449999999995</v>
      </c>
      <c r="AN418">
        <v>780.675238095238</v>
      </c>
      <c r="AO418">
        <v>951.50160000000005</v>
      </c>
      <c r="AP418">
        <v>13.8680187298232</v>
      </c>
      <c r="AQ418">
        <v>1.25</v>
      </c>
      <c r="AR418">
        <v>167.03</v>
      </c>
      <c r="AS418">
        <v>-9.01</v>
      </c>
      <c r="AT418" s="10">
        <v>561062100000</v>
      </c>
      <c r="AU418">
        <v>0</v>
      </c>
      <c r="AV418">
        <v>0</v>
      </c>
      <c r="AW418">
        <v>113439637</v>
      </c>
      <c r="AX418">
        <v>113175833</v>
      </c>
      <c r="AY418">
        <v>0</v>
      </c>
      <c r="AZ418" s="10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263804</v>
      </c>
      <c r="BO418">
        <v>27308046000</v>
      </c>
      <c r="BP418" s="3">
        <v>0.4</v>
      </c>
      <c r="BQ418" s="3">
        <v>3704</v>
      </c>
      <c r="BR418" s="3">
        <v>25660.71</v>
      </c>
      <c r="BS418" s="3">
        <v>2676581000</v>
      </c>
      <c r="BT418" s="3">
        <v>22762000</v>
      </c>
      <c r="BU418">
        <v>6052464000</v>
      </c>
      <c r="BV418" s="3">
        <v>13383053000</v>
      </c>
      <c r="BW418" s="3">
        <v>5173186000</v>
      </c>
      <c r="BX418" s="3">
        <v>22134860000</v>
      </c>
      <c r="BY418">
        <v>0</v>
      </c>
      <c r="BZ418">
        <v>0</v>
      </c>
      <c r="CA418">
        <v>0</v>
      </c>
      <c r="CB418">
        <v>0</v>
      </c>
      <c r="CC418">
        <v>23134440000</v>
      </c>
      <c r="CD418">
        <v>0.4</v>
      </c>
      <c r="CE418">
        <v>166270.70000000001</v>
      </c>
      <c r="CF418">
        <v>162068809.24000001</v>
      </c>
      <c r="CG418">
        <v>13790.26</v>
      </c>
      <c r="CH418">
        <v>27262.589999999997</v>
      </c>
      <c r="CI418">
        <v>31.432478700000001</v>
      </c>
      <c r="CJ418">
        <v>3.69</v>
      </c>
      <c r="CK418">
        <v>-170010</v>
      </c>
      <c r="CL418">
        <v>-133310</v>
      </c>
      <c r="CM418">
        <v>36700</v>
      </c>
      <c r="CN418">
        <v>5850</v>
      </c>
      <c r="CO418">
        <v>6146713.3300000001</v>
      </c>
      <c r="CP418">
        <v>-57550</v>
      </c>
      <c r="CQ418">
        <v>-147660</v>
      </c>
      <c r="CR418">
        <v>839273.08</v>
      </c>
      <c r="CS418">
        <v>172976134.44</v>
      </c>
      <c r="CT418">
        <v>78704.179999999993</v>
      </c>
      <c r="CU418">
        <v>173894578.37</v>
      </c>
      <c r="CV418" s="34">
        <v>0.53694160000000002</v>
      </c>
      <c r="CW418">
        <v>596809003.60000002</v>
      </c>
      <c r="CX418" s="7">
        <v>32858384.93</v>
      </c>
      <c r="CY418" s="10">
        <f t="shared" si="13"/>
        <v>0</v>
      </c>
      <c r="CZ418" s="10">
        <f>IFERROR(INDEX(CONFAZ!$A$2:$ES$440,MATCH(DATE(YEAR($A418),MONTH($A418),15),CONFAZ!$A$2:$A$440,0),4),0)</f>
        <v>13790.26</v>
      </c>
      <c r="DB418" s="5"/>
      <c r="DC418" s="5"/>
      <c r="DD418"/>
      <c r="DJ418"/>
    </row>
    <row r="419" spans="1:114" x14ac:dyDescent="0.25">
      <c r="A419" s="1">
        <v>42844</v>
      </c>
      <c r="B419" s="1" t="str">
        <f t="shared" si="12"/>
        <v>19/04/2017</v>
      </c>
      <c r="C419" t="s">
        <v>61</v>
      </c>
      <c r="D419" t="s">
        <v>65</v>
      </c>
      <c r="E419" s="8">
        <v>3.1362000000000001</v>
      </c>
      <c r="F419">
        <v>341039069.92999995</v>
      </c>
      <c r="G419">
        <v>1378469.23</v>
      </c>
      <c r="H419">
        <v>468907067</v>
      </c>
      <c r="I419">
        <v>68638716.910000026</v>
      </c>
      <c r="J419">
        <v>23860942.550000001</v>
      </c>
      <c r="K419">
        <v>13205321.550000001</v>
      </c>
      <c r="L419">
        <v>44234557</v>
      </c>
      <c r="M419" s="10">
        <v>19260238</v>
      </c>
      <c r="N419" s="10">
        <v>31913683</v>
      </c>
      <c r="O419" s="10">
        <v>68930367</v>
      </c>
      <c r="P419" s="10">
        <v>88776272</v>
      </c>
      <c r="Q419" s="10">
        <v>4757274</v>
      </c>
      <c r="R419" s="10">
        <v>57482922</v>
      </c>
      <c r="S419" s="10">
        <v>2936860</v>
      </c>
      <c r="T419" s="10">
        <v>119742808</v>
      </c>
      <c r="U419" s="10">
        <v>30144014</v>
      </c>
      <c r="V419" s="10">
        <v>43585900</v>
      </c>
      <c r="W419" s="10">
        <v>2936860</v>
      </c>
      <c r="X419" s="10">
        <v>119742808</v>
      </c>
      <c r="Y419" s="10">
        <v>30144014</v>
      </c>
      <c r="Z419" s="10">
        <v>43585900</v>
      </c>
      <c r="AA419" s="10">
        <v>1376729</v>
      </c>
      <c r="AB419" s="10">
        <v>0.1010577377</v>
      </c>
      <c r="AC419">
        <v>133.75</v>
      </c>
      <c r="AD419" s="2">
        <v>17484572350</v>
      </c>
      <c r="AE419" s="2">
        <v>11459643696</v>
      </c>
      <c r="AF419" s="10">
        <f>INDEX(CONFAZ!$EN$2:$ES$408,MATCH(DATE(YEAR($A419),MONTH($A419),15),CONFAZ!$EN$2:$EN$408,0),2)</f>
        <v>253316541</v>
      </c>
      <c r="AG419" s="10">
        <f>INDEX(CONFAZ!$EN$2:$ES$408,MATCH(DATE(YEAR($A419),MONTH($A419),15),CONFAZ!$EN$2:$EN$408,0),3)</f>
        <v>183240152</v>
      </c>
      <c r="AH419">
        <v>937</v>
      </c>
      <c r="AI419">
        <v>1175902509000</v>
      </c>
      <c r="AJ419">
        <v>11.59</v>
      </c>
      <c r="AK419">
        <v>0.08</v>
      </c>
      <c r="AL419">
        <v>1057.9527777777701</v>
      </c>
      <c r="AM419">
        <v>848.81349999999998</v>
      </c>
      <c r="AN419">
        <v>781.59809523809497</v>
      </c>
      <c r="AO419">
        <v>953.63480000000004</v>
      </c>
      <c r="AP419">
        <v>13.715015677621601</v>
      </c>
      <c r="AQ419">
        <v>1.1399999999999999</v>
      </c>
      <c r="AR419">
        <v>168.54</v>
      </c>
      <c r="AS419">
        <v>12.45</v>
      </c>
      <c r="AT419" s="10">
        <v>537678900000</v>
      </c>
      <c r="AU419">
        <v>0</v>
      </c>
      <c r="AV419">
        <v>0</v>
      </c>
      <c r="AW419">
        <v>100069842</v>
      </c>
      <c r="AX419">
        <v>94593391</v>
      </c>
      <c r="AY419">
        <v>0</v>
      </c>
      <c r="AZ419" s="10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5198936</v>
      </c>
      <c r="BN419">
        <v>277515</v>
      </c>
      <c r="BO419">
        <v>27308046000</v>
      </c>
      <c r="BP419" s="3">
        <v>0.4</v>
      </c>
      <c r="BQ419" s="3">
        <v>3704</v>
      </c>
      <c r="BR419" s="3">
        <v>25660.71</v>
      </c>
      <c r="BS419" s="3">
        <v>2676581000</v>
      </c>
      <c r="BT419" s="3">
        <v>22762000</v>
      </c>
      <c r="BU419" s="3">
        <v>6052464000</v>
      </c>
      <c r="BV419" s="3">
        <v>13383053000</v>
      </c>
      <c r="BW419" s="3">
        <v>5173186000</v>
      </c>
      <c r="BX419" s="3">
        <v>22134860000</v>
      </c>
      <c r="BY419">
        <v>0</v>
      </c>
      <c r="BZ419">
        <v>0</v>
      </c>
      <c r="CA419">
        <v>0</v>
      </c>
      <c r="CB419">
        <v>0</v>
      </c>
      <c r="CC419">
        <v>23134440000</v>
      </c>
      <c r="CD419">
        <v>0.4</v>
      </c>
      <c r="CE419">
        <v>260797.29</v>
      </c>
      <c r="CF419">
        <v>151268061.21000001</v>
      </c>
      <c r="CG419">
        <v>16032.67</v>
      </c>
      <c r="CH419">
        <v>26712.589999999997</v>
      </c>
      <c r="CI419">
        <v>31.432478700000001</v>
      </c>
      <c r="CJ419">
        <v>3.64</v>
      </c>
      <c r="CK419">
        <v>-424070</v>
      </c>
      <c r="CL419">
        <v>-391773.33</v>
      </c>
      <c r="CM419">
        <v>32300</v>
      </c>
      <c r="CN419">
        <v>55513.33</v>
      </c>
      <c r="CO419">
        <v>6100166.6699999999</v>
      </c>
      <c r="CP419">
        <v>-62416.67</v>
      </c>
      <c r="CQ419">
        <v>-378770</v>
      </c>
      <c r="CR419">
        <v>541658.27</v>
      </c>
      <c r="CS419">
        <v>167934001.62</v>
      </c>
      <c r="CT419">
        <v>75305.45</v>
      </c>
      <c r="CU419">
        <v>168550965.34</v>
      </c>
      <c r="CV419" s="34">
        <v>0.53694160000000002</v>
      </c>
      <c r="CW419">
        <v>709477732.60000002</v>
      </c>
      <c r="CX419" s="7">
        <v>38940007.370000005</v>
      </c>
      <c r="CY419" s="10">
        <f t="shared" si="13"/>
        <v>0</v>
      </c>
      <c r="CZ419" s="10">
        <f>IFERROR(INDEX(CONFAZ!$A$2:$ES$440,MATCH(DATE(YEAR($A419),MONTH($A419),15),CONFAZ!$A$2:$A$440,0),4),0)</f>
        <v>16032.67</v>
      </c>
      <c r="DA419"/>
      <c r="DB419"/>
      <c r="DC419"/>
      <c r="DD419"/>
      <c r="DJ419"/>
    </row>
    <row r="420" spans="1:114" x14ac:dyDescent="0.25">
      <c r="A420" s="1">
        <v>42874</v>
      </c>
      <c r="B420" s="1" t="str">
        <f t="shared" si="12"/>
        <v>19/05/2017</v>
      </c>
      <c r="C420" t="s">
        <v>61</v>
      </c>
      <c r="D420" t="s">
        <v>65</v>
      </c>
      <c r="E420" s="8">
        <v>3.2094999999999998</v>
      </c>
      <c r="F420">
        <v>373427219.12999994</v>
      </c>
      <c r="G420">
        <v>1772102.01</v>
      </c>
      <c r="H420">
        <v>500239104</v>
      </c>
      <c r="I420">
        <v>67110254.549999982</v>
      </c>
      <c r="J420">
        <v>22752023.870000001</v>
      </c>
      <c r="K420">
        <v>13556881.48</v>
      </c>
      <c r="L420">
        <v>48610588</v>
      </c>
      <c r="M420" s="10">
        <v>18295429</v>
      </c>
      <c r="N420" s="10">
        <v>32386345</v>
      </c>
      <c r="O420" s="10">
        <v>72238126</v>
      </c>
      <c r="P420" s="10">
        <v>83426474</v>
      </c>
      <c r="Q420" s="10">
        <v>5592145</v>
      </c>
      <c r="R420" s="10">
        <v>60461678</v>
      </c>
      <c r="S420" s="10">
        <v>4966697</v>
      </c>
      <c r="T420" s="10">
        <v>19147778</v>
      </c>
      <c r="U420" s="10">
        <v>149940277</v>
      </c>
      <c r="V420" s="10">
        <v>52013456</v>
      </c>
      <c r="W420" s="10">
        <v>4966697</v>
      </c>
      <c r="X420" s="10">
        <v>19147778</v>
      </c>
      <c r="Y420" s="10">
        <v>149940277</v>
      </c>
      <c r="Z420" s="10">
        <v>52013456</v>
      </c>
      <c r="AA420" s="10">
        <v>1770699</v>
      </c>
      <c r="AB420" s="10">
        <v>0.1914419467</v>
      </c>
      <c r="AC420">
        <v>136</v>
      </c>
      <c r="AD420" s="2">
        <v>19726040175</v>
      </c>
      <c r="AE420" s="2">
        <v>12968955269</v>
      </c>
      <c r="AF420" s="10">
        <f>INDEX(CONFAZ!$EN$2:$ES$408,MATCH(DATE(YEAR($A420),MONTH($A420),15),CONFAZ!$EN$2:$EN$408,0),2)</f>
        <v>296949584</v>
      </c>
      <c r="AG420" s="10">
        <f>INDEX(CONFAZ!$EN$2:$ES$408,MATCH(DATE(YEAR($A420),MONTH($A420),15),CONFAZ!$EN$2:$EN$408,0),3)</f>
        <v>217985148</v>
      </c>
      <c r="AH420">
        <v>937</v>
      </c>
      <c r="AI420">
        <v>1208347864500</v>
      </c>
      <c r="AJ420">
        <v>11.15</v>
      </c>
      <c r="AK420">
        <v>0.36</v>
      </c>
      <c r="AL420">
        <v>1061.8088888888799</v>
      </c>
      <c r="AM420">
        <v>850.90949999999998</v>
      </c>
      <c r="AN420">
        <v>783.33285714285705</v>
      </c>
      <c r="AO420">
        <v>956.94240000000002</v>
      </c>
      <c r="AP420">
        <v>13.4202772545041</v>
      </c>
      <c r="AQ420">
        <v>1.31</v>
      </c>
      <c r="AR420">
        <v>164.93</v>
      </c>
      <c r="AS420">
        <v>-0.27</v>
      </c>
      <c r="AT420" s="10">
        <v>550991800000</v>
      </c>
      <c r="AU420">
        <v>0</v>
      </c>
      <c r="AV420">
        <v>0</v>
      </c>
      <c r="AW420">
        <v>97182486</v>
      </c>
      <c r="AX420">
        <v>92828457</v>
      </c>
      <c r="AY420">
        <v>0</v>
      </c>
      <c r="AZ420" s="1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4118096</v>
      </c>
      <c r="BN420">
        <v>235933</v>
      </c>
      <c r="BO420">
        <v>27308046000</v>
      </c>
      <c r="BP420" s="3">
        <v>0.4</v>
      </c>
      <c r="BQ420" s="3">
        <v>3704</v>
      </c>
      <c r="BR420" s="3">
        <v>25660.71</v>
      </c>
      <c r="BS420" s="3">
        <v>2676581000</v>
      </c>
      <c r="BT420">
        <v>22762000</v>
      </c>
      <c r="BU420" s="3">
        <v>6052464000</v>
      </c>
      <c r="BV420" s="3">
        <v>13383053000</v>
      </c>
      <c r="BW420" s="3">
        <v>5173186000</v>
      </c>
      <c r="BX420" s="3">
        <v>22134860000</v>
      </c>
      <c r="BY420">
        <v>0</v>
      </c>
      <c r="BZ420">
        <v>0</v>
      </c>
      <c r="CA420">
        <v>0</v>
      </c>
      <c r="CB420">
        <v>0</v>
      </c>
      <c r="CC420">
        <v>23134440000</v>
      </c>
      <c r="CD420">
        <v>0.4</v>
      </c>
      <c r="CE420">
        <v>211840.92</v>
      </c>
      <c r="CF420">
        <v>142077725.09999999</v>
      </c>
      <c r="CG420">
        <v>20276.439999999999</v>
      </c>
      <c r="CH420">
        <v>27452.589999999997</v>
      </c>
      <c r="CI420">
        <v>31.432478700000001</v>
      </c>
      <c r="CJ420">
        <v>3.62</v>
      </c>
      <c r="CK420">
        <v>-424070</v>
      </c>
      <c r="CL420">
        <v>-391773.33</v>
      </c>
      <c r="CM420">
        <v>32300</v>
      </c>
      <c r="CN420">
        <v>55513.33</v>
      </c>
      <c r="CO420">
        <v>6100166.6699999999</v>
      </c>
      <c r="CP420">
        <v>-62416.67</v>
      </c>
      <c r="CQ420">
        <v>-378770</v>
      </c>
      <c r="CR420">
        <v>775324.58</v>
      </c>
      <c r="CS420">
        <v>175599808.31</v>
      </c>
      <c r="CT420">
        <v>74309.53</v>
      </c>
      <c r="CU420">
        <v>176449442.41999999</v>
      </c>
      <c r="CV420" s="34">
        <v>0.53694160000000002</v>
      </c>
      <c r="CW420">
        <v>943434136.10000002</v>
      </c>
      <c r="CX420" s="7">
        <v>44899305.07</v>
      </c>
      <c r="CY420" s="10">
        <f t="shared" si="13"/>
        <v>0</v>
      </c>
      <c r="CZ420" s="10">
        <f>IFERROR(INDEX(CONFAZ!$A$2:$ES$440,MATCH(DATE(YEAR($A420),MONTH($A420),15),CONFAZ!$A$2:$A$440,0),4),0)</f>
        <v>20276.439999999999</v>
      </c>
      <c r="DA420"/>
      <c r="DB420"/>
      <c r="DC420"/>
      <c r="DD420"/>
      <c r="DJ420"/>
    </row>
    <row r="421" spans="1:114" x14ac:dyDescent="0.25">
      <c r="A421" s="1">
        <v>42905</v>
      </c>
      <c r="B421" s="1" t="str">
        <f t="shared" si="12"/>
        <v>19/06/2017</v>
      </c>
      <c r="C421" t="s">
        <v>61</v>
      </c>
      <c r="D421" t="s">
        <v>65</v>
      </c>
      <c r="E421" s="8">
        <v>3.2953999999999999</v>
      </c>
      <c r="F421">
        <v>424931799.79000002</v>
      </c>
      <c r="G421">
        <v>1361135.0799999998</v>
      </c>
      <c r="H421">
        <v>557560897</v>
      </c>
      <c r="I421">
        <v>75868630.640000015</v>
      </c>
      <c r="J421">
        <v>20927502.080000002</v>
      </c>
      <c r="K421">
        <v>14478268.440000001</v>
      </c>
      <c r="L421">
        <v>30619550</v>
      </c>
      <c r="M421" s="10">
        <v>15572143</v>
      </c>
      <c r="N421" s="10">
        <v>33478897</v>
      </c>
      <c r="O421" s="10">
        <v>75708448</v>
      </c>
      <c r="P421" s="10">
        <v>82428777</v>
      </c>
      <c r="Q421" s="10">
        <v>5425526</v>
      </c>
      <c r="R421" s="10">
        <v>72390980</v>
      </c>
      <c r="S421" s="10">
        <v>4847676</v>
      </c>
      <c r="T421" s="10">
        <v>17670428</v>
      </c>
      <c r="U421" s="10">
        <v>197074001</v>
      </c>
      <c r="V421" s="10">
        <v>51604119</v>
      </c>
      <c r="W421" s="10">
        <v>4847676</v>
      </c>
      <c r="X421" s="10">
        <v>17670428</v>
      </c>
      <c r="Y421" s="10">
        <v>197074001</v>
      </c>
      <c r="Z421" s="10">
        <v>51604119</v>
      </c>
      <c r="AA421" s="10">
        <v>1359902</v>
      </c>
      <c r="AB421" s="10">
        <v>0.1970472764</v>
      </c>
      <c r="AC421">
        <v>134.88</v>
      </c>
      <c r="AD421" s="2">
        <v>19535151809</v>
      </c>
      <c r="AE421" s="2">
        <v>13408998263</v>
      </c>
      <c r="AF421" s="10">
        <f>INDEX(CONFAZ!$EN$2:$ES$408,MATCH(DATE(YEAR($A421),MONTH($A421),15),CONFAZ!$EN$2:$EN$408,0),2)</f>
        <v>289617850</v>
      </c>
      <c r="AG421" s="10">
        <f>INDEX(CONFAZ!$EN$2:$ES$408,MATCH(DATE(YEAR($A421),MONTH($A421),15),CONFAZ!$EN$2:$EN$408,0),3)</f>
        <v>246233113</v>
      </c>
      <c r="AH421">
        <v>937</v>
      </c>
      <c r="AI421">
        <v>1242942495000</v>
      </c>
      <c r="AJ421">
        <v>10.15</v>
      </c>
      <c r="AK421">
        <v>-0.3</v>
      </c>
      <c r="AL421">
        <v>1057.70055555555</v>
      </c>
      <c r="AM421">
        <v>849.11249999999995</v>
      </c>
      <c r="AN421">
        <v>782.4</v>
      </c>
      <c r="AO421">
        <v>953.10640000000001</v>
      </c>
      <c r="AP421">
        <v>13.1013286315769</v>
      </c>
      <c r="AQ421">
        <v>0.77</v>
      </c>
      <c r="AR421">
        <v>157.22</v>
      </c>
      <c r="AS421">
        <v>2.33</v>
      </c>
      <c r="AT421" s="10">
        <v>541966900000</v>
      </c>
      <c r="AU421">
        <v>0</v>
      </c>
      <c r="AV421">
        <v>0</v>
      </c>
      <c r="AW421">
        <v>97132374</v>
      </c>
      <c r="AX421">
        <v>86393639</v>
      </c>
      <c r="AY421">
        <v>0</v>
      </c>
      <c r="AZ421" s="10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10066803</v>
      </c>
      <c r="BN421">
        <v>671932</v>
      </c>
      <c r="BO421">
        <v>27308046000</v>
      </c>
      <c r="BP421" s="3">
        <v>0.4</v>
      </c>
      <c r="BQ421" s="3">
        <v>3704</v>
      </c>
      <c r="BR421" s="3">
        <v>25660.71</v>
      </c>
      <c r="BS421" s="3">
        <v>2676581000</v>
      </c>
      <c r="BT421" s="3">
        <v>22762000</v>
      </c>
      <c r="BU421" s="3">
        <v>6052464000</v>
      </c>
      <c r="BV421" s="3">
        <v>13383053000</v>
      </c>
      <c r="BW421" s="3">
        <v>5173186000</v>
      </c>
      <c r="BX421" s="3">
        <v>22134860000</v>
      </c>
      <c r="BY421">
        <v>0</v>
      </c>
      <c r="BZ421">
        <v>0</v>
      </c>
      <c r="CA421">
        <v>0</v>
      </c>
      <c r="CB421">
        <v>0</v>
      </c>
      <c r="CC421">
        <v>23134440000</v>
      </c>
      <c r="CD421">
        <v>0.4</v>
      </c>
      <c r="CE421">
        <v>218036.43</v>
      </c>
      <c r="CF421">
        <v>169579880.58000001</v>
      </c>
      <c r="CG421">
        <v>27050.09</v>
      </c>
      <c r="CH421">
        <v>27272.589999999997</v>
      </c>
      <c r="CI421">
        <v>31.432478700000001</v>
      </c>
      <c r="CJ421">
        <v>3.55</v>
      </c>
      <c r="CK421">
        <v>-424070</v>
      </c>
      <c r="CL421">
        <v>-391773.33</v>
      </c>
      <c r="CM421">
        <v>32300</v>
      </c>
      <c r="CN421">
        <v>55513.33</v>
      </c>
      <c r="CO421">
        <v>6100166.6699999999</v>
      </c>
      <c r="CP421">
        <v>-62416.67</v>
      </c>
      <c r="CQ421">
        <v>-378770</v>
      </c>
      <c r="CR421">
        <v>512658.58</v>
      </c>
      <c r="CS421">
        <v>179852623.41</v>
      </c>
      <c r="CT421">
        <v>34667.550000000003</v>
      </c>
      <c r="CU421">
        <v>180401749.53999999</v>
      </c>
      <c r="CV421" s="34">
        <v>0.53694160000000002</v>
      </c>
      <c r="CW421">
        <v>779429434.89999998</v>
      </c>
      <c r="CX421" s="7">
        <v>41347025.850000009</v>
      </c>
      <c r="CY421" s="10">
        <f t="shared" si="13"/>
        <v>0</v>
      </c>
      <c r="CZ421" s="10">
        <f>IFERROR(INDEX(CONFAZ!$A$2:$ES$440,MATCH(DATE(YEAR($A421),MONTH($A421),15),CONFAZ!$A$2:$A$440,0),4),0)</f>
        <v>27050.09</v>
      </c>
      <c r="DA421"/>
      <c r="DB421"/>
      <c r="DC421"/>
      <c r="DD421"/>
      <c r="DJ421"/>
    </row>
    <row r="422" spans="1:114" x14ac:dyDescent="0.25">
      <c r="A422" s="1">
        <v>42935</v>
      </c>
      <c r="B422" s="1" t="str">
        <f t="shared" si="12"/>
        <v>19/07/2017</v>
      </c>
      <c r="C422" t="s">
        <v>61</v>
      </c>
      <c r="D422" t="s">
        <v>65</v>
      </c>
      <c r="E422" s="8">
        <v>3.2061000000000002</v>
      </c>
      <c r="F422">
        <v>384047473.42999989</v>
      </c>
      <c r="G422">
        <v>1493686.52</v>
      </c>
      <c r="H422">
        <v>529713714</v>
      </c>
      <c r="I422">
        <v>85084286.969999984</v>
      </c>
      <c r="J422">
        <v>18464369.140000004</v>
      </c>
      <c r="K422">
        <v>15084758.740000002</v>
      </c>
      <c r="L422">
        <v>25323018</v>
      </c>
      <c r="M422" s="10">
        <v>15128140</v>
      </c>
      <c r="N422" s="10">
        <v>32966284</v>
      </c>
      <c r="O422" s="10">
        <v>74862448</v>
      </c>
      <c r="P422" s="10">
        <v>81262764</v>
      </c>
      <c r="Q422" s="10">
        <v>5839377</v>
      </c>
      <c r="R422" s="10">
        <v>75559891</v>
      </c>
      <c r="S422" s="10">
        <v>3753508</v>
      </c>
      <c r="T422" s="10">
        <v>16645024</v>
      </c>
      <c r="U422" s="10">
        <v>163340005</v>
      </c>
      <c r="V422" s="10">
        <v>58862587</v>
      </c>
      <c r="W422" s="10">
        <v>3753508</v>
      </c>
      <c r="X422" s="10">
        <v>16645024</v>
      </c>
      <c r="Y422" s="10">
        <v>163340005</v>
      </c>
      <c r="Z422" s="10">
        <v>58862587</v>
      </c>
      <c r="AA422" s="10">
        <v>1493686</v>
      </c>
      <c r="AB422" s="10">
        <v>0.73225965049999997</v>
      </c>
      <c r="AC422">
        <v>138.43</v>
      </c>
      <c r="AD422" s="2">
        <v>17658900096</v>
      </c>
      <c r="AE422" s="2">
        <v>13263065205</v>
      </c>
      <c r="AF422" s="10">
        <f>INDEX(CONFAZ!$EN$2:$ES$408,MATCH(DATE(YEAR($A422),MONTH($A422),15),CONFAZ!$EN$2:$EN$408,0),2)</f>
        <v>301451142</v>
      </c>
      <c r="AG422" s="10">
        <f>INDEX(CONFAZ!$EN$2:$ES$408,MATCH(DATE(YEAR($A422),MONTH($A422),15),CONFAZ!$EN$2:$EN$408,0),3)</f>
        <v>134546343</v>
      </c>
      <c r="AH422">
        <v>937</v>
      </c>
      <c r="AI422">
        <v>1221617076900</v>
      </c>
      <c r="AJ422">
        <v>10.01</v>
      </c>
      <c r="AK422">
        <v>0.17</v>
      </c>
      <c r="AL422">
        <v>1069.28833333333</v>
      </c>
      <c r="AM422">
        <v>851.24649999999997</v>
      </c>
      <c r="AN422">
        <v>781.53095238095204</v>
      </c>
      <c r="AO422">
        <v>959.60839999999996</v>
      </c>
      <c r="AP422">
        <v>12.9099247209483</v>
      </c>
      <c r="AQ422">
        <v>1.24</v>
      </c>
      <c r="AR422">
        <v>159.47</v>
      </c>
      <c r="AS422">
        <v>-1.94</v>
      </c>
      <c r="AT422" s="10">
        <v>548387100000</v>
      </c>
      <c r="AU422">
        <v>0</v>
      </c>
      <c r="AV422">
        <v>0</v>
      </c>
      <c r="AW422">
        <v>103925703</v>
      </c>
      <c r="AX422">
        <v>93677088</v>
      </c>
      <c r="AY422">
        <v>0</v>
      </c>
      <c r="AZ422" s="10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9359132</v>
      </c>
      <c r="BN422">
        <v>889483</v>
      </c>
      <c r="BO422">
        <v>27308046000</v>
      </c>
      <c r="BP422" s="3">
        <v>0.4</v>
      </c>
      <c r="BQ422" s="3">
        <v>3704</v>
      </c>
      <c r="BR422" s="3">
        <v>25660.71</v>
      </c>
      <c r="BS422" s="3">
        <v>2676581000</v>
      </c>
      <c r="BT422" s="3">
        <v>22762000</v>
      </c>
      <c r="BU422" s="3">
        <v>6052464000</v>
      </c>
      <c r="BV422" s="3">
        <v>13383053000</v>
      </c>
      <c r="BW422" s="3">
        <v>5173186000</v>
      </c>
      <c r="BX422" s="3">
        <v>22134860000</v>
      </c>
      <c r="BY422">
        <v>0</v>
      </c>
      <c r="BZ422">
        <v>0</v>
      </c>
      <c r="CA422">
        <v>0</v>
      </c>
      <c r="CB422">
        <v>0</v>
      </c>
      <c r="CC422">
        <v>23134440000</v>
      </c>
      <c r="CD422">
        <v>0.4</v>
      </c>
      <c r="CE422">
        <v>247961.63</v>
      </c>
      <c r="CF422">
        <v>157208303.18000001</v>
      </c>
      <c r="CG422">
        <v>19279.21</v>
      </c>
      <c r="CH422">
        <v>27201.589999999997</v>
      </c>
      <c r="CI422">
        <v>31.432478700000001</v>
      </c>
      <c r="CJ422">
        <v>3.55</v>
      </c>
      <c r="CK422">
        <v>162626.67000000001</v>
      </c>
      <c r="CL422">
        <v>189543.33</v>
      </c>
      <c r="CM422">
        <v>26920</v>
      </c>
      <c r="CN422">
        <v>55020</v>
      </c>
      <c r="CO422">
        <v>6090063.3300000001</v>
      </c>
      <c r="CP422">
        <v>-53476.67</v>
      </c>
      <c r="CQ422">
        <v>-281830</v>
      </c>
      <c r="CR422">
        <v>561930.44999999995</v>
      </c>
      <c r="CS422">
        <v>179935025.88</v>
      </c>
      <c r="CT422">
        <v>16426.810000000001</v>
      </c>
      <c r="CU422">
        <v>180515633.13999999</v>
      </c>
      <c r="CV422" s="34">
        <v>0.53694160000000002</v>
      </c>
      <c r="CW422">
        <v>864283748.79999995</v>
      </c>
      <c r="CX422" s="7">
        <v>30260347.469999999</v>
      </c>
      <c r="CY422" s="10">
        <f t="shared" si="13"/>
        <v>0</v>
      </c>
      <c r="CZ422" s="10">
        <f>IFERROR(INDEX(CONFAZ!$A$2:$ES$440,MATCH(DATE(YEAR($A422),MONTH($A422),15),CONFAZ!$A$2:$A$440,0),4),0)</f>
        <v>19279.21</v>
      </c>
      <c r="DA422"/>
      <c r="DB422"/>
      <c r="DC422"/>
      <c r="DD422"/>
      <c r="DJ422"/>
    </row>
    <row r="423" spans="1:114" x14ac:dyDescent="0.25">
      <c r="A423" s="1">
        <v>42966</v>
      </c>
      <c r="B423" s="1" t="str">
        <f t="shared" si="12"/>
        <v>19/08/2017</v>
      </c>
      <c r="C423" t="s">
        <v>61</v>
      </c>
      <c r="D423" t="s">
        <v>65</v>
      </c>
      <c r="E423" s="8">
        <v>3.1509</v>
      </c>
      <c r="F423">
        <v>383270145.51000005</v>
      </c>
      <c r="G423">
        <v>2464283.21</v>
      </c>
      <c r="H423">
        <v>529200221</v>
      </c>
      <c r="I423">
        <v>85239372.719999999</v>
      </c>
      <c r="J423">
        <v>19642541.260000002</v>
      </c>
      <c r="K423">
        <v>15130631.620000005</v>
      </c>
      <c r="L423">
        <v>23200936</v>
      </c>
      <c r="M423" s="10">
        <v>11005311</v>
      </c>
      <c r="N423" s="10">
        <v>32892323</v>
      </c>
      <c r="O423" s="10">
        <v>77667139</v>
      </c>
      <c r="P423" s="10">
        <v>83463319</v>
      </c>
      <c r="Q423" s="10">
        <v>6370854</v>
      </c>
      <c r="R423" s="10">
        <v>82166693</v>
      </c>
      <c r="S423" s="10">
        <v>3450443</v>
      </c>
      <c r="T423" s="10">
        <v>19950752</v>
      </c>
      <c r="U423" s="10">
        <v>153511027</v>
      </c>
      <c r="V423" s="10">
        <v>56258077</v>
      </c>
      <c r="W423" s="10">
        <v>3450443</v>
      </c>
      <c r="X423" s="10">
        <v>19950752</v>
      </c>
      <c r="Y423" s="10">
        <v>153511027</v>
      </c>
      <c r="Z423" s="10">
        <v>56258077</v>
      </c>
      <c r="AA423" s="10">
        <v>2464283</v>
      </c>
      <c r="AB423" s="10">
        <v>1.7659456461</v>
      </c>
      <c r="AC423">
        <v>140.13999999999999</v>
      </c>
      <c r="AD423" s="2">
        <v>19336799997</v>
      </c>
      <c r="AE423" s="2">
        <v>14789290641</v>
      </c>
      <c r="AF423" s="10">
        <f>INDEX(CONFAZ!$EN$2:$ES$408,MATCH(DATE(YEAR($A423),MONTH($A423),15),CONFAZ!$EN$2:$EN$408,0),2)</f>
        <v>313795402</v>
      </c>
      <c r="AG423" s="10">
        <f>INDEX(CONFAZ!$EN$2:$ES$408,MATCH(DATE(YEAR($A423),MONTH($A423),15),CONFAZ!$EN$2:$EN$408,0),3)</f>
        <v>195817635</v>
      </c>
      <c r="AH423">
        <v>937</v>
      </c>
      <c r="AI423">
        <v>1203149108700</v>
      </c>
      <c r="AJ423">
        <v>9.15</v>
      </c>
      <c r="AK423">
        <v>-0.03</v>
      </c>
      <c r="AL423">
        <v>1068.3216666666599</v>
      </c>
      <c r="AM423">
        <v>850.73299999999995</v>
      </c>
      <c r="AN423">
        <v>781.56476190476099</v>
      </c>
      <c r="AO423">
        <v>960.12480000000005</v>
      </c>
      <c r="AP423">
        <v>12.677880878585199</v>
      </c>
      <c r="AQ423">
        <v>1.19</v>
      </c>
      <c r="AR423">
        <v>163.96</v>
      </c>
      <c r="AS423">
        <v>-20.05</v>
      </c>
      <c r="AT423" s="10">
        <v>555915700000</v>
      </c>
      <c r="AU423">
        <v>0</v>
      </c>
      <c r="AV423">
        <v>0</v>
      </c>
      <c r="AW423">
        <v>106546840</v>
      </c>
      <c r="AX423">
        <v>98436104</v>
      </c>
      <c r="AY423">
        <v>0</v>
      </c>
      <c r="AZ423" s="10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1956</v>
      </c>
      <c r="BM423">
        <v>7767739</v>
      </c>
      <c r="BN423">
        <v>341041</v>
      </c>
      <c r="BO423">
        <v>27308046000</v>
      </c>
      <c r="BP423" s="3">
        <v>0.4</v>
      </c>
      <c r="BQ423" s="3">
        <v>3704</v>
      </c>
      <c r="BR423" s="3">
        <v>25660.71</v>
      </c>
      <c r="BS423" s="3">
        <v>2676581000</v>
      </c>
      <c r="BT423" s="3">
        <v>22762000</v>
      </c>
      <c r="BU423" s="3">
        <v>6052464000</v>
      </c>
      <c r="BV423" s="3">
        <v>13383053000</v>
      </c>
      <c r="BW423" s="3">
        <v>5173186000</v>
      </c>
      <c r="BX423" s="3">
        <v>22134860000</v>
      </c>
      <c r="BY423">
        <v>0</v>
      </c>
      <c r="BZ423">
        <v>0</v>
      </c>
      <c r="CA423">
        <v>0</v>
      </c>
      <c r="CB423">
        <v>0</v>
      </c>
      <c r="CC423">
        <v>27308046000</v>
      </c>
      <c r="CD423">
        <v>0.4</v>
      </c>
      <c r="CE423">
        <v>222053.11</v>
      </c>
      <c r="CF423">
        <v>141643637.5</v>
      </c>
      <c r="CG423">
        <v>21747.67</v>
      </c>
      <c r="CH423">
        <v>27808.589999999997</v>
      </c>
      <c r="CI423">
        <v>31.432478700000001</v>
      </c>
      <c r="CJ423">
        <v>3.78</v>
      </c>
      <c r="CK423">
        <v>162626.67000000001</v>
      </c>
      <c r="CL423">
        <v>189543.33</v>
      </c>
      <c r="CM423">
        <v>26920</v>
      </c>
      <c r="CN423">
        <v>55020</v>
      </c>
      <c r="CO423">
        <v>6090063.3300000001</v>
      </c>
      <c r="CP423">
        <v>-53476.67</v>
      </c>
      <c r="CQ423">
        <v>-281830</v>
      </c>
      <c r="CR423">
        <v>966218.15</v>
      </c>
      <c r="CS423">
        <v>178223918.81999999</v>
      </c>
      <c r="CT423">
        <v>6278.27</v>
      </c>
      <c r="CU423">
        <v>179207394.21000001</v>
      </c>
      <c r="CV423" s="34">
        <v>0.53694160000000002</v>
      </c>
      <c r="CW423">
        <v>700796728.5</v>
      </c>
      <c r="CX423" s="7">
        <v>34805543.420000002</v>
      </c>
      <c r="CY423" s="10">
        <f t="shared" si="13"/>
        <v>0</v>
      </c>
      <c r="CZ423" s="10">
        <f>IFERROR(INDEX(CONFAZ!$A$2:$ES$440,MATCH(DATE(YEAR($A423),MONTH($A423),15),CONFAZ!$A$2:$A$440,0),4),0)</f>
        <v>21747.67</v>
      </c>
      <c r="DA423" s="10"/>
      <c r="DB423" s="10"/>
      <c r="DC423"/>
      <c r="DD423"/>
      <c r="DJ423"/>
    </row>
    <row r="424" spans="1:114" x14ac:dyDescent="0.25">
      <c r="A424" s="1">
        <v>42997</v>
      </c>
      <c r="B424" s="1" t="str">
        <f t="shared" si="12"/>
        <v>19/09/2017</v>
      </c>
      <c r="C424" t="s">
        <v>61</v>
      </c>
      <c r="D424" t="s">
        <v>65</v>
      </c>
      <c r="E424" s="8">
        <v>3.1347999999999998</v>
      </c>
      <c r="F424">
        <v>403236245.42000008</v>
      </c>
      <c r="G424">
        <v>1786105.38</v>
      </c>
      <c r="H424">
        <v>572750678</v>
      </c>
      <c r="I424">
        <v>85066114.090000018</v>
      </c>
      <c r="J424">
        <v>37949194.649999999</v>
      </c>
      <c r="K424">
        <v>15469198.65</v>
      </c>
      <c r="L424">
        <v>14876725</v>
      </c>
      <c r="M424" s="10">
        <v>17067762</v>
      </c>
      <c r="N424" s="10">
        <v>33296698</v>
      </c>
      <c r="O424" s="10">
        <v>78306785</v>
      </c>
      <c r="P424" s="10">
        <v>85766948</v>
      </c>
      <c r="Q424" s="10">
        <v>6721977</v>
      </c>
      <c r="R424" s="10">
        <v>84801019</v>
      </c>
      <c r="S424" s="10">
        <v>3514355</v>
      </c>
      <c r="T424" s="10">
        <v>17190293</v>
      </c>
      <c r="U424" s="10">
        <v>183382025</v>
      </c>
      <c r="V424" s="10">
        <v>60924006</v>
      </c>
      <c r="W424" s="10">
        <v>3514355</v>
      </c>
      <c r="X424" s="10">
        <v>17190293</v>
      </c>
      <c r="Y424" s="10">
        <v>183382025</v>
      </c>
      <c r="Z424" s="10">
        <v>60924006</v>
      </c>
      <c r="AA424" s="10">
        <v>1778810</v>
      </c>
      <c r="AB424" s="10">
        <v>0.42946523949999998</v>
      </c>
      <c r="AC424">
        <v>134.86000000000001</v>
      </c>
      <c r="AD424" s="2">
        <v>18533214138</v>
      </c>
      <c r="AE424" s="2">
        <v>14242528368</v>
      </c>
      <c r="AF424" s="10">
        <f>INDEX(CONFAZ!$EN$2:$ES$408,MATCH(DATE(YEAR($A424),MONTH($A424),15),CONFAZ!$EN$2:$EN$408,0),2)</f>
        <v>234847296</v>
      </c>
      <c r="AG424" s="10">
        <f>INDEX(CONFAZ!$EN$2:$ES$408,MATCH(DATE(YEAR($A424),MONTH($A424),15),CONFAZ!$EN$2:$EN$408,0),3)</f>
        <v>189564903</v>
      </c>
      <c r="AH424">
        <v>937</v>
      </c>
      <c r="AI424">
        <v>1195123691200</v>
      </c>
      <c r="AJ424">
        <v>8.35</v>
      </c>
      <c r="AK424">
        <v>-0.02</v>
      </c>
      <c r="AL424">
        <v>1072.36055555555</v>
      </c>
      <c r="AM424">
        <v>852.16200000000003</v>
      </c>
      <c r="AN424">
        <v>783.53809523809502</v>
      </c>
      <c r="AO424">
        <v>963.56560000000002</v>
      </c>
      <c r="AP424">
        <v>12.5249194908756</v>
      </c>
      <c r="AQ424">
        <v>1.1599999999999999</v>
      </c>
      <c r="AR424">
        <v>175</v>
      </c>
      <c r="AS424">
        <v>12.739000000000001</v>
      </c>
      <c r="AT424" s="10">
        <v>544327900000</v>
      </c>
      <c r="AU424">
        <v>0</v>
      </c>
      <c r="AV424">
        <v>0</v>
      </c>
      <c r="AW424">
        <v>106072125</v>
      </c>
      <c r="AX424">
        <v>95533206</v>
      </c>
      <c r="AY424">
        <v>0</v>
      </c>
      <c r="AZ424" s="10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10283637</v>
      </c>
      <c r="BN424">
        <v>255282</v>
      </c>
      <c r="BO424">
        <v>27308046000</v>
      </c>
      <c r="BP424" s="3">
        <v>0.4</v>
      </c>
      <c r="BQ424" s="3">
        <v>3704</v>
      </c>
      <c r="BR424" s="3">
        <v>25660.71</v>
      </c>
      <c r="BS424" s="3">
        <v>2676581000</v>
      </c>
      <c r="BT424" s="3">
        <v>22762000</v>
      </c>
      <c r="BU424" s="3">
        <v>6052464000</v>
      </c>
      <c r="BV424" s="3">
        <v>13383053000</v>
      </c>
      <c r="BW424" s="3">
        <v>5173186000</v>
      </c>
      <c r="BX424" s="3">
        <v>22134860000</v>
      </c>
      <c r="BY424">
        <v>0</v>
      </c>
      <c r="BZ424">
        <v>0</v>
      </c>
      <c r="CA424">
        <v>0</v>
      </c>
      <c r="CB424">
        <v>0</v>
      </c>
      <c r="CC424">
        <v>27308046000</v>
      </c>
      <c r="CD424">
        <v>0.4</v>
      </c>
      <c r="CE424">
        <v>325652.95</v>
      </c>
      <c r="CF424">
        <v>137692768.34999999</v>
      </c>
      <c r="CG424">
        <v>33775.699999999997</v>
      </c>
      <c r="CH424">
        <v>27138.589999999997</v>
      </c>
      <c r="CI424">
        <v>31.432478700000001</v>
      </c>
      <c r="CJ424">
        <v>3.88</v>
      </c>
      <c r="CK424">
        <v>162626.67000000001</v>
      </c>
      <c r="CL424">
        <v>189543.33</v>
      </c>
      <c r="CM424">
        <v>26920</v>
      </c>
      <c r="CN424">
        <v>55020</v>
      </c>
      <c r="CO424">
        <v>6090063.3300000001</v>
      </c>
      <c r="CP424">
        <v>-53476.67</v>
      </c>
      <c r="CQ424">
        <v>-281830</v>
      </c>
      <c r="CR424">
        <v>814535.75</v>
      </c>
      <c r="CS424">
        <v>205912356.88999999</v>
      </c>
      <c r="CT424">
        <v>3018.23</v>
      </c>
      <c r="CU424">
        <v>206729910.87</v>
      </c>
      <c r="CV424" s="34">
        <v>0.53694160000000002</v>
      </c>
      <c r="CW424">
        <v>569887750.29999995</v>
      </c>
      <c r="CX424" s="7">
        <v>30441861.359999999</v>
      </c>
      <c r="CY424" s="10">
        <f t="shared" si="13"/>
        <v>0</v>
      </c>
      <c r="CZ424" s="10">
        <f>IFERROR(INDEX(CONFAZ!$A$2:$ES$440,MATCH(DATE(YEAR($A424),MONTH($A424),15),CONFAZ!$A$2:$A$440,0),4),0)</f>
        <v>33775.699999999997</v>
      </c>
      <c r="DA424"/>
      <c r="DB424"/>
      <c r="DC424"/>
      <c r="DD424"/>
      <c r="DJ424"/>
    </row>
    <row r="425" spans="1:114" x14ac:dyDescent="0.25">
      <c r="A425" s="1">
        <v>43027</v>
      </c>
      <c r="B425" s="1" t="str">
        <f t="shared" si="12"/>
        <v>19/10/2017</v>
      </c>
      <c r="C425" t="s">
        <v>61</v>
      </c>
      <c r="D425" t="s">
        <v>65</v>
      </c>
      <c r="E425" s="8">
        <v>3.1911999999999998</v>
      </c>
      <c r="F425">
        <v>383350368.48000008</v>
      </c>
      <c r="G425">
        <v>3203611.17</v>
      </c>
      <c r="H425">
        <v>564152762</v>
      </c>
      <c r="I425">
        <v>77303196.430000007</v>
      </c>
      <c r="J425">
        <v>55078228.379999995</v>
      </c>
      <c r="K425">
        <v>14895212.309999999</v>
      </c>
      <c r="L425">
        <v>11543775</v>
      </c>
      <c r="M425" s="10">
        <v>18364310</v>
      </c>
      <c r="N425" s="10">
        <v>32372827</v>
      </c>
      <c r="O425" s="10">
        <v>78998847</v>
      </c>
      <c r="P425" s="10">
        <v>88767144</v>
      </c>
      <c r="Q425" s="10">
        <v>7234221</v>
      </c>
      <c r="R425" s="10">
        <v>78378279</v>
      </c>
      <c r="S425" s="10">
        <v>4195945</v>
      </c>
      <c r="T425" s="10">
        <v>20455188</v>
      </c>
      <c r="U425" s="10">
        <v>162935435</v>
      </c>
      <c r="V425" s="10">
        <v>69246955</v>
      </c>
      <c r="W425" s="10">
        <v>4195945</v>
      </c>
      <c r="X425" s="10">
        <v>20455188</v>
      </c>
      <c r="Y425" s="10">
        <v>162935435</v>
      </c>
      <c r="Z425" s="10">
        <v>69246955</v>
      </c>
      <c r="AA425" s="10">
        <v>3203611</v>
      </c>
      <c r="AB425" s="10">
        <v>1.1511967815999999</v>
      </c>
      <c r="AC425">
        <v>136.07</v>
      </c>
      <c r="AD425" s="2">
        <v>18694329848</v>
      </c>
      <c r="AE425" s="2">
        <v>14598898881</v>
      </c>
      <c r="AF425" s="10">
        <f>INDEX(CONFAZ!$EN$2:$ES$408,MATCH(DATE(YEAR($A425),MONTH($A425),15),CONFAZ!$EN$2:$EN$408,0),2)</f>
        <v>219850106</v>
      </c>
      <c r="AG425" s="10">
        <f>INDEX(CONFAZ!$EN$2:$ES$408,MATCH(DATE(YEAR($A425),MONTH($A425),15),CONFAZ!$EN$2:$EN$408,0),3)</f>
        <v>239604649</v>
      </c>
      <c r="AH425">
        <v>937</v>
      </c>
      <c r="AI425">
        <v>1213776111200</v>
      </c>
      <c r="AJ425">
        <v>8.01</v>
      </c>
      <c r="AK425">
        <v>0.37</v>
      </c>
      <c r="AL425">
        <v>1073.7366666666601</v>
      </c>
      <c r="AM425">
        <v>852.97649999999999</v>
      </c>
      <c r="AN425">
        <v>785.33952380952303</v>
      </c>
      <c r="AO425">
        <v>963.60919999999999</v>
      </c>
      <c r="AP425">
        <v>12.305659799341299</v>
      </c>
      <c r="AQ425">
        <v>1.42</v>
      </c>
      <c r="AR425">
        <v>187.09</v>
      </c>
      <c r="AS425">
        <v>35.619999999999997</v>
      </c>
      <c r="AT425" s="10">
        <v>568803900000</v>
      </c>
      <c r="AU425">
        <v>0</v>
      </c>
      <c r="AV425">
        <v>0</v>
      </c>
      <c r="AW425">
        <v>106086923</v>
      </c>
      <c r="AX425">
        <v>105814024</v>
      </c>
      <c r="AY425">
        <v>0</v>
      </c>
      <c r="AZ425" s="10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272899</v>
      </c>
      <c r="BO425">
        <v>0</v>
      </c>
      <c r="BP425" s="3">
        <v>0</v>
      </c>
      <c r="BQ425" s="3">
        <v>0</v>
      </c>
      <c r="BR425" s="3">
        <v>0</v>
      </c>
      <c r="BS425" s="3">
        <v>0</v>
      </c>
      <c r="BT425" s="3">
        <v>0</v>
      </c>
      <c r="BU425" s="3">
        <v>0</v>
      </c>
      <c r="BV425" s="3">
        <v>0</v>
      </c>
      <c r="BW425" s="3">
        <v>0</v>
      </c>
      <c r="BX425" s="3">
        <v>0</v>
      </c>
      <c r="BY425">
        <v>0</v>
      </c>
      <c r="BZ425">
        <v>0</v>
      </c>
      <c r="CA425">
        <v>0</v>
      </c>
      <c r="CB425">
        <v>0</v>
      </c>
      <c r="CC425">
        <v>27308046000</v>
      </c>
      <c r="CD425">
        <v>0.4</v>
      </c>
      <c r="CE425">
        <v>229395.98</v>
      </c>
      <c r="CF425">
        <v>135493445.09999999</v>
      </c>
      <c r="CG425">
        <v>16330.25</v>
      </c>
      <c r="CH425">
        <v>27518.589999999997</v>
      </c>
      <c r="CI425">
        <v>31.432478700000001</v>
      </c>
      <c r="CJ425">
        <v>3.9</v>
      </c>
      <c r="CK425">
        <v>116030</v>
      </c>
      <c r="CL425">
        <v>141173.32999999999</v>
      </c>
      <c r="CM425">
        <v>25143.33</v>
      </c>
      <c r="CN425">
        <v>-36420</v>
      </c>
      <c r="CO425">
        <v>6106246.6699999999</v>
      </c>
      <c r="CP425">
        <v>-50476.67</v>
      </c>
      <c r="CQ425">
        <v>-218470</v>
      </c>
      <c r="CR425">
        <v>1280151.1000000001</v>
      </c>
      <c r="CS425">
        <v>197638465.75</v>
      </c>
      <c r="CT425">
        <v>8325.31</v>
      </c>
      <c r="CU425" s="18">
        <v>198926942.16</v>
      </c>
      <c r="CV425" s="34">
        <v>0.53694160000000002</v>
      </c>
      <c r="CW425">
        <v>691783892.20000005</v>
      </c>
      <c r="CX425" s="7">
        <v>31932047.960000001</v>
      </c>
      <c r="CY425" s="10">
        <f t="shared" si="13"/>
        <v>0</v>
      </c>
      <c r="CZ425" s="10">
        <f>IFERROR(INDEX(CONFAZ!$A$2:$ES$440,MATCH(DATE(YEAR($A425),MONTH($A425),15),CONFAZ!$A$2:$A$440,0),4),0)</f>
        <v>16330.25</v>
      </c>
      <c r="DB425"/>
      <c r="DC425"/>
      <c r="DD425"/>
      <c r="DJ425"/>
    </row>
    <row r="426" spans="1:114" x14ac:dyDescent="0.25">
      <c r="A426" s="1">
        <v>43058</v>
      </c>
      <c r="B426" s="1" t="str">
        <f t="shared" si="12"/>
        <v>19/11/2017</v>
      </c>
      <c r="C426" t="s">
        <v>61</v>
      </c>
      <c r="D426" t="s">
        <v>65</v>
      </c>
      <c r="E426" s="8">
        <v>3.2593999999999999</v>
      </c>
      <c r="F426">
        <v>410868188.97000003</v>
      </c>
      <c r="G426">
        <v>3915062.0700000003</v>
      </c>
      <c r="H426">
        <v>594330549</v>
      </c>
      <c r="I426">
        <v>82467908.480000019</v>
      </c>
      <c r="J426">
        <v>55029179.089999996</v>
      </c>
      <c r="K426">
        <v>15396054.299999999</v>
      </c>
      <c r="L426">
        <v>9199520</v>
      </c>
      <c r="M426" s="10">
        <v>19298273</v>
      </c>
      <c r="N426" s="10">
        <v>31895543</v>
      </c>
      <c r="O426" s="10">
        <v>84457059</v>
      </c>
      <c r="P426" s="10">
        <v>83660098</v>
      </c>
      <c r="Q426" s="10">
        <v>6927543</v>
      </c>
      <c r="R426" s="10">
        <v>81630246</v>
      </c>
      <c r="S426" s="10">
        <v>2999406</v>
      </c>
      <c r="T426" s="10">
        <v>22044962</v>
      </c>
      <c r="U426" s="10">
        <v>182115584</v>
      </c>
      <c r="V426" s="10">
        <v>75386773</v>
      </c>
      <c r="W426" s="10">
        <v>2999406</v>
      </c>
      <c r="X426" s="10">
        <v>22044962</v>
      </c>
      <c r="Y426" s="10">
        <v>182115584</v>
      </c>
      <c r="Z426" s="10">
        <v>75386773</v>
      </c>
      <c r="AA426" s="10">
        <v>3915062</v>
      </c>
      <c r="AB426" s="10">
        <v>0.67742050860000003</v>
      </c>
      <c r="AC426">
        <v>135.08000000000001</v>
      </c>
      <c r="AD426" s="2">
        <v>16584235219</v>
      </c>
      <c r="AE426" s="2">
        <v>13951600049</v>
      </c>
      <c r="AF426" s="10">
        <f>INDEX(CONFAZ!$EN$2:$ES$408,MATCH(DATE(YEAR($A426),MONTH($A426),15),CONFAZ!$EN$2:$EN$408,0),2)</f>
        <v>315908668</v>
      </c>
      <c r="AG426" s="10">
        <f>INDEX(CONFAZ!$EN$2:$ES$408,MATCH(DATE(YEAR($A426),MONTH($A426),15),CONFAZ!$EN$2:$EN$408,0),3)</f>
        <v>136176491</v>
      </c>
      <c r="AH426">
        <v>937</v>
      </c>
      <c r="AI426">
        <v>1242013926400</v>
      </c>
      <c r="AJ426">
        <v>7.4</v>
      </c>
      <c r="AK426">
        <v>0.18</v>
      </c>
      <c r="AL426">
        <v>1079.68611111111</v>
      </c>
      <c r="AM426">
        <v>857.58349999999996</v>
      </c>
      <c r="AN426">
        <v>786.21523809523796</v>
      </c>
      <c r="AO426">
        <v>969.43119999999999</v>
      </c>
      <c r="AP426">
        <v>12.1328724745063</v>
      </c>
      <c r="AQ426">
        <v>1.28</v>
      </c>
      <c r="AR426">
        <v>203.67</v>
      </c>
      <c r="AS426">
        <v>37.72</v>
      </c>
      <c r="AT426" s="10">
        <v>574019500000</v>
      </c>
      <c r="AU426">
        <v>0</v>
      </c>
      <c r="AV426">
        <v>0</v>
      </c>
      <c r="AW426">
        <v>176414117</v>
      </c>
      <c r="AX426">
        <v>175517037</v>
      </c>
      <c r="AY426">
        <v>0</v>
      </c>
      <c r="AZ426" s="10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272080</v>
      </c>
      <c r="BO426">
        <v>27308046000</v>
      </c>
      <c r="BP426" s="3">
        <v>0.4</v>
      </c>
      <c r="BQ426" s="3">
        <v>3704</v>
      </c>
      <c r="BR426" s="3">
        <v>25660.71</v>
      </c>
      <c r="BS426" s="3">
        <v>2676581000</v>
      </c>
      <c r="BT426" s="3">
        <v>22762000</v>
      </c>
      <c r="BU426" s="3">
        <v>6052464000</v>
      </c>
      <c r="BV426">
        <v>13383053000</v>
      </c>
      <c r="BW426" s="3">
        <v>5173186000</v>
      </c>
      <c r="BX426" s="3">
        <v>22134860000</v>
      </c>
      <c r="BY426">
        <v>0</v>
      </c>
      <c r="BZ426">
        <v>0</v>
      </c>
      <c r="CA426">
        <v>0</v>
      </c>
      <c r="CB426">
        <v>0</v>
      </c>
      <c r="CC426">
        <v>27308046000</v>
      </c>
      <c r="CD426">
        <v>0.4</v>
      </c>
      <c r="CE426">
        <v>351343.19</v>
      </c>
      <c r="CF426">
        <v>147418733.91</v>
      </c>
      <c r="CG426">
        <v>52686.36</v>
      </c>
      <c r="CH426">
        <v>27281.589999999997</v>
      </c>
      <c r="CI426">
        <v>31.432478700000001</v>
      </c>
      <c r="CJ426">
        <v>4</v>
      </c>
      <c r="CK426">
        <v>116030</v>
      </c>
      <c r="CL426">
        <v>141173.32999999999</v>
      </c>
      <c r="CM426">
        <v>25143.33</v>
      </c>
      <c r="CN426">
        <v>-36420</v>
      </c>
      <c r="CO426">
        <v>6106246.6699999999</v>
      </c>
      <c r="CP426">
        <v>-50476.67</v>
      </c>
      <c r="CQ426">
        <v>-218470</v>
      </c>
      <c r="CR426">
        <v>2284559.85</v>
      </c>
      <c r="CS426">
        <v>214115132.19999999</v>
      </c>
      <c r="CT426">
        <v>2345.17</v>
      </c>
      <c r="CU426">
        <v>216402037.22</v>
      </c>
      <c r="CV426" s="34">
        <v>0.53694160000000002</v>
      </c>
      <c r="CW426">
        <v>1262149979</v>
      </c>
      <c r="CX426" s="7">
        <v>35484964.299999997</v>
      </c>
      <c r="CY426" s="10">
        <f t="shared" si="13"/>
        <v>0</v>
      </c>
      <c r="CZ426" s="10">
        <f>IFERROR(INDEX(CONFAZ!$A$2:$ES$440,MATCH(DATE(YEAR($A426),MONTH($A426),15),CONFAZ!$A$2:$A$440,0),4),0)</f>
        <v>52686.36</v>
      </c>
      <c r="DA426"/>
      <c r="DB426"/>
      <c r="DC426"/>
      <c r="DD426"/>
      <c r="DJ426"/>
    </row>
    <row r="427" spans="1:114" x14ac:dyDescent="0.25">
      <c r="A427" s="1">
        <v>43088</v>
      </c>
      <c r="B427" s="1" t="str">
        <f t="shared" si="12"/>
        <v>19/12/2017</v>
      </c>
      <c r="C427" t="s">
        <v>61</v>
      </c>
      <c r="D427" t="s">
        <v>65</v>
      </c>
      <c r="E427" s="8">
        <v>3.2919</v>
      </c>
      <c r="F427">
        <v>364678421.18000001</v>
      </c>
      <c r="G427">
        <v>2136721.56</v>
      </c>
      <c r="H427">
        <v>540928521</v>
      </c>
      <c r="I427">
        <v>83586702.710000038</v>
      </c>
      <c r="J427">
        <v>46884403.610000007</v>
      </c>
      <c r="K427">
        <v>16386390.300000001</v>
      </c>
      <c r="L427">
        <v>12296714</v>
      </c>
      <c r="M427" s="10">
        <v>18600533</v>
      </c>
      <c r="N427" s="10">
        <v>31202068</v>
      </c>
      <c r="O427" s="10">
        <v>84769477</v>
      </c>
      <c r="P427" s="10">
        <v>82759702</v>
      </c>
      <c r="Q427" s="10">
        <v>5731415</v>
      </c>
      <c r="R427" s="10">
        <v>91090555</v>
      </c>
      <c r="S427" s="10">
        <v>2717864</v>
      </c>
      <c r="T427" s="10">
        <v>17396209</v>
      </c>
      <c r="U427" s="10">
        <v>127316310</v>
      </c>
      <c r="V427" s="10">
        <v>77207667</v>
      </c>
      <c r="W427" s="10">
        <v>2717864</v>
      </c>
      <c r="X427" s="10">
        <v>17396209</v>
      </c>
      <c r="Y427" s="10">
        <v>127316310</v>
      </c>
      <c r="Z427" s="10">
        <v>77207667</v>
      </c>
      <c r="AA427" s="10">
        <v>2136721</v>
      </c>
      <c r="AB427" s="10">
        <v>0.2117349476</v>
      </c>
      <c r="AC427">
        <v>135.78</v>
      </c>
      <c r="AD427" s="2">
        <v>17476274644</v>
      </c>
      <c r="AE427" s="2">
        <v>13323465863</v>
      </c>
      <c r="AF427" s="10">
        <f>INDEX(CONFAZ!$EN$2:$ES$408,MATCH(DATE(YEAR($A427),MONTH($A427),15),CONFAZ!$EN$2:$EN$408,0),2)</f>
        <v>228774874</v>
      </c>
      <c r="AG427" s="10">
        <f>INDEX(CONFAZ!$EN$2:$ES$408,MATCH(DATE(YEAR($A427),MONTH($A427),15),CONFAZ!$EN$2:$EN$408,0),3)</f>
        <v>215488194</v>
      </c>
      <c r="AH427">
        <v>937</v>
      </c>
      <c r="AI427">
        <v>1231078426800</v>
      </c>
      <c r="AJ427">
        <v>7</v>
      </c>
      <c r="AK427">
        <v>0.26</v>
      </c>
      <c r="AL427">
        <v>1079.3433333333301</v>
      </c>
      <c r="AM427">
        <v>857.20150000000001</v>
      </c>
      <c r="AN427">
        <v>784.66571428571399</v>
      </c>
      <c r="AO427">
        <v>969.11120000000005</v>
      </c>
      <c r="AP427">
        <v>11.8961416111806</v>
      </c>
      <c r="AQ427">
        <v>1.44</v>
      </c>
      <c r="AR427">
        <v>210.56</v>
      </c>
      <c r="AS427">
        <v>24.49</v>
      </c>
      <c r="AT427" s="10">
        <v>577802800000</v>
      </c>
      <c r="AU427">
        <v>0</v>
      </c>
      <c r="AV427">
        <v>0</v>
      </c>
      <c r="AW427">
        <v>111371748</v>
      </c>
      <c r="AX427">
        <v>110762162</v>
      </c>
      <c r="AY427">
        <v>0</v>
      </c>
      <c r="AZ427" s="10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197402</v>
      </c>
      <c r="BM427">
        <v>0</v>
      </c>
      <c r="BN427">
        <v>412184</v>
      </c>
      <c r="BO427">
        <v>27308046000</v>
      </c>
      <c r="BP427" s="3">
        <v>0.4</v>
      </c>
      <c r="BQ427" s="3">
        <v>3704</v>
      </c>
      <c r="BR427" s="3">
        <v>25660.71</v>
      </c>
      <c r="BS427" s="3">
        <v>2676581000</v>
      </c>
      <c r="BT427" s="3">
        <v>22762000</v>
      </c>
      <c r="BU427" s="3">
        <v>6052464000</v>
      </c>
      <c r="BV427" s="3">
        <v>13383053000</v>
      </c>
      <c r="BW427" s="3">
        <v>5173186000</v>
      </c>
      <c r="BX427" s="3">
        <v>22134860000</v>
      </c>
      <c r="BY427">
        <v>0</v>
      </c>
      <c r="BZ427">
        <v>0</v>
      </c>
      <c r="CA427">
        <v>0</v>
      </c>
      <c r="CB427">
        <v>0</v>
      </c>
      <c r="CC427">
        <v>27308046000</v>
      </c>
      <c r="CD427">
        <v>0.4</v>
      </c>
      <c r="CE427">
        <v>372462.8</v>
      </c>
      <c r="CF427">
        <v>180482198.47</v>
      </c>
      <c r="CG427">
        <v>34782.480000000003</v>
      </c>
      <c r="CH427">
        <v>27281.589999999997</v>
      </c>
      <c r="CI427">
        <v>31.432478700000001</v>
      </c>
      <c r="CJ427">
        <v>4.09</v>
      </c>
      <c r="CK427">
        <v>116030</v>
      </c>
      <c r="CL427">
        <v>141173.32999999999</v>
      </c>
      <c r="CM427">
        <v>25143.33</v>
      </c>
      <c r="CN427">
        <v>-36420</v>
      </c>
      <c r="CO427">
        <v>6106246.6699999999</v>
      </c>
      <c r="CP427">
        <v>-50476.67</v>
      </c>
      <c r="CQ427">
        <v>-218470</v>
      </c>
      <c r="CR427">
        <v>1019043.69</v>
      </c>
      <c r="CS427">
        <v>202428385.03999999</v>
      </c>
      <c r="CT427">
        <v>3742.52</v>
      </c>
      <c r="CU427">
        <v>203451171.25</v>
      </c>
      <c r="CV427" s="34">
        <v>0.53694160000000002</v>
      </c>
      <c r="CW427">
        <v>1973046844</v>
      </c>
      <c r="CX427" s="7">
        <v>47460657.340000004</v>
      </c>
      <c r="CY427" s="10">
        <f t="shared" si="13"/>
        <v>0</v>
      </c>
      <c r="CZ427" s="10">
        <f>IFERROR(INDEX(CONFAZ!$A$2:$ES$440,MATCH(DATE(YEAR($A427),MONTH($A427),15),CONFAZ!$A$2:$A$440,0),4),0)</f>
        <v>34782.480000000003</v>
      </c>
      <c r="DA427"/>
      <c r="DB427"/>
      <c r="DC427"/>
      <c r="DD427"/>
      <c r="DJ427"/>
    </row>
    <row r="428" spans="1:114" x14ac:dyDescent="0.25">
      <c r="A428" s="1">
        <v>43119</v>
      </c>
      <c r="B428" s="1" t="str">
        <f t="shared" si="12"/>
        <v>19/01/2018</v>
      </c>
      <c r="C428" t="s">
        <v>61</v>
      </c>
      <c r="D428" t="s">
        <v>65</v>
      </c>
      <c r="E428" s="8">
        <v>3.2105999999999999</v>
      </c>
      <c r="F428">
        <v>378090284.60000002</v>
      </c>
      <c r="G428">
        <v>2248350.6500000004</v>
      </c>
      <c r="H428">
        <v>555797823</v>
      </c>
      <c r="I428">
        <v>82288485.689999983</v>
      </c>
      <c r="J428">
        <v>52302984.93</v>
      </c>
      <c r="K428">
        <v>18642566.200000003</v>
      </c>
      <c r="L428">
        <v>34014863</v>
      </c>
      <c r="M428" s="10">
        <v>17890894</v>
      </c>
      <c r="N428" s="10">
        <v>32376102</v>
      </c>
      <c r="O428" s="10">
        <v>104477452</v>
      </c>
      <c r="P428" s="10">
        <v>79573554</v>
      </c>
      <c r="Q428" s="10">
        <v>6485599</v>
      </c>
      <c r="R428" s="10">
        <v>91478227</v>
      </c>
      <c r="S428" s="10">
        <v>2664076</v>
      </c>
      <c r="T428" s="10">
        <v>19224552</v>
      </c>
      <c r="U428" s="10">
        <v>128138644</v>
      </c>
      <c r="V428" s="10">
        <v>71240373</v>
      </c>
      <c r="W428" s="10">
        <v>2664076</v>
      </c>
      <c r="X428" s="10">
        <v>19224552</v>
      </c>
      <c r="Y428" s="10">
        <v>128138644</v>
      </c>
      <c r="Z428" s="10">
        <v>71240373</v>
      </c>
      <c r="AA428" s="10">
        <v>2248350</v>
      </c>
      <c r="AB428" s="10">
        <v>0.74446965399999998</v>
      </c>
      <c r="AC428">
        <v>132.12</v>
      </c>
      <c r="AD428" s="2">
        <v>16769724658</v>
      </c>
      <c r="AE428" s="2">
        <v>15114215063</v>
      </c>
      <c r="AF428" s="10">
        <f>INDEX(CONFAZ!$EN$2:$ES$408,MATCH(DATE(YEAR($A428),MONTH($A428),15),CONFAZ!$EN$2:$EN$408,0),2)</f>
        <v>247988547</v>
      </c>
      <c r="AG428" s="10">
        <f>INDEX(CONFAZ!$EN$2:$ES$408,MATCH(DATE(YEAR($A428),MONTH($A428),15),CONFAZ!$EN$2:$EN$408,0),3)</f>
        <v>261883451</v>
      </c>
      <c r="AH428">
        <v>954</v>
      </c>
      <c r="AI428">
        <v>1206225630600</v>
      </c>
      <c r="AJ428">
        <v>6.9</v>
      </c>
      <c r="AK428">
        <v>0.23</v>
      </c>
      <c r="AL428">
        <v>1083.2716666666599</v>
      </c>
      <c r="AM428">
        <v>857.87649999999996</v>
      </c>
      <c r="AN428">
        <v>783.34142857142797</v>
      </c>
      <c r="AO428">
        <v>972.13599999999997</v>
      </c>
      <c r="AP428">
        <v>12.272340913214901</v>
      </c>
      <c r="AQ428">
        <v>1.29</v>
      </c>
      <c r="AR428">
        <v>221.18</v>
      </c>
      <c r="AS428">
        <v>9.8800000000000008</v>
      </c>
      <c r="AT428" s="10">
        <v>552718500000</v>
      </c>
      <c r="AU428">
        <v>0</v>
      </c>
      <c r="AV428">
        <v>0</v>
      </c>
      <c r="AW428">
        <v>146380664</v>
      </c>
      <c r="AX428">
        <v>145902571</v>
      </c>
      <c r="AY428">
        <v>0</v>
      </c>
      <c r="AZ428" s="10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50702</v>
      </c>
      <c r="BM428">
        <v>0</v>
      </c>
      <c r="BN428">
        <v>328774</v>
      </c>
      <c r="BO428">
        <v>26798107000</v>
      </c>
      <c r="BP428" s="3">
        <v>0.4</v>
      </c>
      <c r="BQ428" s="3">
        <v>3704</v>
      </c>
      <c r="BR428" s="3">
        <v>24954.17</v>
      </c>
      <c r="BS428" s="3">
        <v>2945494000</v>
      </c>
      <c r="BT428" s="3">
        <v>24318000</v>
      </c>
      <c r="BU428" s="3">
        <v>6098154000</v>
      </c>
      <c r="BV428">
        <v>12567340000</v>
      </c>
      <c r="BW428" s="3">
        <v>5162802000</v>
      </c>
      <c r="BX428" s="3">
        <v>21635305000</v>
      </c>
      <c r="BY428">
        <v>0</v>
      </c>
      <c r="BZ428">
        <v>0</v>
      </c>
      <c r="CA428">
        <v>0</v>
      </c>
      <c r="CB428">
        <v>0</v>
      </c>
      <c r="CC428">
        <v>27308046000</v>
      </c>
      <c r="CD428">
        <v>0.4</v>
      </c>
      <c r="CE428">
        <v>255681.01</v>
      </c>
      <c r="CF428">
        <v>174980047.66</v>
      </c>
      <c r="CG428">
        <v>7250.98</v>
      </c>
      <c r="CH428">
        <v>74893.67</v>
      </c>
      <c r="CI428">
        <v>32.480378199999997</v>
      </c>
      <c r="CJ428">
        <v>4.1900000000000004</v>
      </c>
      <c r="CK428">
        <v>185946.67</v>
      </c>
      <c r="CL428">
        <v>214040</v>
      </c>
      <c r="CM428">
        <v>28093.33</v>
      </c>
      <c r="CN428">
        <v>31040</v>
      </c>
      <c r="CO428">
        <v>6142000</v>
      </c>
      <c r="CP428">
        <v>-35463.33</v>
      </c>
      <c r="CQ428">
        <v>-163306.67000000001</v>
      </c>
      <c r="CR428">
        <v>1005276.13</v>
      </c>
      <c r="CS428">
        <v>214507620.53</v>
      </c>
      <c r="CT428">
        <v>33578.699999999997</v>
      </c>
      <c r="CU428">
        <v>215550062.80000001</v>
      </c>
      <c r="CV428" s="34">
        <v>0.53856099999999996</v>
      </c>
      <c r="CW428">
        <v>1045261958</v>
      </c>
      <c r="CX428" s="7">
        <v>43004369.409999996</v>
      </c>
      <c r="CY428" s="10">
        <f t="shared" si="13"/>
        <v>0</v>
      </c>
      <c r="CZ428" s="10">
        <f>IFERROR(INDEX(CONFAZ!$A$2:$ES$440,MATCH(DATE(YEAR($A428),MONTH($A428),15),CONFAZ!$A$2:$A$440,0),4),0)</f>
        <v>7250.98</v>
      </c>
      <c r="DA428"/>
      <c r="DB428"/>
      <c r="DC428"/>
      <c r="DD428"/>
      <c r="DJ428"/>
    </row>
    <row r="429" spans="1:114" x14ac:dyDescent="0.25">
      <c r="A429" s="1">
        <v>43150</v>
      </c>
      <c r="B429" s="1" t="str">
        <f t="shared" si="12"/>
        <v>19/02/2018</v>
      </c>
      <c r="C429" t="s">
        <v>61</v>
      </c>
      <c r="D429" t="s">
        <v>65</v>
      </c>
      <c r="E429" s="8">
        <v>3.2414999999999998</v>
      </c>
      <c r="F429">
        <v>343825681.58999997</v>
      </c>
      <c r="G429">
        <v>1894962.56</v>
      </c>
      <c r="H429">
        <v>495688222</v>
      </c>
      <c r="I429">
        <v>72563658.680000007</v>
      </c>
      <c r="J429">
        <v>38715871.430000007</v>
      </c>
      <c r="K429">
        <v>14667877.830000002</v>
      </c>
      <c r="L429">
        <v>102347262</v>
      </c>
      <c r="M429" s="10">
        <v>15242873</v>
      </c>
      <c r="N429" s="10">
        <v>37106852</v>
      </c>
      <c r="O429" s="10">
        <v>72506814</v>
      </c>
      <c r="P429" s="10">
        <v>74038325</v>
      </c>
      <c r="Q429" s="10">
        <v>4438748</v>
      </c>
      <c r="R429" s="10">
        <v>71477144</v>
      </c>
      <c r="S429" s="10">
        <v>2587332</v>
      </c>
      <c r="T429" s="10">
        <v>15199807</v>
      </c>
      <c r="U429" s="10">
        <v>137074101</v>
      </c>
      <c r="V429" s="10">
        <v>64121842</v>
      </c>
      <c r="W429" s="10">
        <v>2587332</v>
      </c>
      <c r="X429" s="10">
        <v>15199807</v>
      </c>
      <c r="Y429" s="10">
        <v>137074101</v>
      </c>
      <c r="Z429" s="10">
        <v>64121842</v>
      </c>
      <c r="AA429" s="10">
        <v>1894384</v>
      </c>
      <c r="AB429" s="10">
        <v>9.2195087600000003E-2</v>
      </c>
      <c r="AC429">
        <v>129.94</v>
      </c>
      <c r="AD429" s="2">
        <v>15801987736</v>
      </c>
      <c r="AE429" s="2">
        <v>13268767883</v>
      </c>
      <c r="AF429" s="10">
        <f>INDEX(CONFAZ!$EN$2:$ES$408,MATCH(DATE(YEAR($A429),MONTH($A429),15),CONFAZ!$EN$2:$EN$408,0),2)</f>
        <v>230360789</v>
      </c>
      <c r="AG429" s="10">
        <f>INDEX(CONFAZ!$EN$2:$ES$408,MATCH(DATE(YEAR($A429),MONTH($A429),15),CONFAZ!$EN$2:$EN$408,0),3)</f>
        <v>236982285</v>
      </c>
      <c r="AH429">
        <v>954</v>
      </c>
      <c r="AI429">
        <v>1222158952500</v>
      </c>
      <c r="AJ429">
        <v>6.72</v>
      </c>
      <c r="AK429">
        <v>0.18</v>
      </c>
      <c r="AL429">
        <v>1091.12055555555</v>
      </c>
      <c r="AM429">
        <v>865.3895</v>
      </c>
      <c r="AN429">
        <v>789.16142857142802</v>
      </c>
      <c r="AO429">
        <v>978.22759999999903</v>
      </c>
      <c r="AP429">
        <v>12.706136535281001</v>
      </c>
      <c r="AQ429">
        <v>1.32</v>
      </c>
      <c r="AR429">
        <v>213.5</v>
      </c>
      <c r="AS429">
        <v>4.21</v>
      </c>
      <c r="AT429" s="10">
        <v>540147699999.99994</v>
      </c>
      <c r="AU429">
        <v>0</v>
      </c>
      <c r="AV429">
        <v>0</v>
      </c>
      <c r="AW429">
        <v>94370533</v>
      </c>
      <c r="AX429">
        <v>94145613</v>
      </c>
      <c r="AY429">
        <v>0</v>
      </c>
      <c r="AZ429" s="10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224920</v>
      </c>
      <c r="BO429">
        <v>26798107000</v>
      </c>
      <c r="BP429" s="3">
        <v>0.4</v>
      </c>
      <c r="BQ429" s="3">
        <v>3704</v>
      </c>
      <c r="BR429" s="3">
        <v>24954.17</v>
      </c>
      <c r="BS429" s="3">
        <v>2945494000</v>
      </c>
      <c r="BT429" s="3">
        <v>24318000</v>
      </c>
      <c r="BU429" s="3">
        <v>6098154000</v>
      </c>
      <c r="BV429" s="3">
        <v>12567340000</v>
      </c>
      <c r="BW429">
        <v>5162802000</v>
      </c>
      <c r="BX429" s="3">
        <v>21635305000</v>
      </c>
      <c r="BY429">
        <v>0</v>
      </c>
      <c r="BZ429">
        <v>0</v>
      </c>
      <c r="CA429">
        <v>0</v>
      </c>
      <c r="CB429">
        <v>0</v>
      </c>
      <c r="CC429">
        <v>27308046000</v>
      </c>
      <c r="CD429">
        <v>0.4</v>
      </c>
      <c r="CE429">
        <v>310588.48</v>
      </c>
      <c r="CF429">
        <v>198697669.81</v>
      </c>
      <c r="CG429">
        <v>50819.43</v>
      </c>
      <c r="CH429">
        <v>27602.67</v>
      </c>
      <c r="CI429">
        <v>32.480378199999997</v>
      </c>
      <c r="CJ429">
        <v>4.21</v>
      </c>
      <c r="CK429">
        <v>185946.67</v>
      </c>
      <c r="CL429">
        <v>214040</v>
      </c>
      <c r="CM429">
        <v>28093.33</v>
      </c>
      <c r="CN429">
        <v>31040</v>
      </c>
      <c r="CO429">
        <v>6142000</v>
      </c>
      <c r="CP429">
        <v>-35463.33</v>
      </c>
      <c r="CQ429">
        <v>-163306.67000000001</v>
      </c>
      <c r="CR429">
        <v>807161.94</v>
      </c>
      <c r="CS429">
        <v>176982716.06</v>
      </c>
      <c r="CT429">
        <v>155576.09</v>
      </c>
      <c r="CU429">
        <v>177973454.09</v>
      </c>
      <c r="CV429" s="34">
        <v>0.53856099999999996</v>
      </c>
      <c r="CW429">
        <v>1125915563</v>
      </c>
      <c r="CX429" s="7">
        <v>56371221.93</v>
      </c>
      <c r="CY429" s="10">
        <f t="shared" si="13"/>
        <v>0</v>
      </c>
      <c r="CZ429" s="10">
        <f>IFERROR(INDEX(CONFAZ!$A$2:$ES$440,MATCH(DATE(YEAR($A429),MONTH($A429),15),CONFAZ!$A$2:$A$440,0),4),0)</f>
        <v>50819.43</v>
      </c>
      <c r="DA429"/>
      <c r="DB429"/>
      <c r="DC429"/>
      <c r="DD429"/>
      <c r="DJ429"/>
    </row>
    <row r="430" spans="1:114" x14ac:dyDescent="0.25">
      <c r="A430" s="1">
        <v>43178</v>
      </c>
      <c r="B430" s="1" t="str">
        <f t="shared" si="12"/>
        <v>19/03/2018</v>
      </c>
      <c r="C430" t="s">
        <v>61</v>
      </c>
      <c r="D430" t="s">
        <v>65</v>
      </c>
      <c r="E430" s="8">
        <v>3.2791999999999999</v>
      </c>
      <c r="F430">
        <v>348320724.87</v>
      </c>
      <c r="G430">
        <v>1741746.06</v>
      </c>
      <c r="H430">
        <v>488462177</v>
      </c>
      <c r="I430">
        <v>68575601.000000015</v>
      </c>
      <c r="J430">
        <v>36009049.690000005</v>
      </c>
      <c r="K430">
        <v>13732340.98</v>
      </c>
      <c r="L430">
        <v>58160176</v>
      </c>
      <c r="M430" s="10">
        <v>14917094</v>
      </c>
      <c r="N430" s="10">
        <v>28378705</v>
      </c>
      <c r="O430" s="10">
        <v>69102406</v>
      </c>
      <c r="P430" s="10">
        <v>72121187</v>
      </c>
      <c r="Q430" s="10">
        <v>4269495</v>
      </c>
      <c r="R430" s="10">
        <v>64876546</v>
      </c>
      <c r="S430" s="10">
        <v>2968852</v>
      </c>
      <c r="T430" s="10">
        <v>19075581</v>
      </c>
      <c r="U430" s="10">
        <v>157410041</v>
      </c>
      <c r="V430" s="10">
        <v>53600524</v>
      </c>
      <c r="W430" s="10">
        <v>2968852</v>
      </c>
      <c r="X430" s="10">
        <v>19075581</v>
      </c>
      <c r="Y430" s="10">
        <v>157410041</v>
      </c>
      <c r="Z430" s="10">
        <v>53600524</v>
      </c>
      <c r="AA430" s="10">
        <v>1741746</v>
      </c>
      <c r="AB430" s="10">
        <v>9.2813297599999997E-2</v>
      </c>
      <c r="AC430">
        <v>141.57</v>
      </c>
      <c r="AD430" s="2">
        <v>20228663646</v>
      </c>
      <c r="AE430" s="2">
        <v>14668560310</v>
      </c>
      <c r="AF430" s="10">
        <f>INDEX(CONFAZ!$EN$2:$ES$408,MATCH(DATE(YEAR($A430),MONTH($A430),15),CONFAZ!$EN$2:$EN$408,0),2)</f>
        <v>256633353</v>
      </c>
      <c r="AG430" s="10">
        <f>INDEX(CONFAZ!$EN$2:$ES$408,MATCH(DATE(YEAR($A430),MONTH($A430),15),CONFAZ!$EN$2:$EN$408,0),3)</f>
        <v>190743572</v>
      </c>
      <c r="AH430">
        <v>954</v>
      </c>
      <c r="AI430">
        <v>1244708898400</v>
      </c>
      <c r="AJ430">
        <v>6.58</v>
      </c>
      <c r="AK430">
        <v>7.0000000000000007E-2</v>
      </c>
      <c r="AL430">
        <v>1089.36055555555</v>
      </c>
      <c r="AM430">
        <v>867.17649999999901</v>
      </c>
      <c r="AN430">
        <v>793.019047619047</v>
      </c>
      <c r="AO430">
        <v>978.98599999999999</v>
      </c>
      <c r="AP430">
        <v>13.242833003980801</v>
      </c>
      <c r="AQ430">
        <v>1.0900000000000001</v>
      </c>
      <c r="AR430">
        <v>219.9</v>
      </c>
      <c r="AS430">
        <v>14.7</v>
      </c>
      <c r="AT430" s="10">
        <v>589594200000</v>
      </c>
      <c r="AU430">
        <v>0</v>
      </c>
      <c r="AV430">
        <v>0</v>
      </c>
      <c r="AW430">
        <v>115687400</v>
      </c>
      <c r="AX430">
        <v>113490955</v>
      </c>
      <c r="AY430">
        <v>0</v>
      </c>
      <c r="AZ430" s="1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7056</v>
      </c>
      <c r="BM430">
        <v>1965870</v>
      </c>
      <c r="BN430">
        <v>223519</v>
      </c>
      <c r="BO430">
        <v>26798107000</v>
      </c>
      <c r="BP430" s="3">
        <v>0.4</v>
      </c>
      <c r="BQ430" s="3">
        <v>3704</v>
      </c>
      <c r="BR430" s="3">
        <v>24954.17</v>
      </c>
      <c r="BS430" s="3">
        <v>2945494000</v>
      </c>
      <c r="BT430" s="3">
        <v>24318000</v>
      </c>
      <c r="BU430" s="3">
        <v>6098154000</v>
      </c>
      <c r="BV430" s="3">
        <v>12567340000</v>
      </c>
      <c r="BW430" s="3">
        <v>5162802000</v>
      </c>
      <c r="BX430" s="3">
        <v>21635305000</v>
      </c>
      <c r="BY430">
        <v>0</v>
      </c>
      <c r="BZ430">
        <v>0</v>
      </c>
      <c r="CA430">
        <v>0</v>
      </c>
      <c r="CB430">
        <v>0</v>
      </c>
      <c r="CC430">
        <v>27308046000</v>
      </c>
      <c r="CD430">
        <v>0.4</v>
      </c>
      <c r="CE430">
        <v>238739.32</v>
      </c>
      <c r="CF430">
        <v>220122194.75999999</v>
      </c>
      <c r="CG430">
        <v>13864.76</v>
      </c>
      <c r="CH430">
        <v>27597.67</v>
      </c>
      <c r="CI430">
        <v>32.480378199999997</v>
      </c>
      <c r="CJ430">
        <v>4.2</v>
      </c>
      <c r="CK430">
        <v>185946.67</v>
      </c>
      <c r="CL430">
        <v>214040</v>
      </c>
      <c r="CM430">
        <v>28093.33</v>
      </c>
      <c r="CN430">
        <v>31040</v>
      </c>
      <c r="CO430">
        <v>6142000</v>
      </c>
      <c r="CP430">
        <v>-35463.33</v>
      </c>
      <c r="CQ430">
        <v>-163306.67000000001</v>
      </c>
      <c r="CR430">
        <v>692870.45</v>
      </c>
      <c r="CS430">
        <v>154193252.66999999</v>
      </c>
      <c r="CT430">
        <v>99631.85</v>
      </c>
      <c r="CU430">
        <v>154987418.13</v>
      </c>
      <c r="CV430" s="34">
        <v>0.53856099999999996</v>
      </c>
      <c r="CW430">
        <v>1002550861</v>
      </c>
      <c r="CX430" s="7">
        <v>37797345.310000002</v>
      </c>
      <c r="CY430" s="10">
        <f t="shared" si="13"/>
        <v>0</v>
      </c>
      <c r="CZ430" s="10">
        <f>IFERROR(INDEX(CONFAZ!$A$2:$ES$440,MATCH(DATE(YEAR($A430),MONTH($A430),15),CONFAZ!$A$2:$A$440,0),4),0)</f>
        <v>13864.76</v>
      </c>
      <c r="DA430" s="10"/>
      <c r="DB430" s="10"/>
      <c r="DC430"/>
      <c r="DD430"/>
      <c r="DJ430"/>
    </row>
    <row r="431" spans="1:114" x14ac:dyDescent="0.25">
      <c r="A431" s="1">
        <v>43209</v>
      </c>
      <c r="B431" s="1" t="str">
        <f t="shared" si="12"/>
        <v>19/04/2018</v>
      </c>
      <c r="C431" t="s">
        <v>61</v>
      </c>
      <c r="D431" t="s">
        <v>65</v>
      </c>
      <c r="E431" s="8">
        <v>3.4075000000000002</v>
      </c>
      <c r="F431">
        <v>341352999.47999996</v>
      </c>
      <c r="G431">
        <v>2242525.23</v>
      </c>
      <c r="H431">
        <v>503307638</v>
      </c>
      <c r="I431">
        <v>83548305.369999975</v>
      </c>
      <c r="J431">
        <v>38323796.909999989</v>
      </c>
      <c r="K431">
        <v>15028395.92</v>
      </c>
      <c r="L431">
        <v>59012412</v>
      </c>
      <c r="M431" s="10">
        <v>16888349</v>
      </c>
      <c r="N431" s="10">
        <v>28219444</v>
      </c>
      <c r="O431" s="10">
        <v>75315302</v>
      </c>
      <c r="P431" s="10">
        <v>80503858</v>
      </c>
      <c r="Q431" s="10">
        <v>5328511</v>
      </c>
      <c r="R431" s="10">
        <v>72397032</v>
      </c>
      <c r="S431" s="10">
        <v>3077698</v>
      </c>
      <c r="T431" s="10">
        <v>16747300</v>
      </c>
      <c r="U431" s="10">
        <v>146789427</v>
      </c>
      <c r="V431" s="10">
        <v>55798192</v>
      </c>
      <c r="W431" s="10">
        <v>3077698</v>
      </c>
      <c r="X431" s="10">
        <v>16747300</v>
      </c>
      <c r="Y431" s="10">
        <v>146789427</v>
      </c>
      <c r="Z431" s="10">
        <v>55798192</v>
      </c>
      <c r="AA431" s="10">
        <v>2242525</v>
      </c>
      <c r="AB431" s="10">
        <v>0.4840080645</v>
      </c>
      <c r="AC431">
        <v>139.09</v>
      </c>
      <c r="AD431" s="2">
        <v>19678336251</v>
      </c>
      <c r="AE431" s="2">
        <v>14653559274</v>
      </c>
      <c r="AF431" s="10">
        <f>INDEX(CONFAZ!$EN$2:$ES$408,MATCH(DATE(YEAR($A431),MONTH($A431),15),CONFAZ!$EN$2:$EN$408,0),2)</f>
        <v>302946872</v>
      </c>
      <c r="AG431" s="10">
        <f>INDEX(CONFAZ!$EN$2:$ES$408,MATCH(DATE(YEAR($A431),MONTH($A431),15),CONFAZ!$EN$2:$EN$408,0),3)</f>
        <v>295504012</v>
      </c>
      <c r="AH431">
        <v>954</v>
      </c>
      <c r="AI431">
        <v>1294778442500</v>
      </c>
      <c r="AJ431">
        <v>6.4</v>
      </c>
      <c r="AK431">
        <v>0.21</v>
      </c>
      <c r="AL431">
        <v>1090.57</v>
      </c>
      <c r="AM431">
        <v>870.74850000000004</v>
      </c>
      <c r="AN431">
        <v>798.15190476190401</v>
      </c>
      <c r="AO431">
        <v>981.78560000000004</v>
      </c>
      <c r="AP431">
        <v>12.998318235676299</v>
      </c>
      <c r="AQ431">
        <v>1.22</v>
      </c>
      <c r="AR431">
        <v>242.07</v>
      </c>
      <c r="AS431">
        <v>21.38</v>
      </c>
      <c r="AT431" s="10">
        <v>587819400000</v>
      </c>
      <c r="AU431">
        <v>0</v>
      </c>
      <c r="AV431">
        <v>0</v>
      </c>
      <c r="AW431">
        <v>122771691</v>
      </c>
      <c r="AX431">
        <v>109705689</v>
      </c>
      <c r="AY431">
        <v>0</v>
      </c>
      <c r="AZ431" s="10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7325</v>
      </c>
      <c r="BM431">
        <v>12462918</v>
      </c>
      <c r="BN431">
        <v>306759</v>
      </c>
      <c r="BO431">
        <v>26798107000</v>
      </c>
      <c r="BP431" s="3">
        <v>0.4</v>
      </c>
      <c r="BQ431" s="3">
        <v>3704</v>
      </c>
      <c r="BR431">
        <v>24954.17</v>
      </c>
      <c r="BS431" s="3">
        <v>2945494000</v>
      </c>
      <c r="BT431" s="3">
        <v>24318000</v>
      </c>
      <c r="BU431" s="3">
        <v>6098154000</v>
      </c>
      <c r="BV431" s="3">
        <v>12567340000</v>
      </c>
      <c r="BW431" s="3">
        <v>5162802000</v>
      </c>
      <c r="BX431" s="3">
        <v>21635305000</v>
      </c>
      <c r="BY431">
        <v>0</v>
      </c>
      <c r="BZ431">
        <v>0</v>
      </c>
      <c r="CA431">
        <v>0</v>
      </c>
      <c r="CB431">
        <v>0</v>
      </c>
      <c r="CC431">
        <v>27308046000</v>
      </c>
      <c r="CD431">
        <v>0.4</v>
      </c>
      <c r="CE431">
        <v>153854.87</v>
      </c>
      <c r="CF431">
        <v>211052800.46000001</v>
      </c>
      <c r="CG431">
        <v>21180.17</v>
      </c>
      <c r="CH431">
        <v>27960.67</v>
      </c>
      <c r="CI431">
        <v>32.480378199999997</v>
      </c>
      <c r="CJ431">
        <v>4.22</v>
      </c>
      <c r="CK431">
        <v>-166876.67000000001</v>
      </c>
      <c r="CL431">
        <v>-137520</v>
      </c>
      <c r="CM431">
        <v>29356.67</v>
      </c>
      <c r="CN431">
        <v>73886.67</v>
      </c>
      <c r="CO431">
        <v>6146743.3300000001</v>
      </c>
      <c r="CP431">
        <v>-68920</v>
      </c>
      <c r="CQ431">
        <v>-292473.33</v>
      </c>
      <c r="CR431">
        <v>1066998.78</v>
      </c>
      <c r="CS431">
        <v>166411414.13999999</v>
      </c>
      <c r="CT431">
        <v>81671.61</v>
      </c>
      <c r="CU431">
        <v>167560084.53</v>
      </c>
      <c r="CV431" s="34">
        <v>0.53856099999999996</v>
      </c>
      <c r="CW431">
        <v>1063408375</v>
      </c>
      <c r="CX431" s="7">
        <v>39654269.510000005</v>
      </c>
      <c r="CY431" s="10">
        <f t="shared" si="13"/>
        <v>0</v>
      </c>
      <c r="CZ431" s="10">
        <f>IFERROR(INDEX(CONFAZ!$A$2:$ES$440,MATCH(DATE(YEAR($A431),MONTH($A431),15),CONFAZ!$A$2:$A$440,0),4),0)</f>
        <v>21180.17</v>
      </c>
      <c r="DA431"/>
      <c r="DB431"/>
      <c r="DC431"/>
      <c r="DD431"/>
      <c r="DJ431"/>
    </row>
    <row r="432" spans="1:114" x14ac:dyDescent="0.25">
      <c r="A432" s="1">
        <v>43239</v>
      </c>
      <c r="B432" s="1" t="str">
        <f t="shared" si="12"/>
        <v>19/05/2018</v>
      </c>
      <c r="C432" t="s">
        <v>61</v>
      </c>
      <c r="D432" t="s">
        <v>65</v>
      </c>
      <c r="E432" s="8">
        <v>3.6360999999999999</v>
      </c>
      <c r="F432">
        <v>262348765.09</v>
      </c>
      <c r="G432">
        <v>1751358.1099999999</v>
      </c>
      <c r="H432">
        <v>502560078</v>
      </c>
      <c r="I432">
        <v>75969646.379999995</v>
      </c>
      <c r="J432">
        <v>122568578.50999999</v>
      </c>
      <c r="K432">
        <v>14607312.209999997</v>
      </c>
      <c r="L432">
        <v>42608607</v>
      </c>
      <c r="M432" s="10">
        <v>17945929</v>
      </c>
      <c r="N432" s="10">
        <v>29525352</v>
      </c>
      <c r="O432" s="10">
        <v>71396011</v>
      </c>
      <c r="P432" s="10">
        <v>78785542</v>
      </c>
      <c r="Q432" s="10">
        <v>5328030</v>
      </c>
      <c r="R432" s="10">
        <v>65318513</v>
      </c>
      <c r="S432" s="10">
        <v>2625483</v>
      </c>
      <c r="T432" s="10">
        <v>16865838</v>
      </c>
      <c r="U432" s="10">
        <v>149754467</v>
      </c>
      <c r="V432" s="10">
        <v>63263611</v>
      </c>
      <c r="W432" s="10">
        <v>2625483</v>
      </c>
      <c r="X432" s="10">
        <v>16865838</v>
      </c>
      <c r="Y432" s="10">
        <v>149754467</v>
      </c>
      <c r="Z432" s="10">
        <v>63263611</v>
      </c>
      <c r="AA432" s="10">
        <v>1751302</v>
      </c>
      <c r="AB432" s="10">
        <v>0.36702506959999998</v>
      </c>
      <c r="AC432">
        <v>132.29</v>
      </c>
      <c r="AD432" s="2">
        <v>19271601072</v>
      </c>
      <c r="AE432" s="2">
        <v>14039984530</v>
      </c>
      <c r="AF432" s="10">
        <f>INDEX(CONFAZ!$EN$2:$ES$408,MATCH(DATE(YEAR($A432),MONTH($A432),15),CONFAZ!$EN$2:$EN$408,0),2)</f>
        <v>316022136</v>
      </c>
      <c r="AG432" s="10">
        <f>INDEX(CONFAZ!$EN$2:$ES$408,MATCH(DATE(YEAR($A432),MONTH($A432),15),CONFAZ!$EN$2:$EN$408,0),3)</f>
        <v>192086466</v>
      </c>
      <c r="AH432">
        <v>954</v>
      </c>
      <c r="AI432">
        <v>1390986418900</v>
      </c>
      <c r="AJ432">
        <v>6.4</v>
      </c>
      <c r="AK432">
        <v>0.43</v>
      </c>
      <c r="AL432">
        <v>1094.27833333333</v>
      </c>
      <c r="AM432">
        <v>872.21050000000002</v>
      </c>
      <c r="AN432">
        <v>801.92666666666605</v>
      </c>
      <c r="AO432">
        <v>984.24879999999996</v>
      </c>
      <c r="AP432">
        <v>12.827695661319</v>
      </c>
      <c r="AQ432">
        <v>1.4</v>
      </c>
      <c r="AR432">
        <v>278.39</v>
      </c>
      <c r="AS432">
        <v>33.75</v>
      </c>
      <c r="AT432" s="10">
        <v>562261500000</v>
      </c>
      <c r="AU432">
        <v>0</v>
      </c>
      <c r="AV432">
        <v>0</v>
      </c>
      <c r="AW432">
        <v>115570267</v>
      </c>
      <c r="AX432">
        <v>108814522</v>
      </c>
      <c r="AY432">
        <v>0</v>
      </c>
      <c r="AZ432" s="10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63</v>
      </c>
      <c r="BM432">
        <v>6468006</v>
      </c>
      <c r="BN432">
        <v>287676</v>
      </c>
      <c r="BO432">
        <v>26798107000</v>
      </c>
      <c r="BP432" s="3">
        <v>0.4</v>
      </c>
      <c r="BQ432" s="3">
        <v>3704</v>
      </c>
      <c r="BR432" s="3">
        <v>24954.17</v>
      </c>
      <c r="BS432" s="3">
        <v>2945494000</v>
      </c>
      <c r="BT432" s="3">
        <v>24318000</v>
      </c>
      <c r="BU432" s="3">
        <v>6098154000</v>
      </c>
      <c r="BV432">
        <v>12567340000</v>
      </c>
      <c r="BW432" s="3">
        <v>5162802000</v>
      </c>
      <c r="BX432" s="3">
        <v>21635305000</v>
      </c>
      <c r="BY432">
        <v>0</v>
      </c>
      <c r="BZ432">
        <v>0</v>
      </c>
      <c r="CA432">
        <v>0</v>
      </c>
      <c r="CB432">
        <v>0</v>
      </c>
      <c r="CC432">
        <v>27308046000</v>
      </c>
      <c r="CD432">
        <v>0.4</v>
      </c>
      <c r="CE432">
        <v>198652.21</v>
      </c>
      <c r="CF432">
        <v>217733022.31999999</v>
      </c>
      <c r="CG432">
        <v>20940.8</v>
      </c>
      <c r="CH432">
        <v>27934.67</v>
      </c>
      <c r="CI432">
        <v>32.480378199999997</v>
      </c>
      <c r="CJ432">
        <v>4.3099999999999996</v>
      </c>
      <c r="CK432">
        <v>-166876.67000000001</v>
      </c>
      <c r="CL432">
        <v>-137520</v>
      </c>
      <c r="CM432">
        <v>29356.67</v>
      </c>
      <c r="CN432">
        <v>73886.67</v>
      </c>
      <c r="CO432">
        <v>6146743.3300000001</v>
      </c>
      <c r="CP432">
        <v>-68920</v>
      </c>
      <c r="CQ432">
        <v>-292473.33</v>
      </c>
      <c r="CR432">
        <v>715388.16</v>
      </c>
      <c r="CS432">
        <v>248971846.46000001</v>
      </c>
      <c r="CT432">
        <v>69814.460000000006</v>
      </c>
      <c r="CU432">
        <v>249758048.88</v>
      </c>
      <c r="CV432" s="34">
        <v>0.53856099999999996</v>
      </c>
      <c r="CW432">
        <v>1112395967</v>
      </c>
      <c r="CX432" s="7">
        <v>48780800.939999998</v>
      </c>
      <c r="CY432" s="10">
        <f t="shared" si="13"/>
        <v>0</v>
      </c>
      <c r="CZ432" s="10">
        <f>IFERROR(INDEX(CONFAZ!$A$2:$ES$440,MATCH(DATE(YEAR($A432),MONTH($A432),15),CONFAZ!$A$2:$A$440,0),4),0)</f>
        <v>20940.8</v>
      </c>
      <c r="DB432"/>
      <c r="DC432"/>
      <c r="DD432"/>
      <c r="DJ432"/>
    </row>
    <row r="433" spans="1:114" x14ac:dyDescent="0.25">
      <c r="A433" s="1">
        <v>43270</v>
      </c>
      <c r="B433" s="1" t="str">
        <f t="shared" si="12"/>
        <v>19/06/2018</v>
      </c>
      <c r="C433" t="s">
        <v>61</v>
      </c>
      <c r="D433" t="s">
        <v>65</v>
      </c>
      <c r="E433" s="8">
        <v>3.7732000000000001</v>
      </c>
      <c r="F433">
        <v>349444262.62999994</v>
      </c>
      <c r="G433">
        <v>2419528.7200000002</v>
      </c>
      <c r="H433">
        <v>617342710</v>
      </c>
      <c r="I433">
        <v>69638024.820000008</v>
      </c>
      <c r="J433">
        <v>156011923.40000004</v>
      </c>
      <c r="K433">
        <v>14790436.949999999</v>
      </c>
      <c r="L433">
        <v>24306844</v>
      </c>
      <c r="M433" s="10">
        <v>14614328</v>
      </c>
      <c r="N433" s="10">
        <v>29116775</v>
      </c>
      <c r="O433" s="10">
        <v>80380451</v>
      </c>
      <c r="P433" s="10">
        <v>75098461</v>
      </c>
      <c r="Q433" s="10">
        <v>4820608</v>
      </c>
      <c r="R433" s="10">
        <v>65081997</v>
      </c>
      <c r="S433" s="10">
        <v>2979761</v>
      </c>
      <c r="T433" s="10">
        <v>18291148</v>
      </c>
      <c r="U433" s="10">
        <v>179538112</v>
      </c>
      <c r="V433" s="10">
        <v>145001634</v>
      </c>
      <c r="W433" s="10">
        <v>2979761</v>
      </c>
      <c r="X433" s="10">
        <v>18291148</v>
      </c>
      <c r="Y433" s="10">
        <v>179538112</v>
      </c>
      <c r="Z433" s="10">
        <v>145001634</v>
      </c>
      <c r="AA433" s="10">
        <v>2419435</v>
      </c>
      <c r="AB433" s="10">
        <v>0.63663655299999999</v>
      </c>
      <c r="AC433">
        <v>136.94999999999999</v>
      </c>
      <c r="AD433" s="2">
        <v>19830021392</v>
      </c>
      <c r="AE433" s="2">
        <v>15008152809</v>
      </c>
      <c r="AF433" s="10">
        <f>INDEX(CONFAZ!$EN$2:$ES$408,MATCH(DATE(YEAR($A433),MONTH($A433),15),CONFAZ!$EN$2:$EN$408,0),2)</f>
        <v>496174222</v>
      </c>
      <c r="AG433" s="10">
        <f>INDEX(CONFAZ!$EN$2:$ES$408,MATCH(DATE(YEAR($A433),MONTH($A433),15),CONFAZ!$EN$2:$EN$408,0),3)</f>
        <v>119992817</v>
      </c>
      <c r="AH433">
        <v>954</v>
      </c>
      <c r="AI433">
        <v>1431929400000</v>
      </c>
      <c r="AJ433">
        <v>6.4</v>
      </c>
      <c r="AK433">
        <v>1.43</v>
      </c>
      <c r="AL433">
        <v>1093.9194444444399</v>
      </c>
      <c r="AM433">
        <v>872.62649999999996</v>
      </c>
      <c r="AN433">
        <v>800.11714285714197</v>
      </c>
      <c r="AO433">
        <v>985.00120000000004</v>
      </c>
      <c r="AP433">
        <v>12.568588089092801</v>
      </c>
      <c r="AQ433">
        <v>2.2599999999999998</v>
      </c>
      <c r="AR433">
        <v>290.44</v>
      </c>
      <c r="AS433">
        <v>52.31</v>
      </c>
      <c r="AT433" s="10">
        <v>584372800000</v>
      </c>
      <c r="AU433">
        <v>0</v>
      </c>
      <c r="AV433">
        <v>0</v>
      </c>
      <c r="AW433">
        <v>232942275</v>
      </c>
      <c r="AX433">
        <v>217816058</v>
      </c>
      <c r="AY433">
        <v>0</v>
      </c>
      <c r="AZ433" s="10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14474115</v>
      </c>
      <c r="BN433">
        <v>652102</v>
      </c>
      <c r="BO433">
        <v>26798107000</v>
      </c>
      <c r="BP433" s="3">
        <v>0.4</v>
      </c>
      <c r="BQ433" s="3">
        <v>3704</v>
      </c>
      <c r="BR433" s="3">
        <v>24954.17</v>
      </c>
      <c r="BS433" s="3">
        <v>2945494000</v>
      </c>
      <c r="BT433" s="3">
        <v>24318000</v>
      </c>
      <c r="BU433" s="3">
        <v>6098154000</v>
      </c>
      <c r="BV433" s="3">
        <v>12567340000</v>
      </c>
      <c r="BW433">
        <v>5162802000</v>
      </c>
      <c r="BX433" s="3">
        <v>21635305000</v>
      </c>
      <c r="BY433">
        <v>0</v>
      </c>
      <c r="BZ433">
        <v>0</v>
      </c>
      <c r="CA433">
        <v>0</v>
      </c>
      <c r="CB433">
        <v>0</v>
      </c>
      <c r="CC433">
        <v>27308046000</v>
      </c>
      <c r="CD433">
        <v>0.4</v>
      </c>
      <c r="CE433">
        <v>184460.46</v>
      </c>
      <c r="CF433">
        <v>238041101.46000001</v>
      </c>
      <c r="CG433">
        <v>9621.6299999999992</v>
      </c>
      <c r="CH433">
        <v>27725.67</v>
      </c>
      <c r="CI433">
        <v>32.480378199999997</v>
      </c>
      <c r="CJ433">
        <v>4.55</v>
      </c>
      <c r="CK433">
        <v>-166876.67000000001</v>
      </c>
      <c r="CL433">
        <v>-137520</v>
      </c>
      <c r="CM433">
        <v>29356.67</v>
      </c>
      <c r="CN433">
        <v>73886.67</v>
      </c>
      <c r="CO433">
        <v>6146743.3300000001</v>
      </c>
      <c r="CP433">
        <v>-68920</v>
      </c>
      <c r="CQ433">
        <v>-292473.33</v>
      </c>
      <c r="CR433">
        <v>1107059.49</v>
      </c>
      <c r="CS433">
        <v>312398532.44999999</v>
      </c>
      <c r="CT433">
        <v>35817.800000000003</v>
      </c>
      <c r="CU433">
        <v>313541724.74000001</v>
      </c>
      <c r="CV433" s="34">
        <v>0.53856099999999996</v>
      </c>
      <c r="CW433">
        <v>1083797318</v>
      </c>
      <c r="CX433" s="7">
        <v>45626087.590000004</v>
      </c>
      <c r="CY433" s="10">
        <f t="shared" si="13"/>
        <v>0</v>
      </c>
      <c r="CZ433" s="10">
        <f>IFERROR(INDEX(CONFAZ!$A$2:$ES$440,MATCH(DATE(YEAR($A433),MONTH($A433),15),CONFAZ!$A$2:$A$440,0),4),0)</f>
        <v>9621.6299999999992</v>
      </c>
      <c r="DA433"/>
      <c r="DB433"/>
      <c r="DC433"/>
      <c r="DD433"/>
      <c r="DJ433"/>
    </row>
    <row r="434" spans="1:114" x14ac:dyDescent="0.25">
      <c r="A434" s="1">
        <v>43300</v>
      </c>
      <c r="B434" s="1" t="str">
        <f t="shared" si="12"/>
        <v>19/07/2018</v>
      </c>
      <c r="C434" t="s">
        <v>61</v>
      </c>
      <c r="D434" t="s">
        <v>65</v>
      </c>
      <c r="E434" s="8">
        <v>3.8288000000000002</v>
      </c>
      <c r="F434">
        <v>336076032.77000004</v>
      </c>
      <c r="G434">
        <v>2168296.38</v>
      </c>
      <c r="H434">
        <v>602705132</v>
      </c>
      <c r="I434">
        <v>89311956.300000012</v>
      </c>
      <c r="J434">
        <v>131156980.89999999</v>
      </c>
      <c r="K434">
        <v>16293510.500000002</v>
      </c>
      <c r="L434">
        <v>21790908</v>
      </c>
      <c r="M434" s="10">
        <v>16139096</v>
      </c>
      <c r="N434" s="10">
        <v>28759167</v>
      </c>
      <c r="O434" s="10">
        <v>77752949</v>
      </c>
      <c r="P434" s="10">
        <v>94401947</v>
      </c>
      <c r="Q434" s="10">
        <v>4916939</v>
      </c>
      <c r="R434" s="10">
        <v>86424229</v>
      </c>
      <c r="S434" s="10">
        <v>2724120</v>
      </c>
      <c r="T434" s="10">
        <v>18704962</v>
      </c>
      <c r="U434" s="10">
        <v>195813588</v>
      </c>
      <c r="V434" s="10">
        <v>74899839</v>
      </c>
      <c r="W434" s="10">
        <v>2724120</v>
      </c>
      <c r="X434" s="10">
        <v>18704962</v>
      </c>
      <c r="Y434" s="10">
        <v>195813588</v>
      </c>
      <c r="Z434" s="10">
        <v>74899839</v>
      </c>
      <c r="AA434" s="10">
        <v>2168296</v>
      </c>
      <c r="AB434" s="10">
        <v>0.84024889089999999</v>
      </c>
      <c r="AC434">
        <v>141.07</v>
      </c>
      <c r="AD434" s="2">
        <v>21055288607</v>
      </c>
      <c r="AE434" s="2">
        <v>17759842765</v>
      </c>
      <c r="AF434" s="10">
        <f>INDEX(CONFAZ!$EN$2:$ES$408,MATCH(DATE(YEAR($A434),MONTH($A434),15),CONFAZ!$EN$2:$EN$408,0),2)</f>
        <v>385985662</v>
      </c>
      <c r="AG434" s="10">
        <f>INDEX(CONFAZ!$EN$2:$ES$408,MATCH(DATE(YEAR($A434),MONTH($A434),15),CONFAZ!$EN$2:$EN$408,0),3)</f>
        <v>219469305</v>
      </c>
      <c r="AH434">
        <v>954</v>
      </c>
      <c r="AI434">
        <v>1452815187200</v>
      </c>
      <c r="AJ434">
        <v>6.4</v>
      </c>
      <c r="AK434">
        <v>0.25</v>
      </c>
      <c r="AL434">
        <v>1107.0650000000001</v>
      </c>
      <c r="AM434">
        <v>879.60550000000001</v>
      </c>
      <c r="AN434">
        <v>804.512857142857</v>
      </c>
      <c r="AO434">
        <v>995.35640000000001</v>
      </c>
      <c r="AP434">
        <v>12.443910943439301</v>
      </c>
      <c r="AQ434">
        <v>1.33</v>
      </c>
      <c r="AR434">
        <v>287.88</v>
      </c>
      <c r="AS434">
        <v>39.76</v>
      </c>
      <c r="AT434" s="10">
        <v>592283900000</v>
      </c>
      <c r="AU434">
        <v>0</v>
      </c>
      <c r="AV434">
        <v>0</v>
      </c>
      <c r="AW434">
        <v>134931861</v>
      </c>
      <c r="AX434">
        <v>128824483</v>
      </c>
      <c r="AY434">
        <v>0</v>
      </c>
      <c r="AZ434" s="10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717766</v>
      </c>
      <c r="BM434">
        <v>4503027</v>
      </c>
      <c r="BN434">
        <v>886585</v>
      </c>
      <c r="BO434">
        <v>26798107000</v>
      </c>
      <c r="BP434" s="3">
        <v>0.4</v>
      </c>
      <c r="BQ434" s="3">
        <v>3704</v>
      </c>
      <c r="BR434" s="3">
        <v>24954.17</v>
      </c>
      <c r="BS434" s="3">
        <v>2945494000</v>
      </c>
      <c r="BT434" s="3">
        <v>24318000</v>
      </c>
      <c r="BU434" s="3">
        <v>6098154000</v>
      </c>
      <c r="BV434" s="3">
        <v>12567340000</v>
      </c>
      <c r="BW434">
        <v>5162802000</v>
      </c>
      <c r="BX434" s="3">
        <v>21635305000</v>
      </c>
      <c r="BY434">
        <v>0</v>
      </c>
      <c r="BZ434">
        <v>0</v>
      </c>
      <c r="CA434">
        <v>0</v>
      </c>
      <c r="CB434">
        <v>0</v>
      </c>
      <c r="CC434">
        <v>26798107000</v>
      </c>
      <c r="CD434">
        <v>0.4</v>
      </c>
      <c r="CE434">
        <v>154027.81</v>
      </c>
      <c r="CF434">
        <v>236348707.97</v>
      </c>
      <c r="CG434">
        <v>14431.36</v>
      </c>
      <c r="CH434">
        <v>28029.67</v>
      </c>
      <c r="CI434">
        <v>32.480378199999997</v>
      </c>
      <c r="CJ434">
        <v>4.49</v>
      </c>
      <c r="CK434">
        <v>49823.33</v>
      </c>
      <c r="CL434">
        <v>78046.67</v>
      </c>
      <c r="CM434">
        <v>28223.33</v>
      </c>
      <c r="CN434">
        <v>109976.67</v>
      </c>
      <c r="CO434">
        <v>6374710</v>
      </c>
      <c r="CP434">
        <v>-67143.33</v>
      </c>
      <c r="CQ434">
        <v>-276056.67</v>
      </c>
      <c r="CR434">
        <v>865539.37</v>
      </c>
      <c r="CS434">
        <v>298946961.56999999</v>
      </c>
      <c r="CT434">
        <v>35682.93</v>
      </c>
      <c r="CU434">
        <v>299853684.74000001</v>
      </c>
      <c r="CV434" s="34">
        <v>0.53856099999999996</v>
      </c>
      <c r="CW434">
        <v>1023932186</v>
      </c>
      <c r="CX434" s="7">
        <v>30840498.119999997</v>
      </c>
      <c r="CY434" s="10">
        <f t="shared" si="13"/>
        <v>0</v>
      </c>
      <c r="CZ434" s="10">
        <f>IFERROR(INDEX(CONFAZ!$A$2:$ES$440,MATCH(DATE(YEAR($A434),MONTH($A434),15),CONFAZ!$A$2:$A$440,0),4),0)</f>
        <v>14431.36</v>
      </c>
      <c r="DA434"/>
      <c r="DB434"/>
      <c r="DC434"/>
      <c r="DD434"/>
      <c r="DJ434"/>
    </row>
    <row r="435" spans="1:114" x14ac:dyDescent="0.25">
      <c r="A435" s="1">
        <v>43331</v>
      </c>
      <c r="B435" s="1" t="str">
        <f t="shared" si="12"/>
        <v>19/08/2018</v>
      </c>
      <c r="C435" t="s">
        <v>61</v>
      </c>
      <c r="D435" t="s">
        <v>65</v>
      </c>
      <c r="E435" s="8">
        <v>3.9298000000000002</v>
      </c>
      <c r="F435">
        <v>324634084.00999999</v>
      </c>
      <c r="G435">
        <v>2366334.0300000003</v>
      </c>
      <c r="H435">
        <v>652456129</v>
      </c>
      <c r="I435">
        <v>82586151.759999976</v>
      </c>
      <c r="J435">
        <v>198103094.70000005</v>
      </c>
      <c r="K435">
        <v>16190417.829999996</v>
      </c>
      <c r="L435">
        <v>17415946</v>
      </c>
      <c r="M435" s="10">
        <v>16014085</v>
      </c>
      <c r="N435" s="10">
        <v>31489990</v>
      </c>
      <c r="O435" s="10">
        <v>81578856</v>
      </c>
      <c r="P435" s="10">
        <v>91758501</v>
      </c>
      <c r="Q435" s="10">
        <v>4995113</v>
      </c>
      <c r="R435" s="10">
        <v>83593081</v>
      </c>
      <c r="S435" s="10">
        <v>2967267</v>
      </c>
      <c r="T435" s="10">
        <v>20633096</v>
      </c>
      <c r="U435" s="10">
        <v>242678745</v>
      </c>
      <c r="V435" s="10">
        <v>74406058</v>
      </c>
      <c r="W435" s="10">
        <v>2967267</v>
      </c>
      <c r="X435" s="10">
        <v>20633096</v>
      </c>
      <c r="Y435" s="10">
        <v>242678745</v>
      </c>
      <c r="Z435" s="10">
        <v>74406058</v>
      </c>
      <c r="AA435" s="10">
        <v>2341337</v>
      </c>
      <c r="AB435" s="10">
        <v>0.95816603180000004</v>
      </c>
      <c r="AC435">
        <v>143.41999999999999</v>
      </c>
      <c r="AD435" s="2">
        <v>20084138252</v>
      </c>
      <c r="AE435" s="2">
        <v>19768276314</v>
      </c>
      <c r="AF435" s="10">
        <f>INDEX(CONFAZ!$EN$2:$ES$408,MATCH(DATE(YEAR($A435),MONTH($A435),15),CONFAZ!$EN$2:$EN$408,0),2)</f>
        <v>355658017</v>
      </c>
      <c r="AG435" s="10">
        <f>INDEX(CONFAZ!$EN$2:$ES$408,MATCH(DATE(YEAR($A435),MONTH($A435),15),CONFAZ!$EN$2:$EN$408,0),3)</f>
        <v>219199153</v>
      </c>
      <c r="AH435">
        <v>954</v>
      </c>
      <c r="AI435">
        <v>1498798211400</v>
      </c>
      <c r="AJ435">
        <v>6.4</v>
      </c>
      <c r="AK435">
        <v>0</v>
      </c>
      <c r="AL435">
        <v>1114.7533333333299</v>
      </c>
      <c r="AM435">
        <v>882.62649999999996</v>
      </c>
      <c r="AN435">
        <v>805.90142857142803</v>
      </c>
      <c r="AO435">
        <v>999.20159999999998</v>
      </c>
      <c r="AP435">
        <v>12.2668211694084</v>
      </c>
      <c r="AQ435">
        <v>0.91</v>
      </c>
      <c r="AR435">
        <v>293.14999999999998</v>
      </c>
      <c r="AS435">
        <v>25.68</v>
      </c>
      <c r="AT435" s="10">
        <v>599113700000</v>
      </c>
      <c r="AU435">
        <v>0</v>
      </c>
      <c r="AV435">
        <v>0</v>
      </c>
      <c r="AW435">
        <v>125007609</v>
      </c>
      <c r="AX435">
        <v>124244043</v>
      </c>
      <c r="AY435">
        <v>0</v>
      </c>
      <c r="AZ435" s="10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384264</v>
      </c>
      <c r="BM435">
        <v>0</v>
      </c>
      <c r="BN435">
        <v>378772</v>
      </c>
      <c r="BO435">
        <v>26798107000</v>
      </c>
      <c r="BP435" s="3">
        <v>0.4</v>
      </c>
      <c r="BQ435" s="3">
        <v>3704</v>
      </c>
      <c r="BR435">
        <v>24954.17</v>
      </c>
      <c r="BS435">
        <v>2945494000</v>
      </c>
      <c r="BT435" s="3">
        <v>24318000</v>
      </c>
      <c r="BU435" s="3">
        <v>6098154000</v>
      </c>
      <c r="BV435" s="3">
        <v>12567340000</v>
      </c>
      <c r="BW435" s="3">
        <v>5162802000</v>
      </c>
      <c r="BX435" s="3">
        <v>21635305000</v>
      </c>
      <c r="BY435">
        <v>0</v>
      </c>
      <c r="BZ435">
        <v>0</v>
      </c>
      <c r="CA435">
        <v>0</v>
      </c>
      <c r="CB435">
        <v>0</v>
      </c>
      <c r="CC435">
        <v>26798107000</v>
      </c>
      <c r="CD435">
        <v>0.4</v>
      </c>
      <c r="CE435">
        <v>242644.12</v>
      </c>
      <c r="CF435">
        <v>249037398.28999999</v>
      </c>
      <c r="CG435">
        <v>47152.9</v>
      </c>
      <c r="CH435">
        <v>28202.67</v>
      </c>
      <c r="CI435">
        <v>32.480378199999997</v>
      </c>
      <c r="CJ435">
        <v>4.45</v>
      </c>
      <c r="CK435">
        <v>49823.33</v>
      </c>
      <c r="CL435">
        <v>78046.67</v>
      </c>
      <c r="CM435">
        <v>28223.33</v>
      </c>
      <c r="CN435">
        <v>109976.67</v>
      </c>
      <c r="CO435">
        <v>6374710</v>
      </c>
      <c r="CP435">
        <v>-67143.33</v>
      </c>
      <c r="CQ435">
        <v>-276056.67</v>
      </c>
      <c r="CR435">
        <v>962295.08</v>
      </c>
      <c r="CS435">
        <v>354948669.79000002</v>
      </c>
      <c r="CT435">
        <v>30634.48</v>
      </c>
      <c r="CU435">
        <v>355949042.91000003</v>
      </c>
      <c r="CV435" s="34">
        <v>0.53856099999999996</v>
      </c>
      <c r="CW435">
        <v>1025285434</v>
      </c>
      <c r="CX435" s="7">
        <v>39039906.530000001</v>
      </c>
      <c r="CY435" s="10">
        <f t="shared" si="13"/>
        <v>0</v>
      </c>
      <c r="CZ435" s="10">
        <f>IFERROR(INDEX(CONFAZ!$A$2:$ES$440,MATCH(DATE(YEAR($A435),MONTH($A435),15),CONFAZ!$A$2:$A$440,0),4),0)</f>
        <v>47152.9</v>
      </c>
      <c r="DA435"/>
      <c r="DB435"/>
      <c r="DC435"/>
      <c r="DD435"/>
      <c r="DJ435"/>
    </row>
    <row r="436" spans="1:114" x14ac:dyDescent="0.25">
      <c r="A436" s="1">
        <v>43362</v>
      </c>
      <c r="B436" s="1" t="str">
        <f t="shared" si="12"/>
        <v>19/09/2018</v>
      </c>
      <c r="C436" t="s">
        <v>61</v>
      </c>
      <c r="D436" t="s">
        <v>65</v>
      </c>
      <c r="E436" s="8">
        <v>4.1165000000000003</v>
      </c>
      <c r="F436">
        <v>355267717.53999996</v>
      </c>
      <c r="G436">
        <v>2039392.8000000003</v>
      </c>
      <c r="H436">
        <v>673411703</v>
      </c>
      <c r="I436">
        <v>89174294.790000007</v>
      </c>
      <c r="J436">
        <v>181390724.27000001</v>
      </c>
      <c r="K436">
        <v>16655824.899999999</v>
      </c>
      <c r="L436">
        <v>13185359</v>
      </c>
      <c r="M436" s="10">
        <v>16605965</v>
      </c>
      <c r="N436" s="10">
        <v>29833125</v>
      </c>
      <c r="O436" s="10">
        <v>80311389</v>
      </c>
      <c r="P436" s="10">
        <v>97231740</v>
      </c>
      <c r="Q436" s="10">
        <v>5568285</v>
      </c>
      <c r="R436" s="10">
        <v>90966733</v>
      </c>
      <c r="S436" s="10">
        <v>3229430</v>
      </c>
      <c r="T436" s="10">
        <v>20991581</v>
      </c>
      <c r="U436" s="10">
        <v>246204885</v>
      </c>
      <c r="V436" s="10">
        <v>80429178</v>
      </c>
      <c r="W436" s="10">
        <v>3229430</v>
      </c>
      <c r="X436" s="10">
        <v>20991581</v>
      </c>
      <c r="Y436" s="10">
        <v>246204885</v>
      </c>
      <c r="Z436" s="10">
        <v>80429178</v>
      </c>
      <c r="AA436" s="10">
        <v>2039392</v>
      </c>
      <c r="AB436" s="10">
        <v>0.18016058090000001</v>
      </c>
      <c r="AC436">
        <v>135.77000000000001</v>
      </c>
      <c r="AD436" s="2">
        <v>19041023535</v>
      </c>
      <c r="AE436" s="2">
        <v>14948421194</v>
      </c>
      <c r="AF436" s="10">
        <f>INDEX(CONFAZ!$EN$2:$ES$408,MATCH(DATE(YEAR($A436),MONTH($A436),15),CONFAZ!$EN$2:$EN$408,0),2)</f>
        <v>332033648</v>
      </c>
      <c r="AG436" s="10">
        <f>INDEX(CONFAZ!$EN$2:$ES$408,MATCH(DATE(YEAR($A436),MONTH($A436),15),CONFAZ!$EN$2:$EN$408,0),3)</f>
        <v>138522611</v>
      </c>
      <c r="AH436">
        <v>954</v>
      </c>
      <c r="AI436">
        <v>1567307977000</v>
      </c>
      <c r="AJ436">
        <v>6.4</v>
      </c>
      <c r="AK436">
        <v>0.3</v>
      </c>
      <c r="AL436">
        <v>1127.7183333333301</v>
      </c>
      <c r="AM436">
        <v>894.06899999999996</v>
      </c>
      <c r="AN436">
        <v>816.47857142857094</v>
      </c>
      <c r="AO436">
        <v>1009.1612</v>
      </c>
      <c r="AP436">
        <v>12.018101946527301</v>
      </c>
      <c r="AQ436">
        <v>1.48</v>
      </c>
      <c r="AR436">
        <v>324.07</v>
      </c>
      <c r="AS436">
        <v>31.2</v>
      </c>
      <c r="AT436" s="10">
        <v>576470300000</v>
      </c>
      <c r="AU436">
        <v>2459</v>
      </c>
      <c r="AV436">
        <v>0</v>
      </c>
      <c r="AW436">
        <v>160644474</v>
      </c>
      <c r="AX436">
        <v>160388527</v>
      </c>
      <c r="AY436">
        <v>233</v>
      </c>
      <c r="AZ436" s="10">
        <v>0</v>
      </c>
      <c r="BA436">
        <v>10</v>
      </c>
      <c r="BB436">
        <v>10</v>
      </c>
      <c r="BC436">
        <v>207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1886</v>
      </c>
      <c r="BL436">
        <v>34280</v>
      </c>
      <c r="BM436">
        <v>3723</v>
      </c>
      <c r="BN436">
        <v>213149</v>
      </c>
      <c r="BO436">
        <v>26798107000</v>
      </c>
      <c r="BP436" s="3">
        <v>0.4</v>
      </c>
      <c r="BQ436" s="3">
        <v>3704</v>
      </c>
      <c r="BR436" s="3">
        <v>24954.17</v>
      </c>
      <c r="BS436">
        <v>2945494000</v>
      </c>
      <c r="BT436" s="3">
        <v>24318000</v>
      </c>
      <c r="BU436" s="3">
        <v>6098154000</v>
      </c>
      <c r="BV436" s="3">
        <v>12567340000</v>
      </c>
      <c r="BW436" s="3">
        <v>5162802000</v>
      </c>
      <c r="BX436" s="3">
        <v>21635305000</v>
      </c>
      <c r="BY436">
        <v>0</v>
      </c>
      <c r="BZ436">
        <v>0</v>
      </c>
      <c r="CA436">
        <v>0</v>
      </c>
      <c r="CB436">
        <v>0</v>
      </c>
      <c r="CC436">
        <v>26798107000</v>
      </c>
      <c r="CD436">
        <v>0.4</v>
      </c>
      <c r="CE436">
        <v>223455.48</v>
      </c>
      <c r="CF436">
        <v>271482735.47000003</v>
      </c>
      <c r="CG436">
        <v>27246.47</v>
      </c>
      <c r="CH436">
        <v>27745.67</v>
      </c>
      <c r="CI436">
        <v>32.480378199999997</v>
      </c>
      <c r="CJ436">
        <v>4.63</v>
      </c>
      <c r="CK436">
        <v>49823.33</v>
      </c>
      <c r="CL436">
        <v>78046.67</v>
      </c>
      <c r="CM436">
        <v>28223.33</v>
      </c>
      <c r="CN436">
        <v>109976.67</v>
      </c>
      <c r="CO436">
        <v>6374710</v>
      </c>
      <c r="CP436">
        <v>-67143.33</v>
      </c>
      <c r="CQ436">
        <v>-276056.67</v>
      </c>
      <c r="CR436">
        <v>791318.46</v>
      </c>
      <c r="CS436">
        <v>342461760.81999999</v>
      </c>
      <c r="CT436">
        <v>18613.189999999999</v>
      </c>
      <c r="CU436">
        <v>343276842.47000003</v>
      </c>
      <c r="CV436" s="34">
        <v>0.53856099999999996</v>
      </c>
      <c r="CW436">
        <v>1006726599</v>
      </c>
      <c r="CX436" s="7">
        <v>29319127.299999997</v>
      </c>
      <c r="CY436" s="10">
        <f t="shared" si="13"/>
        <v>0</v>
      </c>
      <c r="CZ436" s="10">
        <f>IFERROR(INDEX(CONFAZ!$A$2:$ES$440,MATCH(DATE(YEAR($A436),MONTH($A436),15),CONFAZ!$A$2:$A$440,0),4),0)</f>
        <v>27246.47</v>
      </c>
      <c r="DA436"/>
      <c r="DB436"/>
      <c r="DC436"/>
      <c r="DD436"/>
      <c r="DJ436"/>
    </row>
    <row r="437" spans="1:114" x14ac:dyDescent="0.25">
      <c r="A437" s="1">
        <v>43392</v>
      </c>
      <c r="B437" s="1" t="str">
        <f t="shared" si="12"/>
        <v>19/10/2018</v>
      </c>
      <c r="C437" t="s">
        <v>61</v>
      </c>
      <c r="D437" t="s">
        <v>65</v>
      </c>
      <c r="E437" s="8">
        <v>3.7584</v>
      </c>
      <c r="F437">
        <v>314690664.1500001</v>
      </c>
      <c r="G437">
        <v>2485159.6899999995</v>
      </c>
      <c r="H437">
        <v>589291027</v>
      </c>
      <c r="I437">
        <v>86174965.239999995</v>
      </c>
      <c r="J437">
        <v>144529799.28000003</v>
      </c>
      <c r="K437">
        <v>16398706.399999999</v>
      </c>
      <c r="L437">
        <v>13312321</v>
      </c>
      <c r="M437" s="10">
        <v>19132622</v>
      </c>
      <c r="N437" s="10">
        <v>30586430</v>
      </c>
      <c r="O437" s="10">
        <v>79781156</v>
      </c>
      <c r="P437" s="10">
        <v>96583466</v>
      </c>
      <c r="Q437" s="10">
        <v>5757428</v>
      </c>
      <c r="R437" s="10">
        <v>91515147</v>
      </c>
      <c r="S437" s="10">
        <v>3548460</v>
      </c>
      <c r="T437" s="10">
        <v>20834547</v>
      </c>
      <c r="U437" s="10">
        <v>154964784</v>
      </c>
      <c r="V437" s="10">
        <v>84102378</v>
      </c>
      <c r="W437" s="10">
        <v>3548460</v>
      </c>
      <c r="X437" s="10">
        <v>20834547</v>
      </c>
      <c r="Y437" s="10">
        <v>154964784</v>
      </c>
      <c r="Z437" s="10">
        <v>84102378</v>
      </c>
      <c r="AA437" s="10">
        <v>2484609</v>
      </c>
      <c r="AB437" s="10">
        <v>0.189337387</v>
      </c>
      <c r="AC437">
        <v>139.83000000000001</v>
      </c>
      <c r="AD437" s="2">
        <v>21671364889</v>
      </c>
      <c r="AE437" s="2">
        <v>16921935159</v>
      </c>
      <c r="AF437" s="10">
        <f>INDEX(CONFAZ!$EN$2:$ES$408,MATCH(DATE(YEAR($A437),MONTH($A437),15),CONFAZ!$EN$2:$EN$408,0),2)</f>
        <v>429554851</v>
      </c>
      <c r="AG437" s="10">
        <f>INDEX(CONFAZ!$EN$2:$ES$408,MATCH(DATE(YEAR($A437),MONTH($A437),15),CONFAZ!$EN$2:$EN$408,0),3)</f>
        <v>353917108</v>
      </c>
      <c r="AH437">
        <v>954</v>
      </c>
      <c r="AI437">
        <v>1429281936000</v>
      </c>
      <c r="AJ437">
        <v>6.4</v>
      </c>
      <c r="AK437">
        <v>0.4</v>
      </c>
      <c r="AL437">
        <v>1144.37777777777</v>
      </c>
      <c r="AM437">
        <v>900.6345</v>
      </c>
      <c r="AN437">
        <v>821.60523809523795</v>
      </c>
      <c r="AO437">
        <v>1020.7212</v>
      </c>
      <c r="AP437">
        <v>11.8617654281342</v>
      </c>
      <c r="AQ437">
        <v>1.45</v>
      </c>
      <c r="AR437">
        <v>309.31</v>
      </c>
      <c r="AS437">
        <v>57.87</v>
      </c>
      <c r="AT437" s="10">
        <v>612014600000</v>
      </c>
      <c r="AU437">
        <v>18592</v>
      </c>
      <c r="AV437">
        <v>21</v>
      </c>
      <c r="AW437">
        <v>225056270</v>
      </c>
      <c r="AX437">
        <v>200671186</v>
      </c>
      <c r="AY437">
        <v>620</v>
      </c>
      <c r="AZ437" s="10">
        <v>0</v>
      </c>
      <c r="BA437">
        <v>0</v>
      </c>
      <c r="BB437">
        <v>0</v>
      </c>
      <c r="BC437">
        <v>691</v>
      </c>
      <c r="BD437">
        <v>0</v>
      </c>
      <c r="BE437">
        <v>92</v>
      </c>
      <c r="BF437">
        <v>286</v>
      </c>
      <c r="BG437">
        <v>31</v>
      </c>
      <c r="BH437">
        <v>175</v>
      </c>
      <c r="BI437">
        <v>153</v>
      </c>
      <c r="BJ437">
        <v>0</v>
      </c>
      <c r="BK437">
        <v>13422</v>
      </c>
      <c r="BL437">
        <v>18899950</v>
      </c>
      <c r="BM437">
        <v>5310611</v>
      </c>
      <c r="BN437">
        <v>140353</v>
      </c>
      <c r="BO437">
        <v>26798107000</v>
      </c>
      <c r="BP437" s="3">
        <v>0.4</v>
      </c>
      <c r="BQ437" s="3">
        <v>3704</v>
      </c>
      <c r="BR437" s="3">
        <v>24954.17</v>
      </c>
      <c r="BS437" s="3">
        <v>2945494000</v>
      </c>
      <c r="BT437" s="3">
        <v>24318000</v>
      </c>
      <c r="BU437" s="3">
        <v>6098154000</v>
      </c>
      <c r="BV437" s="3">
        <v>12567340000</v>
      </c>
      <c r="BW437" s="3">
        <v>5162802000</v>
      </c>
      <c r="BX437" s="3">
        <v>21635305000</v>
      </c>
      <c r="BY437">
        <v>0</v>
      </c>
      <c r="BZ437">
        <v>0</v>
      </c>
      <c r="CA437">
        <v>0</v>
      </c>
      <c r="CB437">
        <v>0</v>
      </c>
      <c r="CC437">
        <v>26798107000</v>
      </c>
      <c r="CD437">
        <v>0.4</v>
      </c>
      <c r="CE437">
        <v>282882.31</v>
      </c>
      <c r="CF437">
        <v>290532107.19999999</v>
      </c>
      <c r="CG437">
        <v>38534.620000000003</v>
      </c>
      <c r="CH437">
        <v>28272.67</v>
      </c>
      <c r="CI437">
        <v>32.480378199999997</v>
      </c>
      <c r="CJ437">
        <v>4.72</v>
      </c>
      <c r="CK437">
        <v>92360</v>
      </c>
      <c r="CL437">
        <v>127326.67</v>
      </c>
      <c r="CM437">
        <v>34966.67</v>
      </c>
      <c r="CN437">
        <v>27283.33</v>
      </c>
      <c r="CO437">
        <v>6455833.3300000001</v>
      </c>
      <c r="CP437">
        <v>-65290</v>
      </c>
      <c r="CQ437">
        <v>-246616.67</v>
      </c>
      <c r="CR437">
        <v>1030678.13</v>
      </c>
      <c r="CS437">
        <v>311413442.75</v>
      </c>
      <c r="CT437">
        <v>21805.17</v>
      </c>
      <c r="CU437">
        <v>312469408.94999999</v>
      </c>
      <c r="CV437" s="34">
        <v>0.53856099999999996</v>
      </c>
      <c r="CW437">
        <v>1009755298</v>
      </c>
      <c r="CX437" s="7">
        <v>33375386.529999997</v>
      </c>
      <c r="CY437" s="10">
        <f t="shared" si="13"/>
        <v>0</v>
      </c>
      <c r="CZ437" s="10">
        <f>IFERROR(INDEX(CONFAZ!$A$2:$ES$440,MATCH(DATE(YEAR($A437),MONTH($A437),15),CONFAZ!$A$2:$A$440,0),4),0)</f>
        <v>38534.620000000003</v>
      </c>
      <c r="DA437" s="10"/>
      <c r="DB437" s="10"/>
      <c r="DC437"/>
      <c r="DD437"/>
      <c r="DJ437"/>
    </row>
    <row r="438" spans="1:114" x14ac:dyDescent="0.25">
      <c r="A438" s="1">
        <v>43423</v>
      </c>
      <c r="B438" s="1" t="str">
        <f t="shared" si="12"/>
        <v>19/11/2018</v>
      </c>
      <c r="C438" t="s">
        <v>61</v>
      </c>
      <c r="D438" t="s">
        <v>65</v>
      </c>
      <c r="E438" s="8">
        <v>3.7867000000000002</v>
      </c>
      <c r="F438">
        <v>325857088.70000005</v>
      </c>
      <c r="G438">
        <v>2930064.74</v>
      </c>
      <c r="H438">
        <v>693810511</v>
      </c>
      <c r="I438">
        <v>94043171.559999987</v>
      </c>
      <c r="J438">
        <v>217006984.81</v>
      </c>
      <c r="K438">
        <v>16621434.580000002</v>
      </c>
      <c r="L438">
        <v>10939147</v>
      </c>
      <c r="M438" s="10">
        <v>22458324</v>
      </c>
      <c r="N438" s="10">
        <v>28109604</v>
      </c>
      <c r="O438" s="10">
        <v>86507168</v>
      </c>
      <c r="P438" s="10">
        <v>100494957</v>
      </c>
      <c r="Q438" s="10">
        <v>7553214</v>
      </c>
      <c r="R438" s="10">
        <v>92093180</v>
      </c>
      <c r="S438" s="10">
        <v>3062787</v>
      </c>
      <c r="T438" s="10">
        <v>22363361</v>
      </c>
      <c r="U438" s="10">
        <v>237686415</v>
      </c>
      <c r="V438" s="10">
        <v>90552527</v>
      </c>
      <c r="W438" s="10">
        <v>3062787</v>
      </c>
      <c r="X438" s="10">
        <v>22363361</v>
      </c>
      <c r="Y438" s="10">
        <v>237686415</v>
      </c>
      <c r="Z438" s="10">
        <v>90552527</v>
      </c>
      <c r="AA438" s="10">
        <v>2928974</v>
      </c>
      <c r="AB438" s="10">
        <v>0.1259863853</v>
      </c>
      <c r="AC438">
        <v>137.65</v>
      </c>
      <c r="AD438" s="2">
        <v>19199739213</v>
      </c>
      <c r="AE438" s="2">
        <v>15529846968</v>
      </c>
      <c r="AF438" s="10">
        <f>INDEX(CONFAZ!$EN$2:$ES$408,MATCH(DATE(YEAR($A438),MONTH($A438),15),CONFAZ!$EN$2:$EN$408,0),2)</f>
        <v>190344041</v>
      </c>
      <c r="AG438" s="10">
        <f>INDEX(CONFAZ!$EN$2:$ES$408,MATCH(DATE(YEAR($A438),MONTH($A438),15),CONFAZ!$EN$2:$EN$408,0),3)</f>
        <v>230579695</v>
      </c>
      <c r="AH438">
        <v>954</v>
      </c>
      <c r="AI438">
        <v>1437893297400</v>
      </c>
      <c r="AJ438">
        <v>6.4</v>
      </c>
      <c r="AK438">
        <v>-0.25</v>
      </c>
      <c r="AL438">
        <v>1154.57388888888</v>
      </c>
      <c r="AM438">
        <v>906.13599999999997</v>
      </c>
      <c r="AN438">
        <v>824.41904761904698</v>
      </c>
      <c r="AO438">
        <v>1030.78</v>
      </c>
      <c r="AP438">
        <v>11.709782987994</v>
      </c>
      <c r="AQ438">
        <v>0.79</v>
      </c>
      <c r="AR438">
        <v>252.53</v>
      </c>
      <c r="AS438">
        <v>-30.5</v>
      </c>
      <c r="AT438" s="10">
        <v>607482000000</v>
      </c>
      <c r="AU438">
        <v>64849</v>
      </c>
      <c r="AV438">
        <v>619</v>
      </c>
      <c r="AW438">
        <v>134350262</v>
      </c>
      <c r="AX438">
        <v>96396549</v>
      </c>
      <c r="AY438">
        <v>2148</v>
      </c>
      <c r="AZ438" s="10">
        <v>0</v>
      </c>
      <c r="BA438">
        <v>111</v>
      </c>
      <c r="BB438">
        <v>111</v>
      </c>
      <c r="BC438">
        <v>356</v>
      </c>
      <c r="BD438">
        <v>0</v>
      </c>
      <c r="BE438">
        <v>859</v>
      </c>
      <c r="BF438">
        <v>572</v>
      </c>
      <c r="BG438">
        <v>1980</v>
      </c>
      <c r="BH438">
        <v>1100</v>
      </c>
      <c r="BI438">
        <v>1855</v>
      </c>
      <c r="BJ438">
        <v>14</v>
      </c>
      <c r="BK438">
        <v>49956</v>
      </c>
      <c r="BL438">
        <v>37750717</v>
      </c>
      <c r="BM438">
        <v>74124</v>
      </c>
      <c r="BN438">
        <v>0</v>
      </c>
      <c r="BO438">
        <v>26798107000</v>
      </c>
      <c r="BP438" s="3">
        <v>0.4</v>
      </c>
      <c r="BQ438" s="3">
        <v>3704</v>
      </c>
      <c r="BR438" s="3">
        <v>24954.17</v>
      </c>
      <c r="BS438" s="3">
        <v>2945494000</v>
      </c>
      <c r="BT438" s="3">
        <v>24318000</v>
      </c>
      <c r="BU438" s="3">
        <v>6098154000</v>
      </c>
      <c r="BV438" s="3">
        <v>12567340000</v>
      </c>
      <c r="BW438" s="3">
        <v>5162802000</v>
      </c>
      <c r="BX438">
        <v>21635305000</v>
      </c>
      <c r="BY438">
        <v>0</v>
      </c>
      <c r="BZ438">
        <v>0</v>
      </c>
      <c r="CA438">
        <v>0</v>
      </c>
      <c r="CB438">
        <v>0</v>
      </c>
      <c r="CC438">
        <v>26798107000</v>
      </c>
      <c r="CD438">
        <v>0.4</v>
      </c>
      <c r="CE438">
        <v>302959.76</v>
      </c>
      <c r="CF438">
        <v>286639846.43000001</v>
      </c>
      <c r="CG438">
        <v>23909.23</v>
      </c>
      <c r="CH438">
        <v>28116.67</v>
      </c>
      <c r="CI438">
        <v>32.480378199999997</v>
      </c>
      <c r="CJ438">
        <v>4.59</v>
      </c>
      <c r="CK438">
        <v>92360</v>
      </c>
      <c r="CL438">
        <v>127326.67</v>
      </c>
      <c r="CM438">
        <v>34966.67</v>
      </c>
      <c r="CN438">
        <v>27283.33</v>
      </c>
      <c r="CO438">
        <v>6455833.3300000001</v>
      </c>
      <c r="CP438">
        <v>-65290</v>
      </c>
      <c r="CQ438">
        <v>-246616.67</v>
      </c>
      <c r="CR438">
        <v>1861067.25</v>
      </c>
      <c r="CS438">
        <v>395388132.75</v>
      </c>
      <c r="CT438">
        <v>3787.73</v>
      </c>
      <c r="CU438">
        <v>397253747.73000002</v>
      </c>
      <c r="CV438" s="34">
        <v>0.53856099999999996</v>
      </c>
      <c r="CW438">
        <v>1071862955</v>
      </c>
      <c r="CX438" s="7">
        <v>42053494.810000002</v>
      </c>
      <c r="CY438" s="10">
        <f t="shared" si="13"/>
        <v>0</v>
      </c>
      <c r="CZ438" s="10">
        <f>IFERROR(INDEX(CONFAZ!$A$2:$ES$440,MATCH(DATE(YEAR($A438),MONTH($A438),15),CONFAZ!$A$2:$A$440,0),4),0)</f>
        <v>23909.23</v>
      </c>
      <c r="DA438"/>
      <c r="DB438"/>
      <c r="DC438"/>
      <c r="DD438"/>
      <c r="DJ438"/>
    </row>
    <row r="439" spans="1:114" x14ac:dyDescent="0.25">
      <c r="A439" s="1">
        <v>43453</v>
      </c>
      <c r="B439" s="1" t="str">
        <f t="shared" si="12"/>
        <v>19/12/2018</v>
      </c>
      <c r="C439" t="s">
        <v>61</v>
      </c>
      <c r="D439" t="s">
        <v>65</v>
      </c>
      <c r="E439" s="8">
        <v>3.8851</v>
      </c>
      <c r="F439">
        <v>313770825.42000002</v>
      </c>
      <c r="G439">
        <v>4423511.8500000006</v>
      </c>
      <c r="H439">
        <v>647514668</v>
      </c>
      <c r="I439">
        <v>99172831.87999998</v>
      </c>
      <c r="J439">
        <v>179229839.60000002</v>
      </c>
      <c r="K439">
        <v>17620744.879999999</v>
      </c>
      <c r="L439">
        <v>19597870</v>
      </c>
      <c r="M439" s="10">
        <v>18952573</v>
      </c>
      <c r="N439" s="10">
        <v>29675942</v>
      </c>
      <c r="O439" s="10">
        <v>90255098</v>
      </c>
      <c r="P439" s="10">
        <v>97435776</v>
      </c>
      <c r="Q439" s="10">
        <v>6050397</v>
      </c>
      <c r="R439" s="10">
        <v>98845518</v>
      </c>
      <c r="S439" s="10">
        <v>2880185</v>
      </c>
      <c r="T439" s="10">
        <v>18492187</v>
      </c>
      <c r="U439" s="10">
        <v>197231656</v>
      </c>
      <c r="V439" s="10">
        <v>83271825</v>
      </c>
      <c r="W439" s="10">
        <v>2880185</v>
      </c>
      <c r="X439" s="10">
        <v>18492187</v>
      </c>
      <c r="Y439" s="10">
        <v>197231656</v>
      </c>
      <c r="Z439" s="10">
        <v>83271825</v>
      </c>
      <c r="AA439" s="10">
        <v>4423511</v>
      </c>
      <c r="AB439" s="10">
        <v>0.1352987735</v>
      </c>
      <c r="AC439">
        <v>136.32</v>
      </c>
      <c r="AD439" s="2">
        <v>19257634148</v>
      </c>
      <c r="AE439" s="2">
        <v>13640421233</v>
      </c>
      <c r="AF439" s="10">
        <f>INDEX(CONFAZ!$EN$2:$ES$408,MATCH(DATE(YEAR($A439),MONTH($A439),15),CONFAZ!$EN$2:$EN$408,0),2)</f>
        <v>284415805</v>
      </c>
      <c r="AG439" s="10">
        <f>INDEX(CONFAZ!$EN$2:$ES$408,MATCH(DATE(YEAR($A439),MONTH($A439),15),CONFAZ!$EN$2:$EN$408,0),3)</f>
        <v>635364071</v>
      </c>
      <c r="AH439">
        <v>954</v>
      </c>
      <c r="AI439">
        <v>1455805246500</v>
      </c>
      <c r="AJ439">
        <v>6.4</v>
      </c>
      <c r="AK439">
        <v>0.14000000000000001</v>
      </c>
      <c r="AL439">
        <v>1150.6838888888799</v>
      </c>
      <c r="AM439">
        <v>909.74149999999997</v>
      </c>
      <c r="AN439">
        <v>826.36142857142795</v>
      </c>
      <c r="AO439">
        <v>1029.4567999999999</v>
      </c>
      <c r="AP439">
        <v>11.716235476228601</v>
      </c>
      <c r="AQ439">
        <v>1.1499999999999999</v>
      </c>
      <c r="AR439">
        <v>220.53</v>
      </c>
      <c r="AS439">
        <v>-11.48</v>
      </c>
      <c r="AT439" s="10">
        <v>599862200000</v>
      </c>
      <c r="AU439">
        <v>92587</v>
      </c>
      <c r="AV439">
        <v>1345</v>
      </c>
      <c r="AW439">
        <v>142961756</v>
      </c>
      <c r="AX439">
        <v>130175684</v>
      </c>
      <c r="AY439">
        <v>3110</v>
      </c>
      <c r="AZ439" s="10">
        <v>1116</v>
      </c>
      <c r="BA439">
        <v>203</v>
      </c>
      <c r="BB439">
        <v>203</v>
      </c>
      <c r="BC439">
        <v>3079</v>
      </c>
      <c r="BD439">
        <v>333</v>
      </c>
      <c r="BE439">
        <v>915</v>
      </c>
      <c r="BF439">
        <v>4687</v>
      </c>
      <c r="BG439">
        <v>208</v>
      </c>
      <c r="BH439">
        <v>3200</v>
      </c>
      <c r="BI439">
        <v>2131</v>
      </c>
      <c r="BJ439">
        <v>236</v>
      </c>
      <c r="BK439">
        <v>68100</v>
      </c>
      <c r="BL439">
        <v>12352526</v>
      </c>
      <c r="BM439">
        <v>244930</v>
      </c>
      <c r="BN439">
        <v>0</v>
      </c>
      <c r="BO439">
        <v>26798107000</v>
      </c>
      <c r="BP439" s="3">
        <v>0.4</v>
      </c>
      <c r="BQ439" s="3">
        <v>3704</v>
      </c>
      <c r="BR439" s="3">
        <v>24954.17</v>
      </c>
      <c r="BS439" s="3">
        <v>2945494000</v>
      </c>
      <c r="BT439" s="3">
        <v>24318000</v>
      </c>
      <c r="BU439">
        <v>6098154000</v>
      </c>
      <c r="BV439" s="3">
        <v>12567340000</v>
      </c>
      <c r="BW439" s="3">
        <v>5162802000</v>
      </c>
      <c r="BX439" s="3">
        <v>21635305000</v>
      </c>
      <c r="BY439">
        <v>0</v>
      </c>
      <c r="BZ439">
        <v>0</v>
      </c>
      <c r="CA439">
        <v>0</v>
      </c>
      <c r="CB439">
        <v>0</v>
      </c>
      <c r="CC439">
        <v>26798107000</v>
      </c>
      <c r="CD439">
        <v>0.4</v>
      </c>
      <c r="CE439">
        <v>313138.21000000002</v>
      </c>
      <c r="CF439">
        <v>316723981.75999999</v>
      </c>
      <c r="CG439">
        <v>22875.7</v>
      </c>
      <c r="CH439">
        <v>27653.67</v>
      </c>
      <c r="CI439">
        <v>32.480378199999997</v>
      </c>
      <c r="CJ439">
        <v>4.37</v>
      </c>
      <c r="CK439">
        <v>92360</v>
      </c>
      <c r="CL439">
        <v>127326.67</v>
      </c>
      <c r="CM439">
        <v>34966.67</v>
      </c>
      <c r="CN439">
        <v>27283.33</v>
      </c>
      <c r="CO439">
        <v>6455833.3300000001</v>
      </c>
      <c r="CP439">
        <v>-65290</v>
      </c>
      <c r="CQ439">
        <v>-246616.67</v>
      </c>
      <c r="CR439">
        <v>1965087.99</v>
      </c>
      <c r="CS439">
        <v>358148203.5</v>
      </c>
      <c r="CT439">
        <v>11257.74</v>
      </c>
      <c r="CU439">
        <v>360137333.81999999</v>
      </c>
      <c r="CV439" s="34">
        <v>0.53856099999999996</v>
      </c>
      <c r="CW439">
        <v>1317187560</v>
      </c>
      <c r="CX439" s="7">
        <v>51608214.93</v>
      </c>
      <c r="CY439" s="10">
        <f t="shared" si="13"/>
        <v>0</v>
      </c>
      <c r="CZ439" s="10">
        <f>IFERROR(INDEX(CONFAZ!$A$2:$ES$440,MATCH(DATE(YEAR($A439),MONTH($A439),15),CONFAZ!$A$2:$A$440,0),4),0)</f>
        <v>22875.7</v>
      </c>
      <c r="DB439"/>
      <c r="DC439"/>
      <c r="DD439"/>
      <c r="DJ439"/>
    </row>
    <row r="440" spans="1:114" x14ac:dyDescent="0.25">
      <c r="A440" s="1">
        <v>43484</v>
      </c>
      <c r="B440" s="1" t="str">
        <f t="shared" si="12"/>
        <v>19/01/2019</v>
      </c>
      <c r="C440" t="s">
        <v>61</v>
      </c>
      <c r="D440" t="s">
        <v>65</v>
      </c>
      <c r="E440" s="8">
        <v>3.7416999999999998</v>
      </c>
      <c r="F440">
        <v>319864492.55999994</v>
      </c>
      <c r="G440">
        <v>3586421.5199999996</v>
      </c>
      <c r="H440">
        <v>647181350</v>
      </c>
      <c r="I440">
        <v>82403421.399999961</v>
      </c>
      <c r="J440">
        <v>185965844.91</v>
      </c>
      <c r="K440">
        <v>19397291.140000001</v>
      </c>
      <c r="L440">
        <v>41313455</v>
      </c>
      <c r="M440" s="10">
        <v>14349420</v>
      </c>
      <c r="N440" s="10">
        <v>31108553</v>
      </c>
      <c r="O440" s="10">
        <v>110678402</v>
      </c>
      <c r="P440" s="10">
        <v>88947578</v>
      </c>
      <c r="Q440" s="10">
        <v>6272563</v>
      </c>
      <c r="R440" s="10">
        <v>96768235</v>
      </c>
      <c r="S440" s="10">
        <v>2819425</v>
      </c>
      <c r="T440" s="10">
        <v>19471242</v>
      </c>
      <c r="U440" s="10">
        <v>198816601</v>
      </c>
      <c r="V440" s="10">
        <v>74397319</v>
      </c>
      <c r="W440" s="10">
        <v>2819425</v>
      </c>
      <c r="X440" s="10">
        <v>19471242</v>
      </c>
      <c r="Y440" s="10">
        <v>198816601</v>
      </c>
      <c r="Z440" s="10">
        <v>74397319</v>
      </c>
      <c r="AA440" s="10">
        <v>3552012</v>
      </c>
      <c r="AB440" s="10">
        <v>0.38305375590000001</v>
      </c>
      <c r="AC440">
        <v>133.56</v>
      </c>
      <c r="AD440" s="2">
        <v>16638094632</v>
      </c>
      <c r="AE440" s="2">
        <v>17453376542</v>
      </c>
      <c r="AF440" s="10">
        <f>INDEX(CONFAZ!$EN$2:$ES$408,MATCH(DATE(YEAR($A440),MONTH($A440),15),CONFAZ!$EN$2:$EN$408,0),2)</f>
        <v>356937864</v>
      </c>
      <c r="AG440" s="10">
        <f>INDEX(CONFAZ!$EN$2:$ES$408,MATCH(DATE(YEAR($A440),MONTH($A440),15),CONFAZ!$EN$2:$EN$408,0),3)</f>
        <v>198676543</v>
      </c>
      <c r="AH440">
        <v>998</v>
      </c>
      <c r="AI440">
        <v>1410561032800</v>
      </c>
      <c r="AJ440">
        <v>6.4</v>
      </c>
      <c r="AK440">
        <v>0.36</v>
      </c>
      <c r="AL440">
        <v>1148.94888888888</v>
      </c>
      <c r="AM440">
        <v>909.00199999999995</v>
      </c>
      <c r="AN440">
        <v>826.94571428571396</v>
      </c>
      <c r="AO440">
        <v>1027.9892</v>
      </c>
      <c r="AP440">
        <v>12.166320558806801</v>
      </c>
      <c r="AQ440">
        <v>1.32</v>
      </c>
      <c r="AR440">
        <v>217.84</v>
      </c>
      <c r="AS440">
        <v>-18.829999999999998</v>
      </c>
      <c r="AT440" s="10">
        <v>578268700000</v>
      </c>
      <c r="AU440">
        <v>83103</v>
      </c>
      <c r="AV440">
        <v>470</v>
      </c>
      <c r="AW440">
        <v>245198388</v>
      </c>
      <c r="AX440">
        <v>178968829</v>
      </c>
      <c r="AY440">
        <v>3205</v>
      </c>
      <c r="AZ440" s="10">
        <v>0</v>
      </c>
      <c r="BA440">
        <v>359</v>
      </c>
      <c r="BB440">
        <v>359</v>
      </c>
      <c r="BC440">
        <v>334</v>
      </c>
      <c r="BD440">
        <v>0</v>
      </c>
      <c r="BE440">
        <v>926</v>
      </c>
      <c r="BF440">
        <v>2101</v>
      </c>
      <c r="BG440">
        <v>2740</v>
      </c>
      <c r="BH440">
        <v>589</v>
      </c>
      <c r="BI440">
        <v>403</v>
      </c>
      <c r="BJ440">
        <v>0</v>
      </c>
      <c r="BK440">
        <v>71274</v>
      </c>
      <c r="BL440">
        <v>65919551</v>
      </c>
      <c r="BM440">
        <v>89468</v>
      </c>
      <c r="BN440">
        <v>0</v>
      </c>
      <c r="BO440">
        <v>28350665000</v>
      </c>
      <c r="BP440" s="3">
        <v>0.4</v>
      </c>
      <c r="BQ440" s="3">
        <v>3704</v>
      </c>
      <c r="BR440" s="3">
        <v>26179.47</v>
      </c>
      <c r="BS440">
        <v>3309026000</v>
      </c>
      <c r="BT440" s="3">
        <v>21981000</v>
      </c>
      <c r="BU440" s="3">
        <v>5532392000</v>
      </c>
      <c r="BV440" s="3">
        <v>14347112000</v>
      </c>
      <c r="BW440" s="3">
        <v>5140155000</v>
      </c>
      <c r="BX440">
        <v>23210511000</v>
      </c>
      <c r="BY440">
        <v>0</v>
      </c>
      <c r="BZ440">
        <v>0</v>
      </c>
      <c r="CA440">
        <v>0</v>
      </c>
      <c r="CB440">
        <v>0</v>
      </c>
      <c r="CC440">
        <v>26798107000</v>
      </c>
      <c r="CD440">
        <v>0.4</v>
      </c>
      <c r="CE440">
        <v>206772.11</v>
      </c>
      <c r="CF440">
        <v>299244291.12</v>
      </c>
      <c r="CG440">
        <v>21816.29</v>
      </c>
      <c r="CH440">
        <v>87064.25</v>
      </c>
      <c r="CI440">
        <v>34.518789599999998</v>
      </c>
      <c r="CJ440">
        <v>4.2699999999999996</v>
      </c>
      <c r="CK440">
        <v>84316.67</v>
      </c>
      <c r="CL440">
        <v>115926.67</v>
      </c>
      <c r="CM440">
        <v>31610</v>
      </c>
      <c r="CN440">
        <v>-22820</v>
      </c>
      <c r="CO440">
        <v>6392900</v>
      </c>
      <c r="CP440">
        <v>-93786.67</v>
      </c>
      <c r="CQ440">
        <v>-203520</v>
      </c>
      <c r="CR440">
        <v>1762263.1</v>
      </c>
      <c r="CS440">
        <v>367349696.86000001</v>
      </c>
      <c r="CT440">
        <v>34062.21</v>
      </c>
      <c r="CU440">
        <v>369147772.17000002</v>
      </c>
      <c r="CV440" s="34">
        <v>0.53441640000000001</v>
      </c>
      <c r="CW440">
        <v>1060882972</v>
      </c>
      <c r="CX440" s="7">
        <v>51882372.200000003</v>
      </c>
      <c r="CY440" s="10">
        <f t="shared" si="13"/>
        <v>0</v>
      </c>
      <c r="CZ440" s="10">
        <f>IFERROR(INDEX(CONFAZ!$A$2:$ES$440,MATCH(DATE(YEAR($A440),MONTH($A440),15),CONFAZ!$A$2:$A$440,0),4),0)</f>
        <v>21816.29</v>
      </c>
      <c r="DA440"/>
      <c r="DB440"/>
      <c r="DC440"/>
      <c r="DD440"/>
      <c r="DJ440"/>
    </row>
    <row r="441" spans="1:114" x14ac:dyDescent="0.25">
      <c r="A441" s="1">
        <v>43515</v>
      </c>
      <c r="B441" s="1" t="str">
        <f t="shared" si="12"/>
        <v>19/02/2019</v>
      </c>
      <c r="C441" t="s">
        <v>61</v>
      </c>
      <c r="D441" t="s">
        <v>65</v>
      </c>
      <c r="E441" s="8">
        <v>3.7235999999999998</v>
      </c>
      <c r="F441">
        <v>292866635.44</v>
      </c>
      <c r="G441">
        <v>4158166.1099999994</v>
      </c>
      <c r="H441">
        <v>576131156</v>
      </c>
      <c r="I441">
        <v>79028634.300000012</v>
      </c>
      <c r="J441">
        <v>153268084.42000002</v>
      </c>
      <c r="K441">
        <v>15299812.370000001</v>
      </c>
      <c r="L441">
        <v>114017557</v>
      </c>
      <c r="M441" s="10">
        <v>14917244</v>
      </c>
      <c r="N441" s="10">
        <v>35895700</v>
      </c>
      <c r="O441" s="10">
        <v>82931222</v>
      </c>
      <c r="P441" s="10">
        <v>85606322</v>
      </c>
      <c r="Q441" s="10">
        <v>5517163</v>
      </c>
      <c r="R441" s="10">
        <v>85440395</v>
      </c>
      <c r="S441" s="10">
        <v>2660019</v>
      </c>
      <c r="T441" s="10">
        <v>18401647</v>
      </c>
      <c r="U441" s="10">
        <v>169291922</v>
      </c>
      <c r="V441" s="10">
        <v>71311356</v>
      </c>
      <c r="W441" s="10">
        <v>2660019</v>
      </c>
      <c r="X441" s="10">
        <v>18401647</v>
      </c>
      <c r="Y441" s="10">
        <v>169291922</v>
      </c>
      <c r="Z441" s="10">
        <v>71311356</v>
      </c>
      <c r="AA441" s="10">
        <v>4158166</v>
      </c>
      <c r="AB441" s="10">
        <v>-0.1675774625</v>
      </c>
      <c r="AC441">
        <v>133.9</v>
      </c>
      <c r="AD441" s="2">
        <v>15618080347</v>
      </c>
      <c r="AE441" s="2">
        <v>13566766788</v>
      </c>
      <c r="AF441" s="10">
        <f>INDEX(CONFAZ!$EN$2:$ES$408,MATCH(DATE(YEAR($A441),MONTH($A441),15),CONFAZ!$EN$2:$EN$408,0),2)</f>
        <v>146380333</v>
      </c>
      <c r="AG441" s="10">
        <f>INDEX(CONFAZ!$EN$2:$ES$408,MATCH(DATE(YEAR($A441),MONTH($A441),15),CONFAZ!$EN$2:$EN$408,0),3)</f>
        <v>219794716</v>
      </c>
      <c r="AH441">
        <v>998</v>
      </c>
      <c r="AI441">
        <v>1409188972800</v>
      </c>
      <c r="AJ441">
        <v>6.4</v>
      </c>
      <c r="AK441">
        <v>0.54</v>
      </c>
      <c r="AL441">
        <v>1148.9094444444399</v>
      </c>
      <c r="AM441">
        <v>906.76300000000003</v>
      </c>
      <c r="AN441">
        <v>824.48095238095198</v>
      </c>
      <c r="AO441">
        <v>1027.73</v>
      </c>
      <c r="AP441">
        <v>12.550618752300799</v>
      </c>
      <c r="AQ441">
        <v>1.43</v>
      </c>
      <c r="AR441">
        <v>238.24</v>
      </c>
      <c r="AS441">
        <v>-16.079999999999998</v>
      </c>
      <c r="AT441" s="10">
        <v>576069700000</v>
      </c>
      <c r="AU441">
        <v>60471</v>
      </c>
      <c r="AV441">
        <v>60</v>
      </c>
      <c r="AW441">
        <v>97975746</v>
      </c>
      <c r="AX441">
        <v>70635978</v>
      </c>
      <c r="AY441">
        <v>2019</v>
      </c>
      <c r="AZ441" s="10">
        <v>1104</v>
      </c>
      <c r="BA441">
        <v>109</v>
      </c>
      <c r="BB441">
        <v>109</v>
      </c>
      <c r="BC441">
        <v>2583</v>
      </c>
      <c r="BD441">
        <v>0</v>
      </c>
      <c r="BE441">
        <v>2200</v>
      </c>
      <c r="BF441">
        <v>64</v>
      </c>
      <c r="BG441">
        <v>38</v>
      </c>
      <c r="BH441">
        <v>638</v>
      </c>
      <c r="BI441">
        <v>392</v>
      </c>
      <c r="BJ441">
        <v>44</v>
      </c>
      <c r="BK441">
        <v>38984</v>
      </c>
      <c r="BL441">
        <v>27162832</v>
      </c>
      <c r="BM441">
        <v>64877</v>
      </c>
      <c r="BN441">
        <v>0</v>
      </c>
      <c r="BO441">
        <v>28350665000</v>
      </c>
      <c r="BP441" s="3">
        <v>0.4</v>
      </c>
      <c r="BQ441" s="3">
        <v>3704</v>
      </c>
      <c r="BR441" s="3">
        <v>26179.47</v>
      </c>
      <c r="BS441" s="3">
        <v>3309026000</v>
      </c>
      <c r="BT441">
        <v>21981000</v>
      </c>
      <c r="BU441" s="3">
        <v>5532392000</v>
      </c>
      <c r="BV441" s="3">
        <v>14347112000</v>
      </c>
      <c r="BW441">
        <v>5140155000</v>
      </c>
      <c r="BX441">
        <v>23210511000</v>
      </c>
      <c r="BY441">
        <v>0</v>
      </c>
      <c r="BZ441">
        <v>0</v>
      </c>
      <c r="CA441">
        <v>0</v>
      </c>
      <c r="CB441">
        <v>0</v>
      </c>
      <c r="CC441">
        <v>26798107000</v>
      </c>
      <c r="CD441">
        <v>0.4</v>
      </c>
      <c r="CE441">
        <v>228446.55</v>
      </c>
      <c r="CF441">
        <v>296363855.56</v>
      </c>
      <c r="CG441">
        <v>26665.59</v>
      </c>
      <c r="CH441">
        <v>27788.25</v>
      </c>
      <c r="CI441">
        <v>34.518789599999998</v>
      </c>
      <c r="CJ441">
        <v>4.1900000000000004</v>
      </c>
      <c r="CK441">
        <v>84316.67</v>
      </c>
      <c r="CL441">
        <v>115926.67</v>
      </c>
      <c r="CM441">
        <v>31610</v>
      </c>
      <c r="CN441">
        <v>-22820</v>
      </c>
      <c r="CO441">
        <v>6392900</v>
      </c>
      <c r="CP441">
        <v>-93786.67</v>
      </c>
      <c r="CQ441">
        <v>-203520</v>
      </c>
      <c r="CR441">
        <v>2095077.93</v>
      </c>
      <c r="CS441">
        <v>321708889.44999999</v>
      </c>
      <c r="CT441">
        <v>133719.31</v>
      </c>
      <c r="CU441">
        <v>323939680.44</v>
      </c>
      <c r="CV441" s="34">
        <v>0.53441640000000001</v>
      </c>
      <c r="CW441">
        <v>1049143514</v>
      </c>
      <c r="CX441" s="7">
        <v>57039660.5</v>
      </c>
      <c r="CY441" s="10">
        <f t="shared" si="13"/>
        <v>0</v>
      </c>
      <c r="CZ441" s="10">
        <f>IFERROR(INDEX(CONFAZ!$A$2:$ES$440,MATCH(DATE(YEAR($A441),MONTH($A441),15),CONFAZ!$A$2:$A$440,0),4),0)</f>
        <v>26665.59</v>
      </c>
      <c r="DA441"/>
      <c r="DB441"/>
      <c r="DC441"/>
      <c r="DD441"/>
      <c r="DJ441"/>
    </row>
    <row r="442" spans="1:114" x14ac:dyDescent="0.25">
      <c r="A442" s="1">
        <v>43543</v>
      </c>
      <c r="B442" s="1" t="str">
        <f t="shared" si="12"/>
        <v>19/03/2019</v>
      </c>
      <c r="C442" t="s">
        <v>61</v>
      </c>
      <c r="D442" t="s">
        <v>65</v>
      </c>
      <c r="E442" s="8">
        <v>3.8464999999999998</v>
      </c>
      <c r="F442">
        <v>313486465.81</v>
      </c>
      <c r="G442">
        <v>3677425.1500000004</v>
      </c>
      <c r="H442">
        <v>556244707</v>
      </c>
      <c r="I442">
        <v>73512553.729999989</v>
      </c>
      <c r="J442">
        <v>114145124.27</v>
      </c>
      <c r="K442">
        <v>14438644.869999999</v>
      </c>
      <c r="L442">
        <v>61173676</v>
      </c>
      <c r="M442" s="10">
        <v>19998158</v>
      </c>
      <c r="N442" s="10">
        <v>27396451</v>
      </c>
      <c r="O442" s="10">
        <v>70496662</v>
      </c>
      <c r="P442" s="10">
        <v>78638751</v>
      </c>
      <c r="Q442" s="10">
        <v>4946122</v>
      </c>
      <c r="R442" s="10">
        <v>76911944</v>
      </c>
      <c r="S442" s="10">
        <v>2823061</v>
      </c>
      <c r="T442" s="10">
        <v>17560705</v>
      </c>
      <c r="U442" s="10">
        <v>185781601</v>
      </c>
      <c r="V442" s="10">
        <v>68014094</v>
      </c>
      <c r="W442" s="10">
        <v>2823061</v>
      </c>
      <c r="X442" s="10">
        <v>17560705</v>
      </c>
      <c r="Y442" s="10">
        <v>185781601</v>
      </c>
      <c r="Z442" s="10">
        <v>68014094</v>
      </c>
      <c r="AA442" s="10">
        <v>3677158</v>
      </c>
      <c r="AB442" s="10">
        <v>-0.15505025650000001</v>
      </c>
      <c r="AC442">
        <v>139.02000000000001</v>
      </c>
      <c r="AD442" s="2">
        <v>17308721624</v>
      </c>
      <c r="AE442" s="2">
        <v>14066000746</v>
      </c>
      <c r="AF442" s="10">
        <f>INDEX(CONFAZ!$EN$2:$ES$408,MATCH(DATE(YEAR($A442),MONTH($A442),15),CONFAZ!$EN$2:$EN$408,0),2)</f>
        <v>196862358</v>
      </c>
      <c r="AG442" s="10">
        <f>INDEX(CONFAZ!$EN$2:$ES$408,MATCH(DATE(YEAR($A442),MONTH($A442),15),CONFAZ!$EN$2:$EN$408,0),3)</f>
        <v>155521684</v>
      </c>
      <c r="AH442">
        <v>998</v>
      </c>
      <c r="AI442">
        <v>1477690672500</v>
      </c>
      <c r="AJ442">
        <v>6.4</v>
      </c>
      <c r="AK442">
        <v>0.77</v>
      </c>
      <c r="AL442">
        <v>1151.4455555555501</v>
      </c>
      <c r="AM442">
        <v>901.43600000000004</v>
      </c>
      <c r="AN442">
        <v>821.07904761904695</v>
      </c>
      <c r="AO442">
        <v>1026.1723999999999</v>
      </c>
      <c r="AP442">
        <v>12.8453402589581</v>
      </c>
      <c r="AQ442">
        <v>1.75</v>
      </c>
      <c r="AR442">
        <v>257.64999999999998</v>
      </c>
      <c r="AS442">
        <v>11.98</v>
      </c>
      <c r="AT442" s="10">
        <v>601715600000</v>
      </c>
      <c r="AU442">
        <v>45852</v>
      </c>
      <c r="AV442">
        <v>0</v>
      </c>
      <c r="AW442">
        <v>107169010</v>
      </c>
      <c r="AX442">
        <v>101965922</v>
      </c>
      <c r="AY442">
        <v>1659</v>
      </c>
      <c r="AZ442" s="10">
        <v>1203</v>
      </c>
      <c r="BA442">
        <v>172</v>
      </c>
      <c r="BB442">
        <v>172</v>
      </c>
      <c r="BC442">
        <v>6965</v>
      </c>
      <c r="BD442">
        <v>0</v>
      </c>
      <c r="BE442">
        <v>0</v>
      </c>
      <c r="BF442">
        <v>49</v>
      </c>
      <c r="BG442">
        <v>449</v>
      </c>
      <c r="BH442">
        <v>221</v>
      </c>
      <c r="BI442">
        <v>0</v>
      </c>
      <c r="BJ442">
        <v>0</v>
      </c>
      <c r="BK442">
        <v>23628</v>
      </c>
      <c r="BL442">
        <v>5073513</v>
      </c>
      <c r="BM442">
        <v>46669</v>
      </c>
      <c r="BN442">
        <v>0</v>
      </c>
      <c r="BO442">
        <v>28350665000</v>
      </c>
      <c r="BP442" s="3">
        <v>0.4</v>
      </c>
      <c r="BQ442" s="3">
        <v>3704</v>
      </c>
      <c r="BR442" s="3">
        <v>26179.47</v>
      </c>
      <c r="BS442" s="3">
        <v>3309026000</v>
      </c>
      <c r="BT442" s="3">
        <v>21981000</v>
      </c>
      <c r="BU442" s="3">
        <v>5532392000</v>
      </c>
      <c r="BV442">
        <v>14347112000</v>
      </c>
      <c r="BW442">
        <v>5140155000</v>
      </c>
      <c r="BX442" s="3">
        <v>23210511000</v>
      </c>
      <c r="BY442">
        <v>0</v>
      </c>
      <c r="BZ442">
        <v>0</v>
      </c>
      <c r="CA442">
        <v>0</v>
      </c>
      <c r="CB442">
        <v>0</v>
      </c>
      <c r="CC442">
        <v>26798107000</v>
      </c>
      <c r="CD442">
        <v>0.4</v>
      </c>
      <c r="CE442">
        <v>158215.47</v>
      </c>
      <c r="CF442">
        <v>317241501.44</v>
      </c>
      <c r="CG442">
        <v>16436.79</v>
      </c>
      <c r="CH442">
        <v>27855.25</v>
      </c>
      <c r="CI442">
        <v>34.518789599999998</v>
      </c>
      <c r="CJ442">
        <v>4.3099999999999996</v>
      </c>
      <c r="CK442">
        <v>84316.67</v>
      </c>
      <c r="CL442">
        <v>115926.67</v>
      </c>
      <c r="CM442">
        <v>31610</v>
      </c>
      <c r="CN442">
        <v>-22820</v>
      </c>
      <c r="CO442">
        <v>6392900</v>
      </c>
      <c r="CP442">
        <v>-93786.67</v>
      </c>
      <c r="CQ442">
        <v>-203520</v>
      </c>
      <c r="CR442">
        <v>1505756.23</v>
      </c>
      <c r="CS442">
        <v>315596310.49000001</v>
      </c>
      <c r="CT442">
        <v>76233.31</v>
      </c>
      <c r="CU442">
        <v>317179995.02999997</v>
      </c>
      <c r="CV442" s="34">
        <v>0.53441640000000001</v>
      </c>
      <c r="CW442">
        <v>1091962907</v>
      </c>
      <c r="CX442" s="7">
        <v>42580480.75</v>
      </c>
      <c r="CY442" s="10">
        <f t="shared" si="13"/>
        <v>0</v>
      </c>
      <c r="CZ442" s="10">
        <f>IFERROR(INDEX(CONFAZ!$A$2:$ES$440,MATCH(DATE(YEAR($A442),MONTH($A442),15),CONFAZ!$A$2:$A$440,0),4),0)</f>
        <v>16436.79</v>
      </c>
      <c r="DA442"/>
      <c r="DB442"/>
      <c r="DC442"/>
      <c r="DD442"/>
      <c r="DJ442"/>
    </row>
    <row r="443" spans="1:114" x14ac:dyDescent="0.25">
      <c r="A443" s="1">
        <v>43574</v>
      </c>
      <c r="B443" s="1" t="str">
        <f t="shared" si="12"/>
        <v>19/04/2019</v>
      </c>
      <c r="C443" t="s">
        <v>61</v>
      </c>
      <c r="D443" t="s">
        <v>65</v>
      </c>
      <c r="E443" s="8">
        <v>3.8961999999999999</v>
      </c>
      <c r="F443">
        <v>394810708.60000002</v>
      </c>
      <c r="G443">
        <v>2704574.3600000003</v>
      </c>
      <c r="H443">
        <v>579859838</v>
      </c>
      <c r="I443">
        <v>80224837.310000002</v>
      </c>
      <c r="J443">
        <v>36370022.780000001</v>
      </c>
      <c r="K443">
        <v>15036728.770000001</v>
      </c>
      <c r="L443">
        <v>58401298</v>
      </c>
      <c r="M443" s="10">
        <v>14351004</v>
      </c>
      <c r="N443" s="10">
        <v>28617602</v>
      </c>
      <c r="O443" s="10">
        <v>73784323</v>
      </c>
      <c r="P443" s="10">
        <v>76837358</v>
      </c>
      <c r="Q443" s="10">
        <v>4627301</v>
      </c>
      <c r="R443" s="10">
        <v>82420756</v>
      </c>
      <c r="S443" s="10">
        <v>3449354</v>
      </c>
      <c r="T443" s="10">
        <v>19662512</v>
      </c>
      <c r="U443" s="10">
        <v>202943745</v>
      </c>
      <c r="V443" s="10">
        <v>70462318</v>
      </c>
      <c r="W443" s="10">
        <v>3449354</v>
      </c>
      <c r="X443" s="10">
        <v>19662512</v>
      </c>
      <c r="Y443" s="10">
        <v>202943745</v>
      </c>
      <c r="Z443" s="10">
        <v>70462318</v>
      </c>
      <c r="AA443" s="10">
        <v>2703565</v>
      </c>
      <c r="AB443" s="10">
        <v>-8.4397301999999993E-2</v>
      </c>
      <c r="AC443">
        <v>139.66999999999999</v>
      </c>
      <c r="AD443" s="2">
        <v>19090646313</v>
      </c>
      <c r="AE443" s="2">
        <v>14664020352</v>
      </c>
      <c r="AF443" s="10">
        <f>INDEX(CONFAZ!$EN$2:$ES$408,MATCH(DATE(YEAR($A443),MONTH($A443),15),CONFAZ!$EN$2:$EN$408,0),2)</f>
        <v>387676152</v>
      </c>
      <c r="AG443" s="10">
        <f>INDEX(CONFAZ!$EN$2:$ES$408,MATCH(DATE(YEAR($A443),MONTH($A443),15),CONFAZ!$EN$2:$EN$408,0),3)</f>
        <v>396457511</v>
      </c>
      <c r="AH443">
        <v>998</v>
      </c>
      <c r="AI443">
        <v>1495357663800</v>
      </c>
      <c r="AJ443">
        <v>6.4</v>
      </c>
      <c r="AK443">
        <v>0.6</v>
      </c>
      <c r="AL443">
        <v>1179.62222222222</v>
      </c>
      <c r="AM443">
        <v>921.33749999999998</v>
      </c>
      <c r="AN443">
        <v>835.91571428571399</v>
      </c>
      <c r="AO443">
        <v>1052.7552000000001</v>
      </c>
      <c r="AP443">
        <v>12.614014530114799</v>
      </c>
      <c r="AQ443">
        <v>1.56999</v>
      </c>
      <c r="AR443">
        <v>279.95999999999998</v>
      </c>
      <c r="AS443">
        <v>35.719000000000001</v>
      </c>
      <c r="AT443" s="10">
        <v>612995400000</v>
      </c>
      <c r="AU443">
        <v>54084</v>
      </c>
      <c r="AV443">
        <v>0</v>
      </c>
      <c r="AW443">
        <v>130208692</v>
      </c>
      <c r="AX443">
        <v>112333847</v>
      </c>
      <c r="AY443">
        <v>2704</v>
      </c>
      <c r="AZ443" s="10">
        <v>155</v>
      </c>
      <c r="BA443">
        <v>138</v>
      </c>
      <c r="BB443">
        <v>138</v>
      </c>
      <c r="BC443">
        <v>194</v>
      </c>
      <c r="BD443">
        <v>0</v>
      </c>
      <c r="BE443">
        <v>152</v>
      </c>
      <c r="BF443">
        <v>91633</v>
      </c>
      <c r="BG443">
        <v>2912</v>
      </c>
      <c r="BH443">
        <v>829</v>
      </c>
      <c r="BI443">
        <v>502</v>
      </c>
      <c r="BJ443">
        <v>0</v>
      </c>
      <c r="BK443">
        <v>35465</v>
      </c>
      <c r="BL443">
        <v>10583431</v>
      </c>
      <c r="BM443">
        <v>7101327</v>
      </c>
      <c r="BN443">
        <v>0</v>
      </c>
      <c r="BO443">
        <v>28350665000</v>
      </c>
      <c r="BP443" s="3">
        <v>0.4</v>
      </c>
      <c r="BQ443" s="3">
        <v>3704</v>
      </c>
      <c r="BR443" s="3">
        <v>26179.47</v>
      </c>
      <c r="BS443" s="3">
        <v>3309026000</v>
      </c>
      <c r="BT443" s="3">
        <v>21981000</v>
      </c>
      <c r="BU443" s="3">
        <v>5532392000</v>
      </c>
      <c r="BV443" s="3">
        <v>14347112000</v>
      </c>
      <c r="BW443" s="3">
        <v>5140155000</v>
      </c>
      <c r="BX443" s="3">
        <v>23210511000</v>
      </c>
      <c r="BY443">
        <v>0</v>
      </c>
      <c r="BZ443">
        <v>0</v>
      </c>
      <c r="CA443">
        <v>0</v>
      </c>
      <c r="CB443">
        <v>0</v>
      </c>
      <c r="CC443">
        <v>26798107000</v>
      </c>
      <c r="CD443">
        <v>0.4</v>
      </c>
      <c r="CE443">
        <v>240074.89</v>
      </c>
      <c r="CF443">
        <v>263100642.15000001</v>
      </c>
      <c r="CG443">
        <v>21260.959999999999</v>
      </c>
      <c r="CH443">
        <v>27958.25</v>
      </c>
      <c r="CI443">
        <v>34.518789599999998</v>
      </c>
      <c r="CJ443">
        <v>4.4400000000000004</v>
      </c>
      <c r="CK443">
        <v>-124343.33</v>
      </c>
      <c r="CL443">
        <v>-98176.67</v>
      </c>
      <c r="CM443">
        <v>26166.67</v>
      </c>
      <c r="CN443">
        <v>-456100</v>
      </c>
      <c r="CO443">
        <v>5893780</v>
      </c>
      <c r="CP443">
        <v>-93096.67</v>
      </c>
      <c r="CQ443">
        <v>-267260</v>
      </c>
      <c r="CR443">
        <v>1143873.79</v>
      </c>
      <c r="CS443">
        <v>315232153.73000002</v>
      </c>
      <c r="CT443">
        <v>80523.240000000005</v>
      </c>
      <c r="CU443">
        <v>316460650.75999999</v>
      </c>
      <c r="CV443" s="34">
        <v>0.53441640000000001</v>
      </c>
      <c r="CW443">
        <v>989754912.60000002</v>
      </c>
      <c r="CX443" s="7">
        <v>41487053.640000001</v>
      </c>
      <c r="CY443" s="10">
        <f t="shared" si="13"/>
        <v>0</v>
      </c>
      <c r="CZ443" s="10">
        <f>IFERROR(INDEX(CONFAZ!$A$2:$ES$440,MATCH(DATE(YEAR($A443),MONTH($A443),15),CONFAZ!$A$2:$A$440,0),4),0)</f>
        <v>21260.959999999999</v>
      </c>
      <c r="DA443"/>
      <c r="DB443"/>
      <c r="DC443"/>
      <c r="DD443"/>
      <c r="DJ443"/>
    </row>
    <row r="444" spans="1:114" x14ac:dyDescent="0.25">
      <c r="A444" s="1">
        <v>43604</v>
      </c>
      <c r="B444" s="1" t="str">
        <f t="shared" si="12"/>
        <v>19/05/2019</v>
      </c>
      <c r="C444" t="s">
        <v>61</v>
      </c>
      <c r="D444" t="s">
        <v>65</v>
      </c>
      <c r="E444" s="8">
        <v>4.0015000000000001</v>
      </c>
      <c r="F444">
        <v>423099296.35999995</v>
      </c>
      <c r="G444">
        <v>7409375.4100000001</v>
      </c>
      <c r="H444">
        <v>610812533</v>
      </c>
      <c r="I444">
        <v>92516255.699999973</v>
      </c>
      <c r="J444">
        <v>26190911.540000003</v>
      </c>
      <c r="K444">
        <v>15704200.930000002</v>
      </c>
      <c r="L444">
        <v>44608590</v>
      </c>
      <c r="M444" s="10">
        <v>18050259</v>
      </c>
      <c r="N444" s="10">
        <v>29246540</v>
      </c>
      <c r="O444" s="10">
        <v>87376166</v>
      </c>
      <c r="P444" s="10">
        <v>95978061</v>
      </c>
      <c r="Q444" s="10">
        <v>6918824</v>
      </c>
      <c r="R444" s="10">
        <v>89153671</v>
      </c>
      <c r="S444" s="10">
        <v>2950227</v>
      </c>
      <c r="T444" s="10">
        <v>19799202</v>
      </c>
      <c r="U444" s="10">
        <v>183273136</v>
      </c>
      <c r="V444" s="10">
        <v>70745476</v>
      </c>
      <c r="W444" s="10">
        <v>2950227</v>
      </c>
      <c r="X444" s="10">
        <v>19799202</v>
      </c>
      <c r="Y444" s="10">
        <v>183273136</v>
      </c>
      <c r="Z444" s="10">
        <v>70745476</v>
      </c>
      <c r="AA444" s="10">
        <v>7320971</v>
      </c>
      <c r="AB444" s="10">
        <v>7.8386852600000001E-2</v>
      </c>
      <c r="AC444">
        <v>139.38</v>
      </c>
      <c r="AD444" s="2">
        <v>20500498556</v>
      </c>
      <c r="AE444" s="2">
        <v>16130590785</v>
      </c>
      <c r="AF444" s="10">
        <f>INDEX(CONFAZ!$EN$2:$ES$408,MATCH(DATE(YEAR($A444),MONTH($A444),15),CONFAZ!$EN$2:$EN$408,0),2)</f>
        <v>397648509</v>
      </c>
      <c r="AG444" s="10">
        <f>INDEX(CONFAZ!$EN$2:$ES$408,MATCH(DATE(YEAR($A444),MONTH($A444),15),CONFAZ!$EN$2:$EN$408,0),3)</f>
        <v>391949146</v>
      </c>
      <c r="AH444">
        <v>998</v>
      </c>
      <c r="AI444">
        <v>1545227243000</v>
      </c>
      <c r="AJ444">
        <v>6.4</v>
      </c>
      <c r="AK444">
        <v>0.15</v>
      </c>
      <c r="AL444">
        <v>1180.0061111111099</v>
      </c>
      <c r="AM444">
        <v>922.90549999999996</v>
      </c>
      <c r="AN444">
        <v>839.50904761904701</v>
      </c>
      <c r="AO444">
        <v>1050.3172</v>
      </c>
      <c r="AP444">
        <v>12.395003130051199</v>
      </c>
      <c r="AQ444">
        <v>1.1299999999999999</v>
      </c>
      <c r="AR444">
        <v>276.60000000000002</v>
      </c>
      <c r="AS444">
        <v>24.15</v>
      </c>
      <c r="AT444" s="10">
        <v>615256900000</v>
      </c>
      <c r="AU444">
        <v>95788</v>
      </c>
      <c r="AV444">
        <v>60</v>
      </c>
      <c r="AW444">
        <v>128075373</v>
      </c>
      <c r="AX444">
        <v>124239854</v>
      </c>
      <c r="AY444">
        <v>3902</v>
      </c>
      <c r="AZ444" s="10">
        <v>2934</v>
      </c>
      <c r="BA444">
        <v>409</v>
      </c>
      <c r="BB444">
        <v>409</v>
      </c>
      <c r="BC444">
        <v>2317</v>
      </c>
      <c r="BD444">
        <v>0</v>
      </c>
      <c r="BE444">
        <v>1079</v>
      </c>
      <c r="BF444">
        <v>1191616</v>
      </c>
      <c r="BG444">
        <v>4386</v>
      </c>
      <c r="BH444">
        <v>4220</v>
      </c>
      <c r="BI444">
        <v>773</v>
      </c>
      <c r="BJ444">
        <v>43</v>
      </c>
      <c r="BK444">
        <v>64236</v>
      </c>
      <c r="BL444">
        <v>2380959</v>
      </c>
      <c r="BM444">
        <v>75598</v>
      </c>
      <c r="BN444">
        <v>0</v>
      </c>
      <c r="BO444">
        <v>28350665000</v>
      </c>
      <c r="BP444" s="3">
        <v>0.4</v>
      </c>
      <c r="BQ444" s="3">
        <v>3704</v>
      </c>
      <c r="BR444" s="3">
        <v>26179.47</v>
      </c>
      <c r="BS444" s="3">
        <v>3309026000</v>
      </c>
      <c r="BT444" s="3">
        <v>21981000</v>
      </c>
      <c r="BU444" s="3">
        <v>5532392000</v>
      </c>
      <c r="BV444" s="3">
        <v>14347112000</v>
      </c>
      <c r="BW444" s="3">
        <v>5140155000</v>
      </c>
      <c r="BX444" s="3">
        <v>23210511000</v>
      </c>
      <c r="BY444">
        <v>0</v>
      </c>
      <c r="BZ444">
        <v>0</v>
      </c>
      <c r="CA444">
        <v>0</v>
      </c>
      <c r="CB444">
        <v>0</v>
      </c>
      <c r="CC444">
        <v>26798107000</v>
      </c>
      <c r="CD444">
        <v>0.4</v>
      </c>
      <c r="CE444">
        <v>145114.92000000001</v>
      </c>
      <c r="CF444">
        <v>232620940.66999999</v>
      </c>
      <c r="CG444">
        <v>9280.73</v>
      </c>
      <c r="CH444">
        <v>28148.25</v>
      </c>
      <c r="CI444">
        <v>34.518789599999998</v>
      </c>
      <c r="CJ444">
        <v>4.55</v>
      </c>
      <c r="CK444">
        <v>-124343.33</v>
      </c>
      <c r="CL444">
        <v>-98176.67</v>
      </c>
      <c r="CM444">
        <v>26166.67</v>
      </c>
      <c r="CN444">
        <v>-456100</v>
      </c>
      <c r="CO444">
        <v>5893780</v>
      </c>
      <c r="CP444">
        <v>-93096.67</v>
      </c>
      <c r="CQ444">
        <v>-267260</v>
      </c>
      <c r="CR444">
        <v>2126884</v>
      </c>
      <c r="CS444">
        <v>305578736.67000002</v>
      </c>
      <c r="CT444">
        <v>69599.5</v>
      </c>
      <c r="CU444">
        <v>307788713.83999997</v>
      </c>
      <c r="CV444" s="34">
        <v>0.53441640000000001</v>
      </c>
      <c r="CW444">
        <v>1032894819</v>
      </c>
      <c r="CX444" s="7">
        <v>53397301.32</v>
      </c>
      <c r="CY444" s="10">
        <f t="shared" si="13"/>
        <v>0</v>
      </c>
      <c r="CZ444" s="10">
        <f>IFERROR(INDEX(CONFAZ!$A$2:$ES$440,MATCH(DATE(YEAR($A444),MONTH($A444),15),CONFAZ!$A$2:$A$440,0),4),0)</f>
        <v>9280.73</v>
      </c>
      <c r="DA444" s="10"/>
      <c r="DB444" s="10"/>
      <c r="DC444"/>
      <c r="DD444"/>
      <c r="DJ444"/>
    </row>
    <row r="445" spans="1:114" x14ac:dyDescent="0.25">
      <c r="A445" s="1">
        <v>43635</v>
      </c>
      <c r="B445" s="1" t="str">
        <f t="shared" si="12"/>
        <v>19/06/2019</v>
      </c>
      <c r="C445" t="s">
        <v>61</v>
      </c>
      <c r="D445" t="s">
        <v>65</v>
      </c>
      <c r="E445" s="8">
        <v>3.8588</v>
      </c>
      <c r="F445">
        <v>323682756.5399999</v>
      </c>
      <c r="G445">
        <v>5271687.82</v>
      </c>
      <c r="H445">
        <v>654400245</v>
      </c>
      <c r="I445">
        <v>91506002.920000002</v>
      </c>
      <c r="J445">
        <v>163967520.73000005</v>
      </c>
      <c r="K445">
        <v>14853650.329999998</v>
      </c>
      <c r="L445">
        <v>29087657</v>
      </c>
      <c r="M445" s="10">
        <v>17707783</v>
      </c>
      <c r="N445" s="10">
        <v>36005868</v>
      </c>
      <c r="O445" s="10">
        <v>82086213</v>
      </c>
      <c r="P445" s="10">
        <v>95920697</v>
      </c>
      <c r="Q445" s="10">
        <v>4956022</v>
      </c>
      <c r="R445" s="10">
        <v>95016397</v>
      </c>
      <c r="S445" s="10">
        <v>3611199</v>
      </c>
      <c r="T445" s="10">
        <v>18788888</v>
      </c>
      <c r="U445" s="10">
        <v>219363639</v>
      </c>
      <c r="V445" s="10">
        <v>75720592</v>
      </c>
      <c r="W445" s="10">
        <v>3611199</v>
      </c>
      <c r="X445" s="10">
        <v>18788888</v>
      </c>
      <c r="Y445" s="10">
        <v>219363639</v>
      </c>
      <c r="Z445" s="10">
        <v>75720592</v>
      </c>
      <c r="AA445" s="10">
        <v>5222947</v>
      </c>
      <c r="AB445" s="10">
        <v>-0.31870357869999999</v>
      </c>
      <c r="AC445">
        <v>135.1</v>
      </c>
      <c r="AD445" s="2">
        <v>18306721692</v>
      </c>
      <c r="AE445" s="2">
        <v>13944367799</v>
      </c>
      <c r="AF445" s="10">
        <f>INDEX(CONFAZ!$EN$2:$ES$408,MATCH(DATE(YEAR($A445),MONTH($A445),15),CONFAZ!$EN$2:$EN$408,0),2)</f>
        <v>284890204</v>
      </c>
      <c r="AG445" s="10">
        <f>INDEX(CONFAZ!$EN$2:$ES$408,MATCH(DATE(YEAR($A445),MONTH($A445),15),CONFAZ!$EN$2:$EN$408,0),3)</f>
        <v>212651729</v>
      </c>
      <c r="AH445">
        <v>998</v>
      </c>
      <c r="AI445">
        <v>1497569409600</v>
      </c>
      <c r="AJ445">
        <v>6.4</v>
      </c>
      <c r="AK445">
        <v>0.01</v>
      </c>
      <c r="AL445">
        <v>1198.7105555555499</v>
      </c>
      <c r="AM445">
        <v>923.58749999999998</v>
      </c>
      <c r="AN445">
        <v>837.88476190476194</v>
      </c>
      <c r="AO445">
        <v>1058.4380000000001</v>
      </c>
      <c r="AP445">
        <v>12.1405244004852</v>
      </c>
      <c r="AQ445">
        <v>1.01</v>
      </c>
      <c r="AR445">
        <v>244.42</v>
      </c>
      <c r="AS445">
        <v>27.09</v>
      </c>
      <c r="AT445" s="10">
        <v>596890200000</v>
      </c>
      <c r="AU445">
        <v>98015</v>
      </c>
      <c r="AV445">
        <v>210</v>
      </c>
      <c r="AW445">
        <v>130648917</v>
      </c>
      <c r="AX445">
        <v>104901057</v>
      </c>
      <c r="AY445">
        <v>4834</v>
      </c>
      <c r="AZ445" s="10">
        <v>436</v>
      </c>
      <c r="BA445">
        <v>296</v>
      </c>
      <c r="BB445">
        <v>296</v>
      </c>
      <c r="BC445">
        <v>355</v>
      </c>
      <c r="BD445">
        <v>517</v>
      </c>
      <c r="BE445">
        <v>530</v>
      </c>
      <c r="BF445">
        <v>689190</v>
      </c>
      <c r="BG445">
        <v>1120</v>
      </c>
      <c r="BH445">
        <v>1590</v>
      </c>
      <c r="BI445">
        <v>1108</v>
      </c>
      <c r="BJ445">
        <v>2</v>
      </c>
      <c r="BK445">
        <v>82412</v>
      </c>
      <c r="BL445">
        <v>9550040</v>
      </c>
      <c r="BM445">
        <v>15306396</v>
      </c>
      <c r="BN445">
        <v>0</v>
      </c>
      <c r="BO445">
        <v>28350665000</v>
      </c>
      <c r="BP445" s="3">
        <v>0.4</v>
      </c>
      <c r="BQ445" s="3">
        <v>3704</v>
      </c>
      <c r="BR445" s="3">
        <v>26179.47</v>
      </c>
      <c r="BS445">
        <v>3309026000</v>
      </c>
      <c r="BT445" s="3">
        <v>21981000</v>
      </c>
      <c r="BU445" s="3">
        <v>5532392000</v>
      </c>
      <c r="BV445" s="3">
        <v>14347112000</v>
      </c>
      <c r="BW445" s="3">
        <v>5140155000</v>
      </c>
      <c r="BX445" s="3">
        <v>23210511000</v>
      </c>
      <c r="BY445">
        <v>0</v>
      </c>
      <c r="BZ445">
        <v>0</v>
      </c>
      <c r="CA445">
        <v>0</v>
      </c>
      <c r="CB445">
        <v>0</v>
      </c>
      <c r="CC445">
        <v>26798107000</v>
      </c>
      <c r="CD445">
        <v>0.4</v>
      </c>
      <c r="CE445">
        <v>155712.67000000001</v>
      </c>
      <c r="CF445">
        <v>720496090.69000006</v>
      </c>
      <c r="CG445">
        <v>7782.48</v>
      </c>
      <c r="CH445">
        <v>27817.25</v>
      </c>
      <c r="CI445">
        <v>34.518789599999998</v>
      </c>
      <c r="CJ445">
        <v>4.47</v>
      </c>
      <c r="CK445">
        <v>-124343.33</v>
      </c>
      <c r="CL445">
        <v>-98176.67</v>
      </c>
      <c r="CM445">
        <v>26166.67</v>
      </c>
      <c r="CN445">
        <v>-456100</v>
      </c>
      <c r="CO445">
        <v>5893780</v>
      </c>
      <c r="CP445">
        <v>-93096.67</v>
      </c>
      <c r="CQ445">
        <v>-267260</v>
      </c>
      <c r="CR445">
        <v>3448609.48</v>
      </c>
      <c r="CS445">
        <v>349585429.68000001</v>
      </c>
      <c r="CT445">
        <v>41434.74</v>
      </c>
      <c r="CU445">
        <v>353078700.60000002</v>
      </c>
      <c r="CV445" s="34">
        <v>0.53441640000000001</v>
      </c>
      <c r="CW445">
        <v>1292928814</v>
      </c>
      <c r="CX445" s="7">
        <v>41944120</v>
      </c>
      <c r="CY445" s="10">
        <f t="shared" si="13"/>
        <v>0</v>
      </c>
      <c r="CZ445" s="10">
        <f>IFERROR(INDEX(CONFAZ!$A$2:$ES$440,MATCH(DATE(YEAR($A445),MONTH($A445),15),CONFAZ!$A$2:$A$440,0),4),0)</f>
        <v>7782.48</v>
      </c>
      <c r="DA445"/>
      <c r="DB445"/>
      <c r="DC445"/>
      <c r="DD445"/>
      <c r="DJ445"/>
    </row>
    <row r="446" spans="1:114" x14ac:dyDescent="0.25">
      <c r="A446" s="1">
        <v>43665</v>
      </c>
      <c r="B446" s="1" t="str">
        <f t="shared" si="12"/>
        <v>19/07/2019</v>
      </c>
      <c r="C446" t="s">
        <v>61</v>
      </c>
      <c r="D446" t="s">
        <v>65</v>
      </c>
      <c r="E446" s="8">
        <v>3.7793000000000001</v>
      </c>
      <c r="F446">
        <v>385633700.94</v>
      </c>
      <c r="G446">
        <v>23292084.670000002</v>
      </c>
      <c r="H446">
        <v>656190291</v>
      </c>
      <c r="I446">
        <v>87379462.220000014</v>
      </c>
      <c r="J446">
        <v>86930566.699999988</v>
      </c>
      <c r="K446">
        <v>16368245.460000001</v>
      </c>
      <c r="L446">
        <v>28006174</v>
      </c>
      <c r="M446" s="10">
        <v>14725633</v>
      </c>
      <c r="N446" s="10">
        <v>30091480</v>
      </c>
      <c r="O446" s="10">
        <v>85677256</v>
      </c>
      <c r="P446" s="10">
        <v>90135061</v>
      </c>
      <c r="Q446" s="10">
        <v>5605960</v>
      </c>
      <c r="R446" s="10">
        <v>99443842</v>
      </c>
      <c r="S446" s="10">
        <v>2989414</v>
      </c>
      <c r="T446" s="10">
        <v>22423901</v>
      </c>
      <c r="U446" s="10">
        <v>206706298</v>
      </c>
      <c r="V446" s="10">
        <v>75132854</v>
      </c>
      <c r="W446" s="10">
        <v>2989414</v>
      </c>
      <c r="X446" s="10">
        <v>22423901</v>
      </c>
      <c r="Y446" s="10">
        <v>206706298</v>
      </c>
      <c r="Z446" s="10">
        <v>75132854</v>
      </c>
      <c r="AA446" s="10">
        <v>23258592</v>
      </c>
      <c r="AB446" s="10">
        <v>0.44910179639999998</v>
      </c>
      <c r="AC446">
        <v>143.15</v>
      </c>
      <c r="AD446" s="2">
        <v>19920683762</v>
      </c>
      <c r="AE446" s="2">
        <v>18032908964</v>
      </c>
      <c r="AF446" s="10">
        <f>INDEX(CONFAZ!$EN$2:$ES$408,MATCH(DATE(YEAR($A446),MONTH($A446),15),CONFAZ!$EN$2:$EN$408,0),2)</f>
        <v>386467693</v>
      </c>
      <c r="AG446" s="10">
        <f>INDEX(CONFAZ!$EN$2:$ES$408,MATCH(DATE(YEAR($A446),MONTH($A446),15),CONFAZ!$EN$2:$EN$408,0),3)</f>
        <v>340380003</v>
      </c>
      <c r="AH446">
        <v>998</v>
      </c>
      <c r="AI446">
        <v>1457789389000</v>
      </c>
      <c r="AJ446">
        <v>6.4</v>
      </c>
      <c r="AK446">
        <v>0.1</v>
      </c>
      <c r="AL446">
        <v>1203.14222222222</v>
      </c>
      <c r="AM446">
        <v>921.46900000000005</v>
      </c>
      <c r="AN446">
        <v>837.97523809523796</v>
      </c>
      <c r="AO446">
        <v>1060.538</v>
      </c>
      <c r="AP446">
        <v>11.9507121736453</v>
      </c>
      <c r="AQ446">
        <v>1.19</v>
      </c>
      <c r="AR446">
        <v>244.95</v>
      </c>
      <c r="AS446">
        <v>-23.86</v>
      </c>
      <c r="AT446" s="10">
        <v>631901900000</v>
      </c>
      <c r="AU446">
        <v>94320</v>
      </c>
      <c r="AV446">
        <v>72</v>
      </c>
      <c r="AW446">
        <v>143641922</v>
      </c>
      <c r="AX446">
        <v>101426324</v>
      </c>
      <c r="AY446">
        <v>2988</v>
      </c>
      <c r="AZ446" s="10">
        <v>0</v>
      </c>
      <c r="BA446">
        <v>133</v>
      </c>
      <c r="BB446">
        <v>133</v>
      </c>
      <c r="BC446">
        <v>5</v>
      </c>
      <c r="BD446">
        <v>0</v>
      </c>
      <c r="BE446">
        <v>94</v>
      </c>
      <c r="BF446">
        <v>1318</v>
      </c>
      <c r="BG446">
        <v>0</v>
      </c>
      <c r="BH446">
        <v>1490</v>
      </c>
      <c r="BI446">
        <v>1371</v>
      </c>
      <c r="BJ446">
        <v>0</v>
      </c>
      <c r="BK446">
        <v>66846</v>
      </c>
      <c r="BL446">
        <v>21241431</v>
      </c>
      <c r="BM446">
        <v>20781413</v>
      </c>
      <c r="BN446">
        <v>0</v>
      </c>
      <c r="BO446">
        <v>28350665000</v>
      </c>
      <c r="BP446" s="3">
        <v>0.4</v>
      </c>
      <c r="BQ446" s="3">
        <v>3704</v>
      </c>
      <c r="BR446" s="3">
        <v>26179.47</v>
      </c>
      <c r="BS446" s="3">
        <v>3309026000</v>
      </c>
      <c r="BT446" s="3">
        <v>21981000</v>
      </c>
      <c r="BU446" s="3">
        <v>5532392000</v>
      </c>
      <c r="BV446" s="3">
        <v>14347112000</v>
      </c>
      <c r="BW446" s="3">
        <v>5140155000</v>
      </c>
      <c r="BX446" s="3">
        <v>23210511000</v>
      </c>
      <c r="BY446">
        <v>0</v>
      </c>
      <c r="BZ446">
        <v>0</v>
      </c>
      <c r="CA446">
        <v>0</v>
      </c>
      <c r="CB446">
        <v>0</v>
      </c>
      <c r="CC446">
        <v>28350665000</v>
      </c>
      <c r="CD446">
        <v>0.4</v>
      </c>
      <c r="CE446">
        <v>163125.92000000001</v>
      </c>
      <c r="CF446">
        <v>255240001.62</v>
      </c>
      <c r="CG446">
        <v>8457.7000000000007</v>
      </c>
      <c r="CH446">
        <v>28104.25</v>
      </c>
      <c r="CI446">
        <v>34.518789599999998</v>
      </c>
      <c r="CJ446">
        <v>4.3499999999999996</v>
      </c>
      <c r="CK446">
        <v>150420</v>
      </c>
      <c r="CL446">
        <v>175810</v>
      </c>
      <c r="CM446">
        <v>25386.67</v>
      </c>
      <c r="CN446">
        <v>-9586.67</v>
      </c>
      <c r="CO446">
        <v>6328943.3300000001</v>
      </c>
      <c r="CP446">
        <v>-123480</v>
      </c>
      <c r="CQ446">
        <v>-246096.67</v>
      </c>
      <c r="CR446">
        <v>20345674.760000002</v>
      </c>
      <c r="CS446">
        <v>333155036.26999998</v>
      </c>
      <c r="CT446">
        <v>40858.99</v>
      </c>
      <c r="CU446">
        <v>353543183.88999999</v>
      </c>
      <c r="CV446" s="34">
        <v>0.53441640000000001</v>
      </c>
      <c r="CW446">
        <v>1234883580</v>
      </c>
      <c r="CX446" s="7">
        <v>34399875.5</v>
      </c>
      <c r="CY446" s="10">
        <f t="shared" si="13"/>
        <v>0</v>
      </c>
      <c r="CZ446" s="10">
        <f>IFERROR(INDEX(CONFAZ!$A$2:$ES$440,MATCH(DATE(YEAR($A446),MONTH($A446),15),CONFAZ!$A$2:$A$440,0),4),0)</f>
        <v>8457.7000000000007</v>
      </c>
      <c r="DB446"/>
      <c r="DC446"/>
      <c r="DD446"/>
      <c r="DJ446"/>
    </row>
    <row r="447" spans="1:114" x14ac:dyDescent="0.25">
      <c r="A447" s="1">
        <v>43696</v>
      </c>
      <c r="B447" s="1" t="str">
        <f t="shared" si="12"/>
        <v>19/08/2019</v>
      </c>
      <c r="C447" t="s">
        <v>61</v>
      </c>
      <c r="D447" t="s">
        <v>65</v>
      </c>
      <c r="E447" s="8">
        <v>4.0199999999999996</v>
      </c>
      <c r="F447">
        <v>379160807.25</v>
      </c>
      <c r="G447">
        <v>3841085.45</v>
      </c>
      <c r="H447">
        <v>672497873</v>
      </c>
      <c r="I447">
        <v>97810862.559999987</v>
      </c>
      <c r="J447">
        <v>114314085.29000001</v>
      </c>
      <c r="K447">
        <v>17698289.919999998</v>
      </c>
      <c r="L447">
        <v>19500077</v>
      </c>
      <c r="M447" s="10">
        <v>14711617</v>
      </c>
      <c r="N447" s="10">
        <v>33520691</v>
      </c>
      <c r="O447" s="10">
        <v>88117461</v>
      </c>
      <c r="P447" s="10">
        <v>97751049</v>
      </c>
      <c r="Q447" s="10">
        <v>7508748</v>
      </c>
      <c r="R447" s="10">
        <v>103583464</v>
      </c>
      <c r="S447" s="10">
        <v>3194672</v>
      </c>
      <c r="T447" s="10">
        <v>22039615</v>
      </c>
      <c r="U447" s="10">
        <v>221206079</v>
      </c>
      <c r="V447" s="10">
        <v>77040820</v>
      </c>
      <c r="W447" s="10">
        <v>3194672</v>
      </c>
      <c r="X447" s="10">
        <v>22039615</v>
      </c>
      <c r="Y447" s="10">
        <v>221206079</v>
      </c>
      <c r="Z447" s="10">
        <v>77040820</v>
      </c>
      <c r="AA447" s="10">
        <v>3823657</v>
      </c>
      <c r="AB447" s="10">
        <v>0.8375423997</v>
      </c>
      <c r="AC447">
        <v>141.94999999999999</v>
      </c>
      <c r="AD447" s="2">
        <v>19565551588</v>
      </c>
      <c r="AE447" s="2">
        <v>17603930758</v>
      </c>
      <c r="AF447" s="10">
        <f>INDEX(CONFAZ!$EN$2:$ES$408,MATCH(DATE(YEAR($A447),MONTH($A447),15),CONFAZ!$EN$2:$EN$408,0),2)</f>
        <v>275276558</v>
      </c>
      <c r="AG447" s="10">
        <f>INDEX(CONFAZ!$EN$2:$ES$408,MATCH(DATE(YEAR($A447),MONTH($A447),15),CONFAZ!$EN$2:$EN$408,0),3)</f>
        <v>259236285</v>
      </c>
      <c r="AH447">
        <v>998</v>
      </c>
      <c r="AI447">
        <v>1553641559999.99</v>
      </c>
      <c r="AJ447">
        <v>5.9</v>
      </c>
      <c r="AK447">
        <v>0.12</v>
      </c>
      <c r="AL447">
        <v>1192.0261111111099</v>
      </c>
      <c r="AM447">
        <v>917.06299999999999</v>
      </c>
      <c r="AN447">
        <v>833.58333333333303</v>
      </c>
      <c r="AO447">
        <v>1058.3792000000001</v>
      </c>
      <c r="AP447">
        <v>11.947042820407701</v>
      </c>
      <c r="AQ447">
        <v>1.1100000000000001</v>
      </c>
      <c r="AR447">
        <v>241.01</v>
      </c>
      <c r="AS447">
        <v>-20.87</v>
      </c>
      <c r="AT447" s="10">
        <v>629481800000</v>
      </c>
      <c r="AU447">
        <v>109822</v>
      </c>
      <c r="AV447">
        <v>413</v>
      </c>
      <c r="AW447">
        <v>162044347</v>
      </c>
      <c r="AX447">
        <v>100480498</v>
      </c>
      <c r="AY447">
        <v>4069</v>
      </c>
      <c r="AZ447" s="10">
        <v>0</v>
      </c>
      <c r="BA447">
        <v>305</v>
      </c>
      <c r="BB447">
        <v>305</v>
      </c>
      <c r="BC447">
        <v>4789</v>
      </c>
      <c r="BD447">
        <v>791</v>
      </c>
      <c r="BE447">
        <v>1083</v>
      </c>
      <c r="BF447">
        <v>836</v>
      </c>
      <c r="BG447">
        <v>45</v>
      </c>
      <c r="BH447">
        <v>1322</v>
      </c>
      <c r="BI447">
        <v>288</v>
      </c>
      <c r="BJ447">
        <v>0</v>
      </c>
      <c r="BK447">
        <v>75095</v>
      </c>
      <c r="BL447">
        <v>34397122</v>
      </c>
      <c r="BM447">
        <v>26963706</v>
      </c>
      <c r="BN447">
        <v>0</v>
      </c>
      <c r="BO447">
        <v>28350665000</v>
      </c>
      <c r="BP447" s="3">
        <v>0.4</v>
      </c>
      <c r="BQ447" s="3">
        <v>3704</v>
      </c>
      <c r="BR447" s="3">
        <v>26179.47</v>
      </c>
      <c r="BS447" s="3">
        <v>3309026000</v>
      </c>
      <c r="BT447" s="3">
        <v>21981000</v>
      </c>
      <c r="BU447" s="3">
        <v>5532392000</v>
      </c>
      <c r="BV447" s="3">
        <v>14347112000</v>
      </c>
      <c r="BW447" s="3">
        <v>5140155000</v>
      </c>
      <c r="BX447" s="3">
        <v>23210511000</v>
      </c>
      <c r="BY447">
        <v>0</v>
      </c>
      <c r="BZ447">
        <v>0</v>
      </c>
      <c r="CA447">
        <v>0</v>
      </c>
      <c r="CB447">
        <v>0</v>
      </c>
      <c r="CC447">
        <v>28350665000</v>
      </c>
      <c r="CD447">
        <v>0.4</v>
      </c>
      <c r="CE447">
        <v>705341.5</v>
      </c>
      <c r="CF447">
        <v>369399961.63</v>
      </c>
      <c r="CG447">
        <v>17168.38</v>
      </c>
      <c r="CH447">
        <v>28051.25</v>
      </c>
      <c r="CI447">
        <v>34.518789599999998</v>
      </c>
      <c r="CJ447">
        <v>4.32</v>
      </c>
      <c r="CK447">
        <v>150420</v>
      </c>
      <c r="CL447">
        <v>175810</v>
      </c>
      <c r="CM447">
        <v>25386.67</v>
      </c>
      <c r="CN447">
        <v>-9586.67</v>
      </c>
      <c r="CO447">
        <v>6328943.3300000001</v>
      </c>
      <c r="CP447">
        <v>-123480</v>
      </c>
      <c r="CQ447">
        <v>-246096.67</v>
      </c>
      <c r="CR447">
        <v>1615008.54</v>
      </c>
      <c r="CS447">
        <v>347892268.95999998</v>
      </c>
      <c r="CT447">
        <v>44026.11</v>
      </c>
      <c r="CU447">
        <v>349596836.97000003</v>
      </c>
      <c r="CV447" s="34">
        <v>0.53441640000000001</v>
      </c>
      <c r="CW447">
        <v>1342899960</v>
      </c>
      <c r="CX447" s="7">
        <v>41866738.880000003</v>
      </c>
      <c r="CY447" s="10">
        <f t="shared" si="13"/>
        <v>0</v>
      </c>
      <c r="CZ447" s="10">
        <f>IFERROR(INDEX(CONFAZ!$A$2:$ES$440,MATCH(DATE(YEAR($A447),MONTH($A447),15),CONFAZ!$A$2:$A$440,0),4),0)</f>
        <v>17168.38</v>
      </c>
      <c r="DA447"/>
      <c r="DB447"/>
      <c r="DC447"/>
      <c r="DD447"/>
      <c r="DJ447"/>
    </row>
    <row r="448" spans="1:114" x14ac:dyDescent="0.25">
      <c r="A448" s="1">
        <v>43727</v>
      </c>
      <c r="B448" s="1" t="str">
        <f t="shared" si="12"/>
        <v>19/09/2019</v>
      </c>
      <c r="C448" t="s">
        <v>61</v>
      </c>
      <c r="D448" t="s">
        <v>65</v>
      </c>
      <c r="E448" s="8">
        <v>4.1215000000000002</v>
      </c>
      <c r="F448">
        <v>418937313.06000006</v>
      </c>
      <c r="G448">
        <v>3932950.3899999997</v>
      </c>
      <c r="H448">
        <v>710179494</v>
      </c>
      <c r="I448">
        <v>100673832.74000001</v>
      </c>
      <c r="J448">
        <v>88277676.209999993</v>
      </c>
      <c r="K448">
        <v>15906740.6</v>
      </c>
      <c r="L448">
        <v>20085140</v>
      </c>
      <c r="M448" s="10">
        <v>16065316</v>
      </c>
      <c r="N448" s="10">
        <v>33049942</v>
      </c>
      <c r="O448" s="10">
        <v>84545792</v>
      </c>
      <c r="P448" s="10">
        <v>99945293</v>
      </c>
      <c r="Q448" s="10">
        <v>6994811</v>
      </c>
      <c r="R448" s="10">
        <v>125473987</v>
      </c>
      <c r="S448" s="10">
        <v>3287539</v>
      </c>
      <c r="T448" s="10">
        <v>19766795</v>
      </c>
      <c r="U448" s="10">
        <v>241478028</v>
      </c>
      <c r="V448" s="10">
        <v>75664509</v>
      </c>
      <c r="W448" s="10">
        <v>3287539</v>
      </c>
      <c r="X448" s="10">
        <v>19766795</v>
      </c>
      <c r="Y448" s="10">
        <v>241478028</v>
      </c>
      <c r="Z448" s="10">
        <v>75664509</v>
      </c>
      <c r="AA448" s="10">
        <v>3907482</v>
      </c>
      <c r="AB448" s="10">
        <v>3.6112430031999998</v>
      </c>
      <c r="AC448">
        <v>138.34</v>
      </c>
      <c r="AD448" s="2">
        <v>18620814373</v>
      </c>
      <c r="AE448" s="2">
        <v>15362321786</v>
      </c>
      <c r="AF448" s="10">
        <f>INDEX(CONFAZ!$EN$2:$ES$408,MATCH(DATE(YEAR($A448),MONTH($A448),15),CONFAZ!$EN$2:$EN$408,0),2)</f>
        <v>320984371</v>
      </c>
      <c r="AG448" s="10">
        <f>INDEX(CONFAZ!$EN$2:$ES$408,MATCH(DATE(YEAR($A448),MONTH($A448),15),CONFAZ!$EN$2:$EN$408,0),3)</f>
        <v>281987856</v>
      </c>
      <c r="AH448">
        <v>998</v>
      </c>
      <c r="AI448">
        <v>1551472731000</v>
      </c>
      <c r="AJ448">
        <v>5.71</v>
      </c>
      <c r="AK448">
        <v>-0.05</v>
      </c>
      <c r="AL448">
        <v>1193.8216666666599</v>
      </c>
      <c r="AM448">
        <v>928.01900000000001</v>
      </c>
      <c r="AN448">
        <v>845.10761904761898</v>
      </c>
      <c r="AO448">
        <v>1057.5896</v>
      </c>
      <c r="AP448">
        <v>11.90124145627</v>
      </c>
      <c r="AQ448">
        <v>0.96</v>
      </c>
      <c r="AR448">
        <v>265.51</v>
      </c>
      <c r="AS448">
        <v>24.64</v>
      </c>
      <c r="AT448" s="10">
        <v>619164800000</v>
      </c>
      <c r="AU448">
        <v>140508</v>
      </c>
      <c r="AV448">
        <v>687</v>
      </c>
      <c r="AW448">
        <v>155755824</v>
      </c>
      <c r="AX448">
        <v>107563668</v>
      </c>
      <c r="AY448">
        <v>6847</v>
      </c>
      <c r="AZ448" s="10">
        <v>2132</v>
      </c>
      <c r="BA448">
        <v>450</v>
      </c>
      <c r="BB448">
        <v>450</v>
      </c>
      <c r="BC448">
        <v>4230</v>
      </c>
      <c r="BD448">
        <v>0</v>
      </c>
      <c r="BE448">
        <v>744</v>
      </c>
      <c r="BF448">
        <v>3364</v>
      </c>
      <c r="BG448">
        <v>3088</v>
      </c>
      <c r="BH448">
        <v>3559</v>
      </c>
      <c r="BI448">
        <v>2201</v>
      </c>
      <c r="BJ448">
        <v>0</v>
      </c>
      <c r="BK448">
        <v>108508</v>
      </c>
      <c r="BL448">
        <v>36915366</v>
      </c>
      <c r="BM448">
        <v>10991193</v>
      </c>
      <c r="BN448">
        <v>0</v>
      </c>
      <c r="BO448">
        <v>28350665000</v>
      </c>
      <c r="BP448" s="3">
        <v>0.4</v>
      </c>
      <c r="BQ448" s="3">
        <v>3704</v>
      </c>
      <c r="BR448" s="3">
        <v>26179.47</v>
      </c>
      <c r="BS448" s="3">
        <v>3309026000</v>
      </c>
      <c r="BT448" s="3">
        <v>21981000</v>
      </c>
      <c r="BU448" s="3">
        <v>5532392000</v>
      </c>
      <c r="BV448" s="3">
        <v>14347112000</v>
      </c>
      <c r="BW448" s="3">
        <v>5140155000</v>
      </c>
      <c r="BX448" s="3">
        <v>23210511000</v>
      </c>
      <c r="BY448">
        <v>0</v>
      </c>
      <c r="BZ448">
        <v>0</v>
      </c>
      <c r="CA448">
        <v>0</v>
      </c>
      <c r="CB448">
        <v>0</v>
      </c>
      <c r="CC448">
        <v>28350665000</v>
      </c>
      <c r="CD448">
        <v>0.4</v>
      </c>
      <c r="CE448">
        <v>913627.89</v>
      </c>
      <c r="CF448">
        <v>387612460.00999999</v>
      </c>
      <c r="CG448">
        <v>27297.06</v>
      </c>
      <c r="CH448">
        <v>28149.25</v>
      </c>
      <c r="CI448">
        <v>34.518789599999998</v>
      </c>
      <c r="CJ448">
        <v>4.33</v>
      </c>
      <c r="CK448">
        <v>150420</v>
      </c>
      <c r="CL448">
        <v>175810</v>
      </c>
      <c r="CM448">
        <v>25386.67</v>
      </c>
      <c r="CN448">
        <v>-9586.67</v>
      </c>
      <c r="CO448">
        <v>6328943.3300000001</v>
      </c>
      <c r="CP448">
        <v>-123480</v>
      </c>
      <c r="CQ448">
        <v>-246096.67</v>
      </c>
      <c r="CR448">
        <v>1678832.24</v>
      </c>
      <c r="CS448">
        <v>364273830.19999999</v>
      </c>
      <c r="CT448">
        <v>30241.82</v>
      </c>
      <c r="CU448">
        <v>365984373.69999999</v>
      </c>
      <c r="CV448" s="34">
        <v>0.53441640000000001</v>
      </c>
      <c r="CW448">
        <v>986794834.89999998</v>
      </c>
      <c r="CX448" s="7">
        <v>37207126.780000001</v>
      </c>
      <c r="CY448" s="10">
        <f t="shared" si="13"/>
        <v>0</v>
      </c>
      <c r="CZ448" s="10">
        <f>IFERROR(INDEX(CONFAZ!$A$2:$ES$440,MATCH(DATE(YEAR($A448),MONTH($A448),15),CONFAZ!$A$2:$A$440,0),4),0)</f>
        <v>27297.06</v>
      </c>
      <c r="DA448"/>
      <c r="DB448"/>
      <c r="DC448"/>
      <c r="DD448"/>
      <c r="DJ448"/>
    </row>
    <row r="449" spans="1:114" x14ac:dyDescent="0.25">
      <c r="A449" s="1">
        <v>43757</v>
      </c>
      <c r="B449" s="1" t="str">
        <f t="shared" si="12"/>
        <v>19/10/2019</v>
      </c>
      <c r="C449" t="s">
        <v>61</v>
      </c>
      <c r="D449" t="s">
        <v>65</v>
      </c>
      <c r="E449" s="8">
        <v>4.0869999999999997</v>
      </c>
      <c r="F449">
        <v>467021615.17999995</v>
      </c>
      <c r="G449">
        <v>4282043.62</v>
      </c>
      <c r="H449">
        <v>693645880</v>
      </c>
      <c r="I449">
        <v>99304793.909999982</v>
      </c>
      <c r="J449">
        <v>39798114.050000012</v>
      </c>
      <c r="K449">
        <v>17447041.920000002</v>
      </c>
      <c r="L449">
        <v>17201855</v>
      </c>
      <c r="M449" s="10">
        <v>18157526</v>
      </c>
      <c r="N449" s="10">
        <v>32350232</v>
      </c>
      <c r="O449" s="10">
        <v>87996562</v>
      </c>
      <c r="P449" s="10">
        <v>98827482</v>
      </c>
      <c r="Q449" s="10">
        <v>7222007</v>
      </c>
      <c r="R449" s="10">
        <v>109038725</v>
      </c>
      <c r="S449" s="10">
        <v>3596120</v>
      </c>
      <c r="T449" s="10">
        <v>24555491</v>
      </c>
      <c r="U449" s="10">
        <v>229605827</v>
      </c>
      <c r="V449" s="10">
        <v>78042904</v>
      </c>
      <c r="W449" s="10">
        <v>3596120</v>
      </c>
      <c r="X449" s="10">
        <v>24555491</v>
      </c>
      <c r="Y449" s="10">
        <v>229605827</v>
      </c>
      <c r="Z449" s="10">
        <v>78042904</v>
      </c>
      <c r="AA449" s="10">
        <v>4253004</v>
      </c>
      <c r="AB449" s="10">
        <v>2.8347737408999998</v>
      </c>
      <c r="AC449">
        <v>142.96</v>
      </c>
      <c r="AD449" s="2">
        <v>19483912811</v>
      </c>
      <c r="AE449" s="2">
        <v>16987200927</v>
      </c>
      <c r="AF449" s="10">
        <f>INDEX(CONFAZ!$EN$2:$ES$408,MATCH(DATE(YEAR($A449),MONTH($A449),15),CONFAZ!$EN$2:$EN$408,0),2)</f>
        <v>294764568</v>
      </c>
      <c r="AG449" s="10">
        <f>INDEX(CONFAZ!$EN$2:$ES$408,MATCH(DATE(YEAR($A449),MONTH($A449),15),CONFAZ!$EN$2:$EN$408,0),3)</f>
        <v>327374496</v>
      </c>
      <c r="AH449">
        <v>998</v>
      </c>
      <c r="AI449">
        <v>1511519732000</v>
      </c>
      <c r="AJ449">
        <v>5.38</v>
      </c>
      <c r="AK449">
        <v>0.04</v>
      </c>
      <c r="AL449">
        <v>1194.8455555555499</v>
      </c>
      <c r="AM449">
        <v>927.96</v>
      </c>
      <c r="AN449">
        <v>844.44571428571396</v>
      </c>
      <c r="AO449">
        <v>1057.6112000000001</v>
      </c>
      <c r="AP449">
        <v>11.7521982562512</v>
      </c>
      <c r="AQ449">
        <v>1.1000000000000001</v>
      </c>
      <c r="AR449">
        <v>241.45</v>
      </c>
      <c r="AS449">
        <v>7.19</v>
      </c>
      <c r="AT449" s="10">
        <v>650447500000</v>
      </c>
      <c r="AU449">
        <v>109132</v>
      </c>
      <c r="AV449">
        <v>191</v>
      </c>
      <c r="AW449">
        <v>142277800</v>
      </c>
      <c r="AX449">
        <v>89984381</v>
      </c>
      <c r="AY449">
        <v>3730</v>
      </c>
      <c r="AZ449" s="10">
        <v>413</v>
      </c>
      <c r="BA449">
        <v>595</v>
      </c>
      <c r="BB449">
        <v>595</v>
      </c>
      <c r="BC449">
        <v>4617</v>
      </c>
      <c r="BD449">
        <v>0</v>
      </c>
      <c r="BE449">
        <v>1077</v>
      </c>
      <c r="BF449">
        <v>7134</v>
      </c>
      <c r="BG449">
        <v>129</v>
      </c>
      <c r="BH449">
        <v>851</v>
      </c>
      <c r="BI449">
        <v>4301</v>
      </c>
      <c r="BJ449">
        <v>0</v>
      </c>
      <c r="BK449">
        <v>87817</v>
      </c>
      <c r="BL449">
        <v>41764527</v>
      </c>
      <c r="BM449">
        <v>10299126</v>
      </c>
      <c r="BN449">
        <v>0</v>
      </c>
      <c r="BO449">
        <v>28350665000</v>
      </c>
      <c r="BP449" s="3">
        <v>0.4</v>
      </c>
      <c r="BQ449" s="3">
        <v>3704</v>
      </c>
      <c r="BR449" s="3">
        <v>26179.47</v>
      </c>
      <c r="BS449" s="3">
        <v>3309026000</v>
      </c>
      <c r="BT449" s="3">
        <v>21981000</v>
      </c>
      <c r="BU449" s="3">
        <v>5532392000</v>
      </c>
      <c r="BV449" s="3">
        <v>14347112000</v>
      </c>
      <c r="BW449">
        <v>5140155000</v>
      </c>
      <c r="BX449" s="3">
        <v>23210511000</v>
      </c>
      <c r="BY449">
        <v>0</v>
      </c>
      <c r="BZ449">
        <v>0</v>
      </c>
      <c r="CA449">
        <v>0</v>
      </c>
      <c r="CB449">
        <v>0</v>
      </c>
      <c r="CC449">
        <v>28350665000</v>
      </c>
      <c r="CD449">
        <v>0.4</v>
      </c>
      <c r="CE449">
        <v>1316793.03</v>
      </c>
      <c r="CF449">
        <v>410324376.43000001</v>
      </c>
      <c r="CG449">
        <v>13427.68</v>
      </c>
      <c r="CH449">
        <v>28118.25</v>
      </c>
      <c r="CI449">
        <v>34.518789599999998</v>
      </c>
      <c r="CJ449">
        <v>4.38</v>
      </c>
      <c r="CK449">
        <v>-158330</v>
      </c>
      <c r="CL449">
        <v>-133940</v>
      </c>
      <c r="CM449">
        <v>24390</v>
      </c>
      <c r="CN449">
        <v>53863.33</v>
      </c>
      <c r="CO449">
        <v>6831236.6699999999</v>
      </c>
      <c r="CP449">
        <v>-76486.67</v>
      </c>
      <c r="CQ449">
        <v>-290070</v>
      </c>
      <c r="CR449">
        <v>1679131.55</v>
      </c>
      <c r="CS449">
        <v>355274620.80000001</v>
      </c>
      <c r="CT449">
        <v>306036.23</v>
      </c>
      <c r="CU449">
        <v>357260090.19999999</v>
      </c>
      <c r="CV449" s="34">
        <v>0.53441640000000001</v>
      </c>
      <c r="CW449">
        <v>1134201696</v>
      </c>
      <c r="CX449" s="7">
        <v>34210319.579999998</v>
      </c>
      <c r="CY449" s="10">
        <f t="shared" si="13"/>
        <v>0</v>
      </c>
      <c r="CZ449" s="10">
        <f>IFERROR(INDEX(CONFAZ!$A$2:$ES$440,MATCH(DATE(YEAR($A449),MONTH($A449),15),CONFAZ!$A$2:$A$440,0),4),0)</f>
        <v>13427.68</v>
      </c>
      <c r="DA449"/>
      <c r="DB449"/>
      <c r="DC449"/>
      <c r="DD449"/>
      <c r="DJ449"/>
    </row>
    <row r="450" spans="1:114" x14ac:dyDescent="0.25">
      <c r="A450" s="1">
        <v>43788</v>
      </c>
      <c r="B450" s="1" t="str">
        <f t="shared" ref="B450:B513" si="14">TEXT(A450,"dd/MM/aaaa")</f>
        <v>19/11/2019</v>
      </c>
      <c r="C450" t="s">
        <v>61</v>
      </c>
      <c r="D450" t="s">
        <v>65</v>
      </c>
      <c r="E450" s="8">
        <v>4.1553000000000004</v>
      </c>
      <c r="F450">
        <v>502539372.81999999</v>
      </c>
      <c r="G450">
        <v>4171419.51</v>
      </c>
      <c r="H450">
        <v>764489211</v>
      </c>
      <c r="I450">
        <v>163315515.17000002</v>
      </c>
      <c r="J450">
        <v>20976318.280000005</v>
      </c>
      <c r="K450">
        <v>16437082.859999999</v>
      </c>
      <c r="L450">
        <v>12832163</v>
      </c>
      <c r="M450" s="10">
        <v>23893797</v>
      </c>
      <c r="N450" s="10">
        <v>33672714</v>
      </c>
      <c r="O450" s="10">
        <v>91748986</v>
      </c>
      <c r="P450" s="10">
        <v>106253565</v>
      </c>
      <c r="Q450" s="10">
        <v>8277493</v>
      </c>
      <c r="R450" s="10">
        <v>110771008</v>
      </c>
      <c r="S450" s="10">
        <v>3038610</v>
      </c>
      <c r="T450" s="10">
        <v>21157471</v>
      </c>
      <c r="U450" s="10">
        <v>281851440</v>
      </c>
      <c r="V450" s="10">
        <v>79494388</v>
      </c>
      <c r="W450" s="10">
        <v>3038610</v>
      </c>
      <c r="X450" s="10">
        <v>21157471</v>
      </c>
      <c r="Y450" s="10">
        <v>281851440</v>
      </c>
      <c r="Z450" s="10">
        <v>79494388</v>
      </c>
      <c r="AA450" s="10">
        <v>4329739</v>
      </c>
      <c r="AB450" s="10">
        <v>0.71175270670000002</v>
      </c>
      <c r="AC450">
        <v>138.91</v>
      </c>
      <c r="AD450" s="2">
        <v>17609813357</v>
      </c>
      <c r="AE450" s="2">
        <v>14868295894</v>
      </c>
      <c r="AF450" s="10">
        <f>INDEX(CONFAZ!$EN$2:$ES$408,MATCH(DATE(YEAR($A450),MONTH($A450),15),CONFAZ!$EN$2:$EN$408,0),2)</f>
        <v>256165231</v>
      </c>
      <c r="AG450" s="10">
        <f>INDEX(CONFAZ!$EN$2:$ES$408,MATCH(DATE(YEAR($A450),MONTH($A450),15),CONFAZ!$EN$2:$EN$408,0),3)</f>
        <v>607795756</v>
      </c>
      <c r="AH450">
        <v>998</v>
      </c>
      <c r="AI450">
        <v>1522402192800</v>
      </c>
      <c r="AJ450">
        <v>4.9000000000000004</v>
      </c>
      <c r="AK450">
        <v>0.54</v>
      </c>
      <c r="AL450">
        <v>1196.69888888888</v>
      </c>
      <c r="AM450">
        <v>931.52800000000002</v>
      </c>
      <c r="AN450">
        <v>844.13142857142805</v>
      </c>
      <c r="AO450">
        <v>1062.4436000000001</v>
      </c>
      <c r="AP450">
        <v>11.2877731287773</v>
      </c>
      <c r="AQ450">
        <v>1.51</v>
      </c>
      <c r="AR450">
        <v>255.66</v>
      </c>
      <c r="AS450">
        <v>0.81</v>
      </c>
      <c r="AT450" s="10">
        <v>639072400000</v>
      </c>
      <c r="AU450">
        <v>117231</v>
      </c>
      <c r="AV450">
        <v>694</v>
      </c>
      <c r="AW450">
        <v>117138614</v>
      </c>
      <c r="AX450">
        <v>83519974</v>
      </c>
      <c r="AY450">
        <v>5179</v>
      </c>
      <c r="AZ450" s="10">
        <v>600</v>
      </c>
      <c r="BA450">
        <v>560</v>
      </c>
      <c r="BB450">
        <v>560</v>
      </c>
      <c r="BC450">
        <v>3237</v>
      </c>
      <c r="BD450">
        <v>0</v>
      </c>
      <c r="BE450">
        <v>182</v>
      </c>
      <c r="BF450">
        <v>6562</v>
      </c>
      <c r="BG450">
        <v>61</v>
      </c>
      <c r="BH450">
        <v>1634</v>
      </c>
      <c r="BI450">
        <v>1554</v>
      </c>
      <c r="BJ450">
        <v>0</v>
      </c>
      <c r="BK450">
        <v>71397</v>
      </c>
      <c r="BL450">
        <v>31015938</v>
      </c>
      <c r="BM450">
        <v>2389819</v>
      </c>
      <c r="BN450">
        <v>0</v>
      </c>
      <c r="BO450">
        <v>28350665000</v>
      </c>
      <c r="BP450" s="3">
        <v>0.4</v>
      </c>
      <c r="BQ450" s="3">
        <v>3704</v>
      </c>
      <c r="BR450" s="3">
        <v>26179.47</v>
      </c>
      <c r="BS450" s="3">
        <v>3309026000</v>
      </c>
      <c r="BT450" s="3">
        <v>21981000</v>
      </c>
      <c r="BU450" s="3">
        <v>5532392000</v>
      </c>
      <c r="BV450">
        <v>14347112000</v>
      </c>
      <c r="BW450" s="3">
        <v>5140155000</v>
      </c>
      <c r="BX450" s="3">
        <v>23210511000</v>
      </c>
      <c r="BY450">
        <v>0</v>
      </c>
      <c r="BZ450">
        <v>0</v>
      </c>
      <c r="CA450">
        <v>0</v>
      </c>
      <c r="CB450">
        <v>0</v>
      </c>
      <c r="CC450">
        <v>28350665000</v>
      </c>
      <c r="CD450">
        <v>0.4</v>
      </c>
      <c r="CE450">
        <v>1148619.8</v>
      </c>
      <c r="CF450">
        <v>493368678.75999999</v>
      </c>
      <c r="CG450">
        <v>29562.23</v>
      </c>
      <c r="CH450">
        <v>28115.25</v>
      </c>
      <c r="CI450">
        <v>34.518789599999998</v>
      </c>
      <c r="CJ450">
        <v>4.41</v>
      </c>
      <c r="CK450">
        <v>-158330</v>
      </c>
      <c r="CL450">
        <v>-133940</v>
      </c>
      <c r="CM450">
        <v>24390</v>
      </c>
      <c r="CN450">
        <v>53863.33</v>
      </c>
      <c r="CO450">
        <v>6831236.6699999999</v>
      </c>
      <c r="CP450">
        <v>-76486.67</v>
      </c>
      <c r="CQ450">
        <v>-290070</v>
      </c>
      <c r="CR450">
        <v>2222233.61</v>
      </c>
      <c r="CS450">
        <v>369643634.23000002</v>
      </c>
      <c r="CT450">
        <v>567002.04</v>
      </c>
      <c r="CU450">
        <v>372432869.88</v>
      </c>
      <c r="CV450" s="34">
        <v>0.53441640000000001</v>
      </c>
      <c r="CW450">
        <v>999835992.5</v>
      </c>
      <c r="CX450" s="7">
        <v>46624813.200000003</v>
      </c>
      <c r="CY450" s="10">
        <f t="shared" si="13"/>
        <v>0</v>
      </c>
      <c r="CZ450" s="10">
        <f>IFERROR(INDEX(CONFAZ!$A$2:$ES$440,MATCH(DATE(YEAR($A450),MONTH($A450),15),CONFAZ!$A$2:$A$440,0),4),0)</f>
        <v>29562.23</v>
      </c>
      <c r="DA450"/>
      <c r="DB450"/>
      <c r="DC450"/>
      <c r="DD450"/>
      <c r="DJ450"/>
    </row>
    <row r="451" spans="1:114" x14ac:dyDescent="0.25">
      <c r="A451" s="1">
        <v>43818</v>
      </c>
      <c r="B451" s="1" t="str">
        <f t="shared" si="14"/>
        <v>19/12/2019</v>
      </c>
      <c r="C451" t="s">
        <v>61</v>
      </c>
      <c r="D451" t="s">
        <v>65</v>
      </c>
      <c r="E451" s="8">
        <v>4.1096000000000004</v>
      </c>
      <c r="F451">
        <v>521251287.64000005</v>
      </c>
      <c r="G451">
        <v>4222546.04</v>
      </c>
      <c r="H451">
        <v>761853439</v>
      </c>
      <c r="I451">
        <v>138937282.96999997</v>
      </c>
      <c r="J451">
        <v>21537157.040000003</v>
      </c>
      <c r="K451">
        <v>19366800.880000003</v>
      </c>
      <c r="L451">
        <v>14166820</v>
      </c>
      <c r="M451" s="10">
        <v>19378947</v>
      </c>
      <c r="N451" s="10">
        <v>32691963</v>
      </c>
      <c r="O451" s="10">
        <v>98815009</v>
      </c>
      <c r="P451" s="10">
        <v>98768043</v>
      </c>
      <c r="Q451" s="10">
        <v>7824132</v>
      </c>
      <c r="R451" s="10">
        <v>114945832</v>
      </c>
      <c r="S451" s="10">
        <v>2541914</v>
      </c>
      <c r="T451" s="10">
        <v>22706578</v>
      </c>
      <c r="U451" s="10">
        <v>281540865</v>
      </c>
      <c r="V451" s="10">
        <v>78440515</v>
      </c>
      <c r="W451" s="10">
        <v>2541914</v>
      </c>
      <c r="X451" s="10">
        <v>22706578</v>
      </c>
      <c r="Y451" s="10">
        <v>281540865</v>
      </c>
      <c r="Z451" s="10">
        <v>78440515</v>
      </c>
      <c r="AA451" s="10">
        <v>4199641</v>
      </c>
      <c r="AB451" s="10">
        <v>-0.2885472301</v>
      </c>
      <c r="AC451">
        <v>137.49</v>
      </c>
      <c r="AD451" s="2">
        <v>18463268592</v>
      </c>
      <c r="AE451" s="2">
        <v>13248186239</v>
      </c>
      <c r="AF451" s="10">
        <f>INDEX(CONFAZ!$EN$2:$ES$408,MATCH(DATE(YEAR($A451),MONTH($A451),15),CONFAZ!$EN$2:$EN$408,0),2)</f>
        <v>239569036</v>
      </c>
      <c r="AG451" s="10">
        <f>INDEX(CONFAZ!$EN$2:$ES$408,MATCH(DATE(YEAR($A451),MONTH($A451),15),CONFAZ!$EN$2:$EN$408,0),3)</f>
        <v>159983727</v>
      </c>
      <c r="AH451">
        <v>998</v>
      </c>
      <c r="AI451">
        <v>1466650486400</v>
      </c>
      <c r="AJ451">
        <v>4.59</v>
      </c>
      <c r="AK451">
        <v>1.22</v>
      </c>
      <c r="AL451">
        <v>1197.81111111111</v>
      </c>
      <c r="AM451">
        <v>936.18399999999997</v>
      </c>
      <c r="AN451">
        <v>846.32952380952304</v>
      </c>
      <c r="AO451">
        <v>1062.9936</v>
      </c>
      <c r="AP451">
        <v>11.081010631365301</v>
      </c>
      <c r="AQ451">
        <v>2.15</v>
      </c>
      <c r="AR451">
        <v>267.06</v>
      </c>
      <c r="AS451">
        <v>11.239000000000001</v>
      </c>
      <c r="AT451" s="10">
        <v>637866100000</v>
      </c>
      <c r="AU451">
        <v>128885</v>
      </c>
      <c r="AV451">
        <v>0</v>
      </c>
      <c r="AW451">
        <v>129450584</v>
      </c>
      <c r="AX451">
        <v>85041979</v>
      </c>
      <c r="AY451">
        <v>5004</v>
      </c>
      <c r="AZ451" s="10">
        <v>0</v>
      </c>
      <c r="BA451">
        <v>743</v>
      </c>
      <c r="BB451">
        <v>743</v>
      </c>
      <c r="BC451">
        <v>4641</v>
      </c>
      <c r="BD451">
        <v>0</v>
      </c>
      <c r="BE451">
        <v>1054</v>
      </c>
      <c r="BF451">
        <v>7555</v>
      </c>
      <c r="BG451">
        <v>183</v>
      </c>
      <c r="BH451">
        <v>5175</v>
      </c>
      <c r="BI451">
        <v>3309</v>
      </c>
      <c r="BJ451">
        <v>0</v>
      </c>
      <c r="BK451">
        <v>96787</v>
      </c>
      <c r="BL451">
        <v>42806631</v>
      </c>
      <c r="BM451">
        <v>1320304</v>
      </c>
      <c r="BN451">
        <v>0</v>
      </c>
      <c r="BO451">
        <v>28350665000</v>
      </c>
      <c r="BP451" s="3">
        <v>0.4</v>
      </c>
      <c r="BQ451" s="3">
        <v>3704</v>
      </c>
      <c r="BR451" s="3">
        <v>26179.47</v>
      </c>
      <c r="BS451" s="3">
        <v>3309026000</v>
      </c>
      <c r="BT451" s="3">
        <v>21981000</v>
      </c>
      <c r="BU451" s="3">
        <v>5532392000</v>
      </c>
      <c r="BV451" s="3">
        <v>14347112000</v>
      </c>
      <c r="BW451" s="3">
        <v>5140155000</v>
      </c>
      <c r="BX451" s="3">
        <v>23210511000</v>
      </c>
      <c r="BY451">
        <v>0</v>
      </c>
      <c r="BZ451">
        <v>0</v>
      </c>
      <c r="CA451">
        <v>0</v>
      </c>
      <c r="CB451">
        <v>0</v>
      </c>
      <c r="CC451">
        <v>28350665000</v>
      </c>
      <c r="CD451">
        <v>0.4</v>
      </c>
      <c r="CE451">
        <v>1216173.58</v>
      </c>
      <c r="CF451">
        <v>386073882.29000002</v>
      </c>
      <c r="CG451">
        <v>18165.919999999998</v>
      </c>
      <c r="CH451">
        <v>28393.25</v>
      </c>
      <c r="CI451">
        <v>34.518789599999998</v>
      </c>
      <c r="CJ451">
        <v>4.53</v>
      </c>
      <c r="CK451">
        <v>-158330</v>
      </c>
      <c r="CL451">
        <v>-133940</v>
      </c>
      <c r="CM451">
        <v>24390</v>
      </c>
      <c r="CN451">
        <v>53863.33</v>
      </c>
      <c r="CO451">
        <v>6831236.6699999999</v>
      </c>
      <c r="CP451">
        <v>-76486.67</v>
      </c>
      <c r="CQ451">
        <v>-290070</v>
      </c>
      <c r="CR451">
        <v>1938650.46</v>
      </c>
      <c r="CS451">
        <v>383655553</v>
      </c>
      <c r="CT451">
        <v>392794.49</v>
      </c>
      <c r="CU451">
        <v>385986997.94999999</v>
      </c>
      <c r="CV451" s="34">
        <v>0.53441640000000001</v>
      </c>
      <c r="CW451">
        <v>1274340079</v>
      </c>
      <c r="CX451" s="7">
        <v>55826166.859999999</v>
      </c>
      <c r="CY451" s="10">
        <f t="shared" ref="CY451:CY514" si="15">CG451-CZ451</f>
        <v>0</v>
      </c>
      <c r="CZ451" s="10">
        <f>IFERROR(INDEX(CONFAZ!$A$2:$ES$440,MATCH(DATE(YEAR($A451),MONTH($A451),15),CONFAZ!$A$2:$A$440,0),4),0)</f>
        <v>18165.919999999998</v>
      </c>
      <c r="DA451" s="10"/>
      <c r="DB451" s="10"/>
      <c r="DC451"/>
      <c r="DD451"/>
      <c r="DJ451"/>
    </row>
    <row r="452" spans="1:114" x14ac:dyDescent="0.25">
      <c r="A452" s="1">
        <v>43849</v>
      </c>
      <c r="B452" s="1" t="str">
        <f t="shared" si="14"/>
        <v>19/01/2020</v>
      </c>
      <c r="C452" t="s">
        <v>61</v>
      </c>
      <c r="D452" t="s">
        <v>65</v>
      </c>
      <c r="E452" s="8">
        <v>4.1494999999999997</v>
      </c>
      <c r="F452">
        <v>529386043.14000005</v>
      </c>
      <c r="G452">
        <v>7251174.8600000003</v>
      </c>
      <c r="H452">
        <v>821249322</v>
      </c>
      <c r="I452">
        <v>123333069.09000002</v>
      </c>
      <c r="J452">
        <v>65421946.099999994</v>
      </c>
      <c r="K452">
        <v>22670276.589999996</v>
      </c>
      <c r="L452">
        <v>43041077</v>
      </c>
      <c r="M452" s="10">
        <v>16670987</v>
      </c>
      <c r="N452" s="10">
        <v>34071970</v>
      </c>
      <c r="O452" s="10">
        <v>120237429</v>
      </c>
      <c r="P452" s="10">
        <v>102294306</v>
      </c>
      <c r="Q452" s="10">
        <v>7915714</v>
      </c>
      <c r="R452" s="10">
        <v>122978332</v>
      </c>
      <c r="S452" s="10">
        <v>2653451</v>
      </c>
      <c r="T452" s="10">
        <v>22529302</v>
      </c>
      <c r="U452" s="10">
        <v>300028807</v>
      </c>
      <c r="V452" s="10">
        <v>84701832</v>
      </c>
      <c r="W452" s="10">
        <v>2653451</v>
      </c>
      <c r="X452" s="10">
        <v>22529302</v>
      </c>
      <c r="Y452" s="10">
        <v>300028807</v>
      </c>
      <c r="Z452" s="10">
        <v>84701832</v>
      </c>
      <c r="AA452" s="10">
        <v>7167192</v>
      </c>
      <c r="AB452" s="10">
        <v>0.36063401589999999</v>
      </c>
      <c r="AC452">
        <v>134.05000000000001</v>
      </c>
      <c r="AD452" s="2">
        <v>14429715267</v>
      </c>
      <c r="AE452" s="2">
        <v>17190165488</v>
      </c>
      <c r="AF452" s="10">
        <f>INDEX(CONFAZ!$EN$2:$ES$408,MATCH(DATE(YEAR($A452),MONTH($A452),15),CONFAZ!$EN$2:$EN$408,0),2)</f>
        <v>183139168</v>
      </c>
      <c r="AG452" s="10">
        <f>INDEX(CONFAZ!$EN$2:$ES$408,MATCH(DATE(YEAR($A452),MONTH($A452),15),CONFAZ!$EN$2:$EN$408,0),3)</f>
        <v>266434221</v>
      </c>
      <c r="AH452">
        <v>1039</v>
      </c>
      <c r="AI452">
        <v>1491305403000</v>
      </c>
      <c r="AJ452">
        <v>4.4000000000000004</v>
      </c>
      <c r="AK452">
        <v>0.19</v>
      </c>
      <c r="AL452">
        <v>1207.61222222222</v>
      </c>
      <c r="AM452">
        <v>942.529</v>
      </c>
      <c r="AN452">
        <v>850.94333333333304</v>
      </c>
      <c r="AO452">
        <v>1071.1268</v>
      </c>
      <c r="AP452">
        <v>11.354338486771599</v>
      </c>
      <c r="AQ452">
        <v>1.21</v>
      </c>
      <c r="AR452">
        <v>268.44</v>
      </c>
      <c r="AS452">
        <v>0.19997000000000001</v>
      </c>
      <c r="AT452" s="10">
        <v>615587200000</v>
      </c>
      <c r="AU452">
        <v>110071</v>
      </c>
      <c r="AV452">
        <v>20</v>
      </c>
      <c r="AW452">
        <v>109474260</v>
      </c>
      <c r="AX452">
        <v>93524951</v>
      </c>
      <c r="AY452">
        <v>3601</v>
      </c>
      <c r="AZ452" s="10">
        <v>0</v>
      </c>
      <c r="BA452">
        <v>106</v>
      </c>
      <c r="BB452">
        <v>106</v>
      </c>
      <c r="BC452">
        <v>2947</v>
      </c>
      <c r="BD452">
        <v>2100000</v>
      </c>
      <c r="BE452">
        <v>2</v>
      </c>
      <c r="BF452">
        <v>8848</v>
      </c>
      <c r="BG452">
        <v>0</v>
      </c>
      <c r="BH452">
        <v>842</v>
      </c>
      <c r="BI452">
        <v>260</v>
      </c>
      <c r="BJ452">
        <v>0</v>
      </c>
      <c r="BK452">
        <v>2031378</v>
      </c>
      <c r="BL452">
        <v>6616758</v>
      </c>
      <c r="BM452">
        <v>5072102</v>
      </c>
      <c r="BN452">
        <v>0</v>
      </c>
      <c r="BO452">
        <v>29846794000</v>
      </c>
      <c r="BP452" s="3">
        <v>0.4</v>
      </c>
      <c r="BQ452" s="3">
        <v>3704</v>
      </c>
      <c r="BR452" s="3">
        <v>27335.53</v>
      </c>
      <c r="BS452">
        <v>3437407000</v>
      </c>
      <c r="BT452" s="3">
        <v>22505000</v>
      </c>
      <c r="BU452" s="3">
        <v>5806026000</v>
      </c>
      <c r="BV452" s="3">
        <v>14705051000</v>
      </c>
      <c r="BW452" s="3">
        <v>5875804000</v>
      </c>
      <c r="BX452">
        <v>23970990000</v>
      </c>
      <c r="BY452">
        <v>0</v>
      </c>
      <c r="BZ452">
        <v>0</v>
      </c>
      <c r="CA452">
        <v>0</v>
      </c>
      <c r="CB452">
        <v>0</v>
      </c>
      <c r="CC452">
        <v>28350665000</v>
      </c>
      <c r="CD452">
        <v>0.4</v>
      </c>
      <c r="CE452">
        <v>1583459.13</v>
      </c>
      <c r="CF452">
        <v>371513444.43000001</v>
      </c>
      <c r="CG452">
        <v>23133.82</v>
      </c>
      <c r="CH452">
        <v>28319.919999999998</v>
      </c>
      <c r="CI452">
        <v>34.241921099999999</v>
      </c>
      <c r="CJ452">
        <v>4.58</v>
      </c>
      <c r="CK452">
        <v>10386.67</v>
      </c>
      <c r="CL452">
        <v>32793.33</v>
      </c>
      <c r="CM452">
        <v>22406.67</v>
      </c>
      <c r="CN452">
        <v>-199736.67</v>
      </c>
      <c r="CO452">
        <v>7029033.3300000001</v>
      </c>
      <c r="CP452">
        <v>-81356.67</v>
      </c>
      <c r="CQ452">
        <v>-308380</v>
      </c>
      <c r="CR452">
        <v>4625667.0199999996</v>
      </c>
      <c r="CS452">
        <v>421739405.72000003</v>
      </c>
      <c r="CT452">
        <v>929749.23</v>
      </c>
      <c r="CU452">
        <v>427315263.23000002</v>
      </c>
      <c r="CV452" s="34">
        <v>0.53763439999999996</v>
      </c>
      <c r="CW452">
        <v>1341467244</v>
      </c>
      <c r="CX452" s="7">
        <v>47432665.649999999</v>
      </c>
      <c r="CY452" s="10">
        <f t="shared" si="15"/>
        <v>0</v>
      </c>
      <c r="CZ452" s="10">
        <f>IFERROR(INDEX(CONFAZ!$A$2:$ES$440,MATCH(DATE(YEAR($A452),MONTH($A452),15),CONFAZ!$A$2:$A$440,0),4),0)</f>
        <v>23133.82</v>
      </c>
      <c r="DA452"/>
      <c r="DB452"/>
      <c r="DC452"/>
      <c r="DD452"/>
      <c r="DJ452"/>
    </row>
    <row r="453" spans="1:114" x14ac:dyDescent="0.25">
      <c r="A453" s="1">
        <v>43880</v>
      </c>
      <c r="B453" s="1" t="str">
        <f t="shared" si="14"/>
        <v>19/02/2020</v>
      </c>
      <c r="C453" t="s">
        <v>61</v>
      </c>
      <c r="D453" t="s">
        <v>65</v>
      </c>
      <c r="E453" s="8">
        <v>4.3410000000000002</v>
      </c>
      <c r="F453">
        <v>453063655.93000001</v>
      </c>
      <c r="G453">
        <v>3280940.86</v>
      </c>
      <c r="H453">
        <v>647819942</v>
      </c>
      <c r="I453">
        <v>117580049.38000001</v>
      </c>
      <c r="J453">
        <v>16321925.93</v>
      </c>
      <c r="K453">
        <v>15161579.270000001</v>
      </c>
      <c r="L453">
        <v>103038417</v>
      </c>
      <c r="M453" s="10">
        <v>23310664</v>
      </c>
      <c r="N453" s="10">
        <v>32007867</v>
      </c>
      <c r="O453" s="10">
        <v>85880827</v>
      </c>
      <c r="P453" s="10">
        <v>100743979</v>
      </c>
      <c r="Q453" s="10">
        <v>7402532</v>
      </c>
      <c r="R453" s="10">
        <v>98501744</v>
      </c>
      <c r="S453" s="10">
        <v>2539207</v>
      </c>
      <c r="T453" s="10">
        <v>18280272</v>
      </c>
      <c r="U453" s="10">
        <v>202360899</v>
      </c>
      <c r="V453" s="10">
        <v>73631960</v>
      </c>
      <c r="W453" s="10">
        <v>2539207</v>
      </c>
      <c r="X453" s="10">
        <v>18280272</v>
      </c>
      <c r="Y453" s="10">
        <v>202360899</v>
      </c>
      <c r="Z453" s="10">
        <v>73631960</v>
      </c>
      <c r="AA453" s="10">
        <v>3159991</v>
      </c>
      <c r="AB453" s="10">
        <v>1.5488282588</v>
      </c>
      <c r="AC453">
        <v>134.52000000000001</v>
      </c>
      <c r="AD453" s="2">
        <v>15356449520</v>
      </c>
      <c r="AE453" s="2">
        <v>13849450579</v>
      </c>
      <c r="AF453" s="10">
        <f>INDEX(CONFAZ!$EN$2:$ES$408,MATCH(DATE(YEAR($A453),MONTH($A453),15),CONFAZ!$EN$2:$EN$408,0),2)</f>
        <v>170475076</v>
      </c>
      <c r="AG453" s="10">
        <f>INDEX(CONFAZ!$EN$2:$ES$408,MATCH(DATE(YEAR($A453),MONTH($A453),15),CONFAZ!$EN$2:$EN$408,0),3)</f>
        <v>255063770</v>
      </c>
      <c r="AH453">
        <v>1045</v>
      </c>
      <c r="AI453">
        <v>1573438860000</v>
      </c>
      <c r="AJ453">
        <v>4.1900000000000004</v>
      </c>
      <c r="AK453">
        <v>0.17</v>
      </c>
      <c r="AL453">
        <v>1207.35666666666</v>
      </c>
      <c r="AM453">
        <v>940.76049999999998</v>
      </c>
      <c r="AN453">
        <v>853.65523809523802</v>
      </c>
      <c r="AO453">
        <v>1072.0475999999901</v>
      </c>
      <c r="AP453">
        <v>11.7529174900264</v>
      </c>
      <c r="AQ453">
        <v>1.25</v>
      </c>
      <c r="AR453">
        <v>239.99</v>
      </c>
      <c r="AS453">
        <v>17.57</v>
      </c>
      <c r="AT453" s="10">
        <v>620047600000</v>
      </c>
      <c r="AU453">
        <v>81677</v>
      </c>
      <c r="AV453">
        <v>285</v>
      </c>
      <c r="AW453">
        <v>98131761</v>
      </c>
      <c r="AX453">
        <v>84640515</v>
      </c>
      <c r="AY453">
        <v>3001</v>
      </c>
      <c r="AZ453" s="10">
        <v>145</v>
      </c>
      <c r="BA453">
        <v>241</v>
      </c>
      <c r="BB453">
        <v>241</v>
      </c>
      <c r="BC453">
        <v>2571</v>
      </c>
      <c r="BD453">
        <v>0</v>
      </c>
      <c r="BE453">
        <v>113</v>
      </c>
      <c r="BF453">
        <v>6089</v>
      </c>
      <c r="BG453">
        <v>297</v>
      </c>
      <c r="BH453">
        <v>300</v>
      </c>
      <c r="BI453">
        <v>2898</v>
      </c>
      <c r="BJ453">
        <v>0</v>
      </c>
      <c r="BK453">
        <v>54746</v>
      </c>
      <c r="BL453">
        <v>13256370</v>
      </c>
      <c r="BM453">
        <v>73574</v>
      </c>
      <c r="BN453">
        <v>0</v>
      </c>
      <c r="BO453">
        <v>29846794000</v>
      </c>
      <c r="BP453" s="3">
        <v>0.4</v>
      </c>
      <c r="BQ453" s="3">
        <v>3704</v>
      </c>
      <c r="BR453" s="3">
        <v>27335.53</v>
      </c>
      <c r="BS453" s="3">
        <v>3437407000</v>
      </c>
      <c r="BT453" s="3">
        <v>22505000</v>
      </c>
      <c r="BU453" s="3">
        <v>5806026000</v>
      </c>
      <c r="BV453" s="3">
        <v>14705051000</v>
      </c>
      <c r="BW453" s="3">
        <v>5875804000</v>
      </c>
      <c r="BX453" s="3">
        <v>23970990000</v>
      </c>
      <c r="BY453">
        <v>0</v>
      </c>
      <c r="BZ453">
        <v>0</v>
      </c>
      <c r="CA453">
        <v>0</v>
      </c>
      <c r="CB453">
        <v>0</v>
      </c>
      <c r="CC453">
        <v>28350665000</v>
      </c>
      <c r="CD453">
        <v>0.4</v>
      </c>
      <c r="CE453">
        <v>1587728.49</v>
      </c>
      <c r="CF453">
        <v>338695635.25</v>
      </c>
      <c r="CG453">
        <v>27819.360000000001</v>
      </c>
      <c r="CH453">
        <v>27619.919999999998</v>
      </c>
      <c r="CI453">
        <v>34.241921099999999</v>
      </c>
      <c r="CJ453">
        <v>4.55</v>
      </c>
      <c r="CK453">
        <v>10386.67</v>
      </c>
      <c r="CL453">
        <v>32793.33</v>
      </c>
      <c r="CM453">
        <v>22406.67</v>
      </c>
      <c r="CN453">
        <v>-199736.67</v>
      </c>
      <c r="CO453">
        <v>7029033.3300000001</v>
      </c>
      <c r="CP453">
        <v>-81356.67</v>
      </c>
      <c r="CQ453">
        <v>-308380</v>
      </c>
      <c r="CR453">
        <v>1205613.94</v>
      </c>
      <c r="CS453">
        <v>331012650.24000001</v>
      </c>
      <c r="CT453">
        <v>2431660.02</v>
      </c>
      <c r="CU453">
        <v>334659047.67000002</v>
      </c>
      <c r="CV453" s="34">
        <v>0.53763439999999996</v>
      </c>
      <c r="CW453">
        <v>1473521490</v>
      </c>
      <c r="CX453" s="7">
        <v>68782916.689999998</v>
      </c>
      <c r="CY453" s="10">
        <f t="shared" si="15"/>
        <v>0</v>
      </c>
      <c r="CZ453" s="10">
        <f>IFERROR(INDEX(CONFAZ!$A$2:$ES$440,MATCH(DATE(YEAR($A453),MONTH($A453),15),CONFAZ!$A$2:$A$440,0),4),0)</f>
        <v>27819.360000000001</v>
      </c>
      <c r="DB453"/>
      <c r="DC453"/>
      <c r="DD453"/>
      <c r="DJ453"/>
    </row>
    <row r="454" spans="1:114" x14ac:dyDescent="0.25">
      <c r="A454" s="1">
        <v>43909</v>
      </c>
      <c r="B454" s="1" t="str">
        <f t="shared" si="14"/>
        <v>19/03/2020</v>
      </c>
      <c r="C454" t="s">
        <v>61</v>
      </c>
      <c r="D454" t="s">
        <v>65</v>
      </c>
      <c r="E454" s="8">
        <v>4.8838999999999997</v>
      </c>
      <c r="F454">
        <v>379765243.18000001</v>
      </c>
      <c r="G454">
        <v>3309566.51</v>
      </c>
      <c r="H454">
        <v>615308052</v>
      </c>
      <c r="I454">
        <v>109709581.67999999</v>
      </c>
      <c r="J454">
        <v>51437657.82</v>
      </c>
      <c r="K454">
        <v>14623313.390000001</v>
      </c>
      <c r="L454">
        <v>52078165</v>
      </c>
      <c r="M454" s="10">
        <v>16055688</v>
      </c>
      <c r="N454" s="10">
        <v>32667814</v>
      </c>
      <c r="O454" s="10">
        <v>75494081</v>
      </c>
      <c r="P454" s="10">
        <v>89857400</v>
      </c>
      <c r="Q454" s="10">
        <v>6588257</v>
      </c>
      <c r="R454" s="10">
        <v>100162548</v>
      </c>
      <c r="S454" s="10">
        <v>2600773</v>
      </c>
      <c r="T454" s="10">
        <v>20085653</v>
      </c>
      <c r="U454" s="10">
        <v>199174643</v>
      </c>
      <c r="V454" s="10">
        <v>69363102</v>
      </c>
      <c r="W454" s="10">
        <v>2600773</v>
      </c>
      <c r="X454" s="10">
        <v>20085653</v>
      </c>
      <c r="Y454" s="10">
        <v>199174643</v>
      </c>
      <c r="Z454" s="10">
        <v>69363102</v>
      </c>
      <c r="AA454" s="10">
        <v>3258093</v>
      </c>
      <c r="AB454" s="10">
        <v>1.5595486324000001</v>
      </c>
      <c r="AC454">
        <v>136.21</v>
      </c>
      <c r="AD454" s="2">
        <v>18312350349</v>
      </c>
      <c r="AE454" s="2">
        <v>14266744622</v>
      </c>
      <c r="AF454" s="10">
        <f>INDEX(CONFAZ!$EN$2:$ES$408,MATCH(DATE(YEAR($A454),MONTH($A454),15),CONFAZ!$EN$2:$EN$408,0),2)</f>
        <v>307489394</v>
      </c>
      <c r="AG454" s="10">
        <f>INDEX(CONFAZ!$EN$2:$ES$408,MATCH(DATE(YEAR($A454),MONTH($A454),15),CONFAZ!$EN$2:$EN$408,0),3)</f>
        <v>177657446</v>
      </c>
      <c r="AH454">
        <v>1045</v>
      </c>
      <c r="AI454">
        <v>1675983543500</v>
      </c>
      <c r="AJ454">
        <v>3.95</v>
      </c>
      <c r="AK454">
        <v>0.18</v>
      </c>
      <c r="AL454">
        <v>1211.16166666666</v>
      </c>
      <c r="AM454">
        <v>939.17349999999999</v>
      </c>
      <c r="AN454">
        <v>854.94047619047603</v>
      </c>
      <c r="AO454">
        <v>1075.6728000000001</v>
      </c>
      <c r="AP454">
        <v>12.3730743532556</v>
      </c>
      <c r="AQ454">
        <v>1.07</v>
      </c>
      <c r="AR454">
        <v>183.34</v>
      </c>
      <c r="AS454">
        <v>28.86</v>
      </c>
      <c r="AT454" s="10">
        <v>637763300000</v>
      </c>
      <c r="AU454">
        <v>79122</v>
      </c>
      <c r="AV454">
        <v>119</v>
      </c>
      <c r="AW454">
        <v>115158674</v>
      </c>
      <c r="AX454">
        <v>77113098</v>
      </c>
      <c r="AY454">
        <v>4119</v>
      </c>
      <c r="AZ454" s="10">
        <v>1902</v>
      </c>
      <c r="BA454">
        <v>189</v>
      </c>
      <c r="BB454">
        <v>189</v>
      </c>
      <c r="BC454">
        <v>5546</v>
      </c>
      <c r="BD454">
        <v>425</v>
      </c>
      <c r="BE454">
        <v>760</v>
      </c>
      <c r="BF454">
        <v>2326</v>
      </c>
      <c r="BG454">
        <v>236</v>
      </c>
      <c r="BH454">
        <v>992</v>
      </c>
      <c r="BI454">
        <v>1665</v>
      </c>
      <c r="BJ454">
        <v>50</v>
      </c>
      <c r="BK454">
        <v>65331</v>
      </c>
      <c r="BL454">
        <v>37814639</v>
      </c>
      <c r="BM454">
        <v>64306</v>
      </c>
      <c r="BN454">
        <v>0</v>
      </c>
      <c r="BO454">
        <v>29846794000</v>
      </c>
      <c r="BP454" s="3">
        <v>0.4</v>
      </c>
      <c r="BQ454" s="3">
        <v>3704</v>
      </c>
      <c r="BR454" s="3">
        <v>27335.53</v>
      </c>
      <c r="BS454" s="3">
        <v>3437407000</v>
      </c>
      <c r="BT454" s="3">
        <v>22505000</v>
      </c>
      <c r="BU454" s="3">
        <v>5806026000</v>
      </c>
      <c r="BV454" s="3">
        <v>14705051000</v>
      </c>
      <c r="BW454" s="3">
        <v>5875804000</v>
      </c>
      <c r="BX454" s="3">
        <v>23970990000</v>
      </c>
      <c r="BY454">
        <v>0</v>
      </c>
      <c r="BZ454">
        <v>0</v>
      </c>
      <c r="CA454">
        <v>0</v>
      </c>
      <c r="CB454">
        <v>0</v>
      </c>
      <c r="CC454">
        <v>28350665000</v>
      </c>
      <c r="CD454">
        <v>0.4</v>
      </c>
      <c r="CE454">
        <v>984502.33</v>
      </c>
      <c r="CF454">
        <v>375948717.39999998</v>
      </c>
      <c r="CG454">
        <v>21992.78</v>
      </c>
      <c r="CH454">
        <v>27835.919999999998</v>
      </c>
      <c r="CI454">
        <v>34.241921099999999</v>
      </c>
      <c r="CJ454">
        <v>4.46</v>
      </c>
      <c r="CK454">
        <v>10386.67</v>
      </c>
      <c r="CL454">
        <v>32793.33</v>
      </c>
      <c r="CM454">
        <v>22406.67</v>
      </c>
      <c r="CN454">
        <v>-199736.67</v>
      </c>
      <c r="CO454">
        <v>7029033.3300000001</v>
      </c>
      <c r="CP454">
        <v>-81356.67</v>
      </c>
      <c r="CQ454">
        <v>-308380</v>
      </c>
      <c r="CR454">
        <v>1007482.01</v>
      </c>
      <c r="CS454">
        <v>308371651.10000002</v>
      </c>
      <c r="CT454">
        <v>156797.92000000001</v>
      </c>
      <c r="CU454">
        <v>309535931.02999997</v>
      </c>
      <c r="CV454" s="34">
        <v>0.53763439999999996</v>
      </c>
      <c r="CW454">
        <v>1103289012</v>
      </c>
      <c r="CX454" s="7">
        <v>39990775.719999999</v>
      </c>
      <c r="CY454" s="10">
        <f t="shared" si="15"/>
        <v>0</v>
      </c>
      <c r="CZ454" s="10">
        <f>IFERROR(INDEX(CONFAZ!$A$2:$ES$440,MATCH(DATE(YEAR($A454),MONTH($A454),15),CONFAZ!$A$2:$A$440,0),4),0)</f>
        <v>21992.78</v>
      </c>
      <c r="DA454"/>
      <c r="DB454"/>
      <c r="DC454"/>
      <c r="DD454"/>
      <c r="DJ454"/>
    </row>
    <row r="455" spans="1:114" x14ac:dyDescent="0.25">
      <c r="A455" s="1">
        <v>43940</v>
      </c>
      <c r="B455" s="1" t="str">
        <f t="shared" si="14"/>
        <v>19/04/2020</v>
      </c>
      <c r="C455" t="s">
        <v>61</v>
      </c>
      <c r="D455" t="s">
        <v>65</v>
      </c>
      <c r="E455" s="8">
        <v>5.3255999999999997</v>
      </c>
      <c r="F455">
        <v>410824089.10000008</v>
      </c>
      <c r="G455">
        <v>2523271.59</v>
      </c>
      <c r="H455">
        <v>558815152</v>
      </c>
      <c r="I455">
        <v>69954707.019999996</v>
      </c>
      <c r="J455">
        <v>15455534.439999999</v>
      </c>
      <c r="K455">
        <v>6910675.1300000008</v>
      </c>
      <c r="L455">
        <v>13132740</v>
      </c>
      <c r="M455" s="10">
        <v>15632579</v>
      </c>
      <c r="N455" s="10">
        <v>33010782</v>
      </c>
      <c r="O455" s="10">
        <v>59784478</v>
      </c>
      <c r="P455" s="10">
        <v>94813746</v>
      </c>
      <c r="Q455" s="10">
        <v>7863839</v>
      </c>
      <c r="R455" s="10">
        <v>55269637</v>
      </c>
      <c r="S455" s="10">
        <v>2534062</v>
      </c>
      <c r="T455" s="10">
        <v>13755474</v>
      </c>
      <c r="U455" s="10">
        <v>195603530</v>
      </c>
      <c r="V455" s="10">
        <v>78147610</v>
      </c>
      <c r="W455" s="10">
        <v>2534062</v>
      </c>
      <c r="X455" s="10">
        <v>13755474</v>
      </c>
      <c r="Y455" s="10">
        <v>195603530</v>
      </c>
      <c r="Z455" s="10">
        <v>78147610</v>
      </c>
      <c r="AA455" s="10">
        <v>2399415</v>
      </c>
      <c r="AB455" s="10">
        <v>1.4456259849999999</v>
      </c>
      <c r="AC455">
        <v>118.53</v>
      </c>
      <c r="AD455" s="2">
        <v>17593798650</v>
      </c>
      <c r="AE455" s="2">
        <v>11431019725</v>
      </c>
      <c r="AF455" s="10">
        <f>INDEX(CONFAZ!$EN$2:$ES$408,MATCH(DATE(YEAR($A455),MONTH($A455),15),CONFAZ!$EN$2:$EN$408,0),2)</f>
        <v>266819153</v>
      </c>
      <c r="AG455" s="10">
        <f>INDEX(CONFAZ!$EN$2:$ES$408,MATCH(DATE(YEAR($A455),MONTH($A455),15),CONFAZ!$EN$2:$EN$408,0),3)</f>
        <v>114420523</v>
      </c>
      <c r="AH455">
        <v>1045</v>
      </c>
      <c r="AI455">
        <v>1807066615200</v>
      </c>
      <c r="AJ455">
        <v>3.65</v>
      </c>
      <c r="AK455">
        <v>-0.23</v>
      </c>
      <c r="AL455">
        <v>1225.4338888888799</v>
      </c>
      <c r="AM455">
        <v>939.47849999999903</v>
      </c>
      <c r="AN455">
        <v>854.79619047618996</v>
      </c>
      <c r="AO455">
        <v>1080.7408</v>
      </c>
      <c r="AP455">
        <v>12.7400867410161</v>
      </c>
      <c r="AQ455">
        <v>0.69</v>
      </c>
      <c r="AR455">
        <v>141.38999999999999</v>
      </c>
      <c r="AS455">
        <v>37.39</v>
      </c>
      <c r="AT455" s="10">
        <v>569324600000</v>
      </c>
      <c r="AU455">
        <v>161166</v>
      </c>
      <c r="AV455">
        <v>887</v>
      </c>
      <c r="AW455">
        <v>121229461</v>
      </c>
      <c r="AX455">
        <v>108225378</v>
      </c>
      <c r="AY455">
        <v>7809</v>
      </c>
      <c r="AZ455" s="10">
        <v>2164</v>
      </c>
      <c r="BA455">
        <v>2818</v>
      </c>
      <c r="BB455">
        <v>2818</v>
      </c>
      <c r="BC455">
        <v>4013</v>
      </c>
      <c r="BD455">
        <v>2367</v>
      </c>
      <c r="BE455">
        <v>139</v>
      </c>
      <c r="BF455">
        <v>5000</v>
      </c>
      <c r="BG455">
        <v>229</v>
      </c>
      <c r="BH455">
        <v>788</v>
      </c>
      <c r="BI455">
        <v>1604</v>
      </c>
      <c r="BJ455">
        <v>1303</v>
      </c>
      <c r="BK455">
        <v>111991</v>
      </c>
      <c r="BL455">
        <v>12481941</v>
      </c>
      <c r="BM455">
        <v>213338</v>
      </c>
      <c r="BN455">
        <v>0</v>
      </c>
      <c r="BO455">
        <v>29846794000</v>
      </c>
      <c r="BP455" s="3">
        <v>0.4</v>
      </c>
      <c r="BQ455" s="3">
        <v>3704</v>
      </c>
      <c r="BR455" s="3">
        <v>27335.53</v>
      </c>
      <c r="BS455" s="3">
        <v>3437407000</v>
      </c>
      <c r="BT455" s="3">
        <v>22505000</v>
      </c>
      <c r="BU455" s="3">
        <v>5806026000</v>
      </c>
      <c r="BV455" s="3">
        <v>14705051000</v>
      </c>
      <c r="BW455">
        <v>5875804000</v>
      </c>
      <c r="BX455">
        <v>23970990000</v>
      </c>
      <c r="BY455">
        <v>0</v>
      </c>
      <c r="BZ455">
        <v>0</v>
      </c>
      <c r="CA455">
        <v>0</v>
      </c>
      <c r="CB455">
        <v>0</v>
      </c>
      <c r="CC455">
        <v>28350665000</v>
      </c>
      <c r="CD455">
        <v>0.4</v>
      </c>
      <c r="CE455">
        <v>1323439.75</v>
      </c>
      <c r="CF455">
        <v>308376765.38999999</v>
      </c>
      <c r="CG455">
        <v>12134.01</v>
      </c>
      <c r="CH455">
        <v>27228.92</v>
      </c>
      <c r="CI455">
        <v>34.241921099999999</v>
      </c>
      <c r="CJ455">
        <v>4.07</v>
      </c>
      <c r="CK455">
        <v>-280220</v>
      </c>
      <c r="CL455">
        <v>-262953.33</v>
      </c>
      <c r="CM455">
        <v>17266.669999999998</v>
      </c>
      <c r="CN455">
        <v>-37493.33</v>
      </c>
      <c r="CO455">
        <v>6896770</v>
      </c>
      <c r="CP455">
        <v>-76996.67</v>
      </c>
      <c r="CQ455">
        <v>-373200</v>
      </c>
      <c r="CR455">
        <v>1007482.01</v>
      </c>
      <c r="CS455">
        <v>308371651.10000002</v>
      </c>
      <c r="CT455">
        <v>156797.92000000001</v>
      </c>
      <c r="CU455">
        <v>309535931.02999997</v>
      </c>
      <c r="CV455" s="34">
        <v>0.53763439999999996</v>
      </c>
      <c r="CW455">
        <v>1076379948</v>
      </c>
      <c r="CX455" s="7">
        <v>39115860.530000001</v>
      </c>
      <c r="CY455" s="10">
        <f t="shared" si="15"/>
        <v>0</v>
      </c>
      <c r="CZ455" s="10">
        <f>IFERROR(INDEX(CONFAZ!$A$2:$ES$440,MATCH(DATE(YEAR($A455),MONTH($A455),15),CONFAZ!$A$2:$A$440,0),4),0)</f>
        <v>12134.01</v>
      </c>
      <c r="DA455"/>
      <c r="DB455"/>
      <c r="DC455"/>
      <c r="DD455"/>
      <c r="DJ455"/>
    </row>
    <row r="456" spans="1:114" x14ac:dyDescent="0.25">
      <c r="A456" s="1">
        <v>43970</v>
      </c>
      <c r="B456" s="1" t="str">
        <f t="shared" si="14"/>
        <v>19/05/2020</v>
      </c>
      <c r="C456" t="s">
        <v>61</v>
      </c>
      <c r="D456" t="s">
        <v>65</v>
      </c>
      <c r="E456" s="8">
        <v>5.6433999999999997</v>
      </c>
      <c r="F456">
        <v>358819909.1099999</v>
      </c>
      <c r="G456">
        <v>2968969.9399999995</v>
      </c>
      <c r="H456">
        <v>493548840</v>
      </c>
      <c r="I456">
        <v>71834598.030000001</v>
      </c>
      <c r="J456">
        <v>14228451.6</v>
      </c>
      <c r="K456">
        <v>7468646.0599999987</v>
      </c>
      <c r="L456">
        <v>21758602</v>
      </c>
      <c r="M456" s="10">
        <v>18425224</v>
      </c>
      <c r="N456" s="10">
        <v>32117252</v>
      </c>
      <c r="O456" s="10">
        <v>60115735</v>
      </c>
      <c r="P456" s="10">
        <v>84260198</v>
      </c>
      <c r="Q456" s="10">
        <v>9213930</v>
      </c>
      <c r="R456" s="10">
        <v>72689454</v>
      </c>
      <c r="S456" s="10">
        <v>2713854</v>
      </c>
      <c r="T456" s="10">
        <v>16484373</v>
      </c>
      <c r="U456" s="10">
        <v>136839848</v>
      </c>
      <c r="V456" s="10">
        <v>57763877</v>
      </c>
      <c r="W456" s="10">
        <v>2713854</v>
      </c>
      <c r="X456" s="10">
        <v>16484373</v>
      </c>
      <c r="Y456" s="10">
        <v>136839848</v>
      </c>
      <c r="Z456" s="10">
        <v>57763877</v>
      </c>
      <c r="AA456" s="10">
        <v>2925095</v>
      </c>
      <c r="AB456" s="10">
        <v>1.7047923475</v>
      </c>
      <c r="AC456">
        <v>119.65</v>
      </c>
      <c r="AD456" s="2">
        <v>17519841090</v>
      </c>
      <c r="AE456" s="2">
        <v>10681945943</v>
      </c>
      <c r="AF456" s="10">
        <f>INDEX(CONFAZ!$EN$2:$ES$408,MATCH(DATE(YEAR($A456),MONTH($A456),15),CONFAZ!$EN$2:$EN$408,0),2)</f>
        <v>288450249</v>
      </c>
      <c r="AG456" s="10">
        <f>INDEX(CONFAZ!$EN$2:$ES$408,MATCH(DATE(YEAR($A456),MONTH($A456),15),CONFAZ!$EN$2:$EN$408,0),3)</f>
        <v>101221267</v>
      </c>
      <c r="AH456">
        <v>1045</v>
      </c>
      <c r="AI456">
        <v>1950957240400</v>
      </c>
      <c r="AJ456">
        <v>3.01</v>
      </c>
      <c r="AK456">
        <v>-0.25</v>
      </c>
      <c r="AL456">
        <v>1248.10666666666</v>
      </c>
      <c r="AM456">
        <v>957.37749999999903</v>
      </c>
      <c r="AN456">
        <v>870.22523809523796</v>
      </c>
      <c r="AO456">
        <v>1100.7528</v>
      </c>
      <c r="AP456">
        <v>13.1130950591677</v>
      </c>
      <c r="AQ456">
        <v>0.62</v>
      </c>
      <c r="AR456">
        <v>175.58</v>
      </c>
      <c r="AS456">
        <v>31.23</v>
      </c>
      <c r="AT456" s="10">
        <v>579302900000</v>
      </c>
      <c r="AU456">
        <v>146537</v>
      </c>
      <c r="AV456">
        <v>1107</v>
      </c>
      <c r="AW456">
        <v>97220872</v>
      </c>
      <c r="AX456">
        <v>65146987</v>
      </c>
      <c r="AY456">
        <v>5964</v>
      </c>
      <c r="AZ456" s="10">
        <v>4005</v>
      </c>
      <c r="BA456">
        <v>76</v>
      </c>
      <c r="BB456">
        <v>76</v>
      </c>
      <c r="BC456">
        <v>8894</v>
      </c>
      <c r="BD456">
        <v>0</v>
      </c>
      <c r="BE456">
        <v>1300</v>
      </c>
      <c r="BF456">
        <v>5464</v>
      </c>
      <c r="BG456">
        <v>282</v>
      </c>
      <c r="BH456">
        <v>1939</v>
      </c>
      <c r="BI456">
        <v>5234</v>
      </c>
      <c r="BJ456">
        <v>0</v>
      </c>
      <c r="BK456">
        <v>105109</v>
      </c>
      <c r="BL456">
        <v>31330016</v>
      </c>
      <c r="BM456">
        <v>446539</v>
      </c>
      <c r="BN456">
        <v>0</v>
      </c>
      <c r="BO456">
        <v>29846794000</v>
      </c>
      <c r="BP456" s="3">
        <v>0.4</v>
      </c>
      <c r="BQ456" s="3">
        <v>3704</v>
      </c>
      <c r="BR456" s="3">
        <v>27335.53</v>
      </c>
      <c r="BS456">
        <v>3437407000</v>
      </c>
      <c r="BT456" s="3">
        <v>22505000</v>
      </c>
      <c r="BU456" s="3">
        <v>5806026000</v>
      </c>
      <c r="BV456" s="3">
        <v>14705051000</v>
      </c>
      <c r="BW456">
        <v>5875804000</v>
      </c>
      <c r="BX456" s="3">
        <v>23970990000</v>
      </c>
      <c r="BY456">
        <v>0</v>
      </c>
      <c r="BZ456">
        <v>0</v>
      </c>
      <c r="CA456">
        <v>0</v>
      </c>
      <c r="CB456">
        <v>0</v>
      </c>
      <c r="CC456">
        <v>28350665000</v>
      </c>
      <c r="CD456">
        <v>0.4</v>
      </c>
      <c r="CE456">
        <v>1550074.04</v>
      </c>
      <c r="CF456">
        <v>352966940.13</v>
      </c>
      <c r="CG456">
        <v>6093.56</v>
      </c>
      <c r="CH456">
        <v>27034.92</v>
      </c>
      <c r="CI456">
        <v>34.241921099999999</v>
      </c>
      <c r="CJ456">
        <v>3.82</v>
      </c>
      <c r="CK456">
        <v>-280220</v>
      </c>
      <c r="CL456">
        <v>-262953.33</v>
      </c>
      <c r="CM456">
        <v>17266.669999999998</v>
      </c>
      <c r="CN456">
        <v>-37493.33</v>
      </c>
      <c r="CO456">
        <v>6896770</v>
      </c>
      <c r="CP456">
        <v>-76996.67</v>
      </c>
      <c r="CQ456">
        <v>-373200</v>
      </c>
      <c r="CR456">
        <v>1194985.4099999999</v>
      </c>
      <c r="CS456">
        <v>250069469.88</v>
      </c>
      <c r="CT456">
        <v>287381.78000000003</v>
      </c>
      <c r="CU456">
        <v>251552013.41</v>
      </c>
      <c r="CV456" s="34">
        <v>0.53763439999999996</v>
      </c>
      <c r="CW456">
        <v>1381346028</v>
      </c>
      <c r="CX456" s="7">
        <v>40895126.640000001</v>
      </c>
      <c r="CY456" s="10">
        <f t="shared" si="15"/>
        <v>0</v>
      </c>
      <c r="CZ456" s="10">
        <f>IFERROR(INDEX(CONFAZ!$A$2:$ES$440,MATCH(DATE(YEAR($A456),MONTH($A456),15),CONFAZ!$A$2:$A$440,0),4),0)</f>
        <v>6093.56</v>
      </c>
      <c r="DA456"/>
      <c r="DB456"/>
      <c r="DC456"/>
      <c r="DD456"/>
      <c r="DJ456"/>
    </row>
    <row r="457" spans="1:114" x14ac:dyDescent="0.25">
      <c r="A457" s="1">
        <v>44001</v>
      </c>
      <c r="B457" s="1" t="str">
        <f t="shared" si="14"/>
        <v>19/06/2020</v>
      </c>
      <c r="C457" t="s">
        <v>61</v>
      </c>
      <c r="D457" t="s">
        <v>65</v>
      </c>
      <c r="E457" s="8">
        <v>5.1966000000000001</v>
      </c>
      <c r="F457">
        <v>317626951.94999999</v>
      </c>
      <c r="G457">
        <v>3447392.4299999997</v>
      </c>
      <c r="H457">
        <v>524790786</v>
      </c>
      <c r="I457">
        <v>85006001.199999988</v>
      </c>
      <c r="J457">
        <v>51880453.329999998</v>
      </c>
      <c r="K457">
        <v>9217749.0800000001</v>
      </c>
      <c r="L457">
        <v>47881608</v>
      </c>
      <c r="M457" s="10">
        <v>54882069</v>
      </c>
      <c r="N457" s="10">
        <v>31138875</v>
      </c>
      <c r="O457" s="10">
        <v>71261901</v>
      </c>
      <c r="P457" s="10">
        <v>107439779</v>
      </c>
      <c r="Q457" s="10">
        <v>6879503</v>
      </c>
      <c r="R457" s="10">
        <v>76397990</v>
      </c>
      <c r="S457" s="10">
        <v>3198266</v>
      </c>
      <c r="T457" s="10">
        <v>21691040</v>
      </c>
      <c r="U457" s="10">
        <v>91830025</v>
      </c>
      <c r="V457" s="10">
        <v>56680647</v>
      </c>
      <c r="W457" s="10">
        <v>3198266</v>
      </c>
      <c r="X457" s="10">
        <v>21691040</v>
      </c>
      <c r="Y457" s="10">
        <v>91830025</v>
      </c>
      <c r="Z457" s="10">
        <v>56680647</v>
      </c>
      <c r="AA457" s="10">
        <v>3390691</v>
      </c>
      <c r="AB457" s="10">
        <v>2.3867354165000001</v>
      </c>
      <c r="AC457">
        <v>126.04</v>
      </c>
      <c r="AD457" s="2">
        <v>17478971342</v>
      </c>
      <c r="AE457" s="2">
        <v>10977106324</v>
      </c>
      <c r="AF457" s="10">
        <f>INDEX(CONFAZ!$EN$2:$ES$408,MATCH(DATE(YEAR($A457),MONTH($A457),15),CONFAZ!$EN$2:$EN$408,0),2)</f>
        <v>366747372</v>
      </c>
      <c r="AG457" s="10">
        <f>INDEX(CONFAZ!$EN$2:$ES$408,MATCH(DATE(YEAR($A457),MONTH($A457),15),CONFAZ!$EN$2:$EN$408,0),3)</f>
        <v>95248272</v>
      </c>
      <c r="AH457">
        <v>1045</v>
      </c>
      <c r="AI457">
        <v>1812475344600</v>
      </c>
      <c r="AJ457">
        <v>2.58</v>
      </c>
      <c r="AK457">
        <v>0.3</v>
      </c>
      <c r="AL457">
        <v>1248.9833333333299</v>
      </c>
      <c r="AM457">
        <v>957.84399999999903</v>
      </c>
      <c r="AN457">
        <v>870.58333333333303</v>
      </c>
      <c r="AO457">
        <v>1101.6207999999999</v>
      </c>
      <c r="AP457">
        <v>13.5980016241943</v>
      </c>
      <c r="AQ457">
        <v>1.26</v>
      </c>
      <c r="AR457">
        <v>208.94</v>
      </c>
      <c r="AS457">
        <v>25.43</v>
      </c>
      <c r="AT457" s="10">
        <v>608890000000</v>
      </c>
      <c r="AU457">
        <v>151710</v>
      </c>
      <c r="AV457">
        <v>812</v>
      </c>
      <c r="AW457">
        <v>115094396</v>
      </c>
      <c r="AX457">
        <v>77113093</v>
      </c>
      <c r="AY457">
        <v>5175</v>
      </c>
      <c r="AZ457" s="10">
        <v>400</v>
      </c>
      <c r="BA457">
        <v>197</v>
      </c>
      <c r="BB457">
        <v>197</v>
      </c>
      <c r="BC457">
        <v>4950</v>
      </c>
      <c r="BD457">
        <v>0</v>
      </c>
      <c r="BE457">
        <v>198</v>
      </c>
      <c r="BF457">
        <v>1956</v>
      </c>
      <c r="BG457">
        <v>506</v>
      </c>
      <c r="BH457">
        <v>1521</v>
      </c>
      <c r="BI457">
        <v>3763</v>
      </c>
      <c r="BJ457">
        <v>0</v>
      </c>
      <c r="BK457">
        <v>106385</v>
      </c>
      <c r="BL457">
        <v>34342139</v>
      </c>
      <c r="BM457">
        <v>3326628</v>
      </c>
      <c r="BN457">
        <v>0</v>
      </c>
      <c r="BO457">
        <v>29846794000</v>
      </c>
      <c r="BP457" s="3">
        <v>0.4</v>
      </c>
      <c r="BQ457" s="3">
        <v>3704</v>
      </c>
      <c r="BR457" s="3">
        <v>27335.53</v>
      </c>
      <c r="BS457">
        <v>3437407000</v>
      </c>
      <c r="BT457" s="3">
        <v>22505000</v>
      </c>
      <c r="BU457" s="3">
        <v>5806026000</v>
      </c>
      <c r="BV457" s="3">
        <v>14705051000</v>
      </c>
      <c r="BW457" s="3">
        <v>5875804000</v>
      </c>
      <c r="BX457" s="3">
        <v>23970990000</v>
      </c>
      <c r="BY457">
        <v>0</v>
      </c>
      <c r="BZ457">
        <v>0</v>
      </c>
      <c r="CA457">
        <v>0</v>
      </c>
      <c r="CB457">
        <v>0</v>
      </c>
      <c r="CC457">
        <v>28350665000</v>
      </c>
      <c r="CD457">
        <v>0.4</v>
      </c>
      <c r="CE457">
        <v>1163952.9099999999</v>
      </c>
      <c r="CF457">
        <v>329908813.47000003</v>
      </c>
      <c r="CG457">
        <v>13508.05</v>
      </c>
      <c r="CH457">
        <v>28118.92</v>
      </c>
      <c r="CI457">
        <v>34.241921099999999</v>
      </c>
      <c r="CJ457">
        <v>3.96</v>
      </c>
      <c r="CK457">
        <v>-280220</v>
      </c>
      <c r="CL457">
        <v>-262953.33</v>
      </c>
      <c r="CM457">
        <v>17266.669999999998</v>
      </c>
      <c r="CN457">
        <v>-37493.33</v>
      </c>
      <c r="CO457">
        <v>6896770</v>
      </c>
      <c r="CP457">
        <v>-76996.67</v>
      </c>
      <c r="CQ457">
        <v>-373200</v>
      </c>
      <c r="CR457">
        <v>1334546.8899999999</v>
      </c>
      <c r="CS457">
        <v>231882247.81</v>
      </c>
      <c r="CT457">
        <v>792093.3</v>
      </c>
      <c r="CU457">
        <v>234008888</v>
      </c>
      <c r="CV457" s="34">
        <v>0.53763439999999996</v>
      </c>
      <c r="CW457">
        <v>1088083206</v>
      </c>
      <c r="CX457" s="7">
        <v>33798233.880000003</v>
      </c>
      <c r="CY457" s="10">
        <f t="shared" si="15"/>
        <v>0</v>
      </c>
      <c r="CZ457" s="10">
        <f>IFERROR(INDEX(CONFAZ!$A$2:$ES$440,MATCH(DATE(YEAR($A457),MONTH($A457),15),CONFAZ!$A$2:$A$440,0),4),0)</f>
        <v>13508.05</v>
      </c>
      <c r="DA457"/>
      <c r="DB457"/>
      <c r="DC457"/>
      <c r="DD457"/>
      <c r="DJ457"/>
    </row>
    <row r="458" spans="1:114" x14ac:dyDescent="0.25">
      <c r="A458" s="1">
        <v>44031</v>
      </c>
      <c r="B458" s="1" t="str">
        <f t="shared" si="14"/>
        <v>19/07/2020</v>
      </c>
      <c r="C458" t="s">
        <v>61</v>
      </c>
      <c r="D458" t="s">
        <v>65</v>
      </c>
      <c r="E458" s="8">
        <v>5.2801999999999998</v>
      </c>
      <c r="F458">
        <v>451628975.42000002</v>
      </c>
      <c r="G458">
        <v>5253915.57</v>
      </c>
      <c r="H458">
        <v>653711918</v>
      </c>
      <c r="I458">
        <v>103458208.38999996</v>
      </c>
      <c r="J458">
        <v>16160948.18</v>
      </c>
      <c r="K458">
        <v>25190354.909999996</v>
      </c>
      <c r="L458">
        <v>51620596</v>
      </c>
      <c r="M458" s="10">
        <v>62668108</v>
      </c>
      <c r="N458" s="10">
        <v>33771354</v>
      </c>
      <c r="O458" s="10">
        <v>111778754</v>
      </c>
      <c r="P458" s="10">
        <v>125999286</v>
      </c>
      <c r="Q458" s="10">
        <v>8272764</v>
      </c>
      <c r="R458" s="10">
        <v>110430393</v>
      </c>
      <c r="S458" s="10">
        <v>3143571</v>
      </c>
      <c r="T458" s="10">
        <v>26093615</v>
      </c>
      <c r="U458" s="10">
        <v>106060817</v>
      </c>
      <c r="V458" s="10">
        <v>60321731</v>
      </c>
      <c r="W458" s="10">
        <v>3143571</v>
      </c>
      <c r="X458" s="10">
        <v>26093615</v>
      </c>
      <c r="Y458" s="10">
        <v>106060817</v>
      </c>
      <c r="Z458" s="10">
        <v>60321731</v>
      </c>
      <c r="AA458" s="10">
        <v>5171525</v>
      </c>
      <c r="AB458" s="10">
        <v>1.8063439256</v>
      </c>
      <c r="AC458">
        <v>136.07</v>
      </c>
      <c r="AD458" s="2">
        <v>19416007176</v>
      </c>
      <c r="AE458" s="2">
        <v>11814764185</v>
      </c>
      <c r="AF458" s="10">
        <f>INDEX(CONFAZ!$EN$2:$ES$408,MATCH(DATE(YEAR($A458),MONTH($A458),15),CONFAZ!$EN$2:$EN$408,0),2)</f>
        <v>331759527</v>
      </c>
      <c r="AG458" s="10">
        <f>INDEX(CONFAZ!$EN$2:$ES$408,MATCH(DATE(YEAR($A458),MONTH($A458),15),CONFAZ!$EN$2:$EN$408,0),3)</f>
        <v>126645193</v>
      </c>
      <c r="AH458">
        <v>1045</v>
      </c>
      <c r="AI458">
        <v>1872696852800</v>
      </c>
      <c r="AJ458">
        <v>2.15</v>
      </c>
      <c r="AK458">
        <v>0.44</v>
      </c>
      <c r="AL458">
        <v>1250.05277777777</v>
      </c>
      <c r="AM458">
        <v>962.94449999999995</v>
      </c>
      <c r="AN458">
        <v>876.44190476190397</v>
      </c>
      <c r="AO458">
        <v>1104.6600000000001</v>
      </c>
      <c r="AP458">
        <v>14.1081681600614</v>
      </c>
      <c r="AQ458">
        <v>1.36</v>
      </c>
      <c r="AR458">
        <v>226.81</v>
      </c>
      <c r="AS458">
        <v>1.2197499999999999</v>
      </c>
      <c r="AT458" s="10">
        <v>645114800000</v>
      </c>
      <c r="AU458">
        <v>110061</v>
      </c>
      <c r="AV458">
        <v>1121</v>
      </c>
      <c r="AW458">
        <v>128648211</v>
      </c>
      <c r="AX458">
        <v>97509216</v>
      </c>
      <c r="AY458">
        <v>4939</v>
      </c>
      <c r="AZ458" s="10">
        <v>1118</v>
      </c>
      <c r="BA458">
        <v>7086</v>
      </c>
      <c r="BB458">
        <v>7086</v>
      </c>
      <c r="BC458">
        <v>10800</v>
      </c>
      <c r="BD458">
        <v>0</v>
      </c>
      <c r="BE458">
        <v>584</v>
      </c>
      <c r="BF458">
        <v>5454</v>
      </c>
      <c r="BG458">
        <v>465</v>
      </c>
      <c r="BH458">
        <v>1905</v>
      </c>
      <c r="BI458">
        <v>348</v>
      </c>
      <c r="BJ458">
        <v>0</v>
      </c>
      <c r="BK458">
        <v>84059</v>
      </c>
      <c r="BL458">
        <v>27911079</v>
      </c>
      <c r="BM458">
        <v>2973159</v>
      </c>
      <c r="BN458">
        <v>0</v>
      </c>
      <c r="BO458">
        <v>29846794000</v>
      </c>
      <c r="BP458" s="3">
        <v>0.4</v>
      </c>
      <c r="BQ458" s="3">
        <v>3704</v>
      </c>
      <c r="BR458" s="3">
        <v>27335.53</v>
      </c>
      <c r="BS458" s="3">
        <v>3437407000</v>
      </c>
      <c r="BT458" s="3">
        <v>22505000</v>
      </c>
      <c r="BU458" s="3">
        <v>5806026000</v>
      </c>
      <c r="BV458" s="3">
        <v>14705051000</v>
      </c>
      <c r="BW458">
        <v>5875804000</v>
      </c>
      <c r="BX458" s="3">
        <v>23970990000</v>
      </c>
      <c r="BY458">
        <v>0</v>
      </c>
      <c r="BZ458">
        <v>0</v>
      </c>
      <c r="CA458">
        <v>0</v>
      </c>
      <c r="CB458">
        <v>0</v>
      </c>
      <c r="CC458">
        <v>29846794000</v>
      </c>
      <c r="CD458">
        <v>0.4</v>
      </c>
      <c r="CE458">
        <v>1745180.78</v>
      </c>
      <c r="CF458">
        <v>406633476.74000001</v>
      </c>
      <c r="CG458">
        <v>13311.8</v>
      </c>
      <c r="CH458">
        <v>27942.92</v>
      </c>
      <c r="CI458">
        <v>34.241921099999999</v>
      </c>
      <c r="CJ458">
        <v>4.1399999999999997</v>
      </c>
      <c r="CK458">
        <v>-198416.67</v>
      </c>
      <c r="CL458">
        <v>-182180</v>
      </c>
      <c r="CM458">
        <v>16236.67</v>
      </c>
      <c r="CN458">
        <v>39660</v>
      </c>
      <c r="CO458">
        <v>6930413.3300000001</v>
      </c>
      <c r="CP458">
        <v>-44773.33</v>
      </c>
      <c r="CQ458">
        <v>-328263.33</v>
      </c>
      <c r="CR458">
        <v>2496829.33</v>
      </c>
      <c r="CS458">
        <v>270370393.93000001</v>
      </c>
      <c r="CT458">
        <v>1569905.68</v>
      </c>
      <c r="CU458">
        <v>274437128.94</v>
      </c>
      <c r="CV458" s="34">
        <v>0.53763439999999996</v>
      </c>
      <c r="CW458">
        <v>894910194</v>
      </c>
      <c r="CX458" s="7">
        <v>34660739.210000001</v>
      </c>
      <c r="CY458" s="10">
        <f t="shared" si="15"/>
        <v>0</v>
      </c>
      <c r="CZ458" s="10">
        <f>IFERROR(INDEX(CONFAZ!$A$2:$ES$440,MATCH(DATE(YEAR($A458),MONTH($A458),15),CONFAZ!$A$2:$A$440,0),4),0)</f>
        <v>13311.8</v>
      </c>
      <c r="DA458" s="10"/>
      <c r="DB458" s="10"/>
      <c r="DC458"/>
      <c r="DD458"/>
      <c r="DJ458"/>
    </row>
    <row r="459" spans="1:114" x14ac:dyDescent="0.25">
      <c r="A459" s="1">
        <v>44062</v>
      </c>
      <c r="B459" s="1" t="str">
        <f t="shared" si="14"/>
        <v>19/08/2020</v>
      </c>
      <c r="C459" t="s">
        <v>61</v>
      </c>
      <c r="D459" t="s">
        <v>65</v>
      </c>
      <c r="E459" s="8">
        <v>5.4611999999999998</v>
      </c>
      <c r="F459">
        <v>515318965.19999999</v>
      </c>
      <c r="G459">
        <v>7425112.9899999993</v>
      </c>
      <c r="H459">
        <v>763854575</v>
      </c>
      <c r="I459">
        <v>132234002.07000002</v>
      </c>
      <c r="J459">
        <v>16511623.060000001</v>
      </c>
      <c r="K459">
        <v>28087000.449999996</v>
      </c>
      <c r="L459">
        <v>32303253</v>
      </c>
      <c r="M459" s="10">
        <v>76103970</v>
      </c>
      <c r="N459" s="10">
        <v>36345183</v>
      </c>
      <c r="O459" s="10">
        <v>127729688</v>
      </c>
      <c r="P459" s="10">
        <v>162361549</v>
      </c>
      <c r="Q459" s="10">
        <v>9297368</v>
      </c>
      <c r="R459" s="10">
        <v>129515454</v>
      </c>
      <c r="S459" s="10">
        <v>3654282</v>
      </c>
      <c r="T459" s="10">
        <v>25355959</v>
      </c>
      <c r="U459" s="10">
        <v>110633924</v>
      </c>
      <c r="V459" s="10">
        <v>75824047</v>
      </c>
      <c r="W459" s="10">
        <v>3654282</v>
      </c>
      <c r="X459" s="10">
        <v>25355959</v>
      </c>
      <c r="Y459" s="10">
        <v>110633924</v>
      </c>
      <c r="Z459" s="10">
        <v>75824047</v>
      </c>
      <c r="AA459" s="10">
        <v>7033151</v>
      </c>
      <c r="AB459" s="10">
        <v>1.2363909959999999</v>
      </c>
      <c r="AC459">
        <v>135.87</v>
      </c>
      <c r="AD459" s="2">
        <v>17403775488</v>
      </c>
      <c r="AE459" s="2">
        <v>11585200604</v>
      </c>
      <c r="AF459" s="10">
        <f>INDEX(CONFAZ!$EN$2:$ES$408,MATCH(DATE(YEAR($A459),MONTH($A459),15),CONFAZ!$EN$2:$EN$408,0),2)</f>
        <v>302803010</v>
      </c>
      <c r="AG459" s="10">
        <f>INDEX(CONFAZ!$EN$2:$ES$408,MATCH(DATE(YEAR($A459),MONTH($A459),15),CONFAZ!$EN$2:$EN$408,0),3)</f>
        <v>189959114</v>
      </c>
      <c r="AH459">
        <v>1045</v>
      </c>
      <c r="AI459">
        <v>1944689630400</v>
      </c>
      <c r="AJ459">
        <v>1.94</v>
      </c>
      <c r="AK459">
        <v>0.36</v>
      </c>
      <c r="AL459">
        <v>1255.93611111111</v>
      </c>
      <c r="AM459">
        <v>969.3415</v>
      </c>
      <c r="AN459">
        <v>885.25761904761896</v>
      </c>
      <c r="AO459">
        <v>1110.3632</v>
      </c>
      <c r="AP459">
        <v>14.7757174256261</v>
      </c>
      <c r="AQ459">
        <v>1.24</v>
      </c>
      <c r="AR459">
        <v>243.33</v>
      </c>
      <c r="AS459">
        <v>62.17</v>
      </c>
      <c r="AT459" s="10">
        <v>637652100000</v>
      </c>
      <c r="AU459">
        <v>80836</v>
      </c>
      <c r="AV459">
        <v>708</v>
      </c>
      <c r="AW459">
        <v>111701783</v>
      </c>
      <c r="AX459">
        <v>68038149</v>
      </c>
      <c r="AY459">
        <v>2745</v>
      </c>
      <c r="AZ459" s="10">
        <v>1442</v>
      </c>
      <c r="BA459">
        <v>208</v>
      </c>
      <c r="BB459">
        <v>208</v>
      </c>
      <c r="BC459">
        <v>3747</v>
      </c>
      <c r="BD459">
        <v>598</v>
      </c>
      <c r="BE459">
        <v>652</v>
      </c>
      <c r="BF459">
        <v>679</v>
      </c>
      <c r="BG459">
        <v>1048</v>
      </c>
      <c r="BH459">
        <v>1996</v>
      </c>
      <c r="BI459">
        <v>854</v>
      </c>
      <c r="BJ459">
        <v>0</v>
      </c>
      <c r="BK459">
        <v>61580</v>
      </c>
      <c r="BL459">
        <v>41672853</v>
      </c>
      <c r="BM459">
        <v>1664158</v>
      </c>
      <c r="BN459">
        <v>0</v>
      </c>
      <c r="BO459">
        <v>29846794000</v>
      </c>
      <c r="BP459" s="3">
        <v>0.4</v>
      </c>
      <c r="BQ459" s="3">
        <v>3704</v>
      </c>
      <c r="BR459" s="3">
        <v>27335.53</v>
      </c>
      <c r="BS459" s="3">
        <v>3437407000</v>
      </c>
      <c r="BT459" s="3">
        <v>22505000</v>
      </c>
      <c r="BU459" s="3">
        <v>5806026000</v>
      </c>
      <c r="BV459" s="3">
        <v>14705051000</v>
      </c>
      <c r="BW459" s="3">
        <v>5875804000</v>
      </c>
      <c r="BX459" s="3">
        <v>23970990000</v>
      </c>
      <c r="BY459">
        <v>0</v>
      </c>
      <c r="BZ459">
        <v>0</v>
      </c>
      <c r="CA459">
        <v>0</v>
      </c>
      <c r="CB459">
        <v>0</v>
      </c>
      <c r="CC459">
        <v>29846794000</v>
      </c>
      <c r="CD459">
        <v>0.4</v>
      </c>
      <c r="CE459">
        <v>1388345.93</v>
      </c>
      <c r="CF459">
        <v>418567862.88999999</v>
      </c>
      <c r="CG459">
        <v>36151.129999999997</v>
      </c>
      <c r="CH459">
        <v>27529.919999999998</v>
      </c>
      <c r="CI459">
        <v>34.241921099999999</v>
      </c>
      <c r="CJ459">
        <v>4.24</v>
      </c>
      <c r="CK459">
        <v>-198416.67</v>
      </c>
      <c r="CL459">
        <v>-182180</v>
      </c>
      <c r="CM459">
        <v>16236.67</v>
      </c>
      <c r="CN459">
        <v>39660</v>
      </c>
      <c r="CO459">
        <v>6930413.3300000001</v>
      </c>
      <c r="CP459">
        <v>-44773.33</v>
      </c>
      <c r="CQ459">
        <v>-328263.33</v>
      </c>
      <c r="CR459">
        <v>2665188.09</v>
      </c>
      <c r="CS459">
        <v>312475199.61000001</v>
      </c>
      <c r="CT459">
        <v>1237176.8799999999</v>
      </c>
      <c r="CU459">
        <v>316377564.57999998</v>
      </c>
      <c r="CV459" s="34">
        <v>0.53763439999999996</v>
      </c>
      <c r="CW459">
        <v>1086101838</v>
      </c>
      <c r="CX459" s="7">
        <v>37011140.460000001</v>
      </c>
      <c r="CY459" s="10">
        <f t="shared" si="15"/>
        <v>0</v>
      </c>
      <c r="CZ459" s="10">
        <f>IFERROR(INDEX(CONFAZ!$A$2:$ES$440,MATCH(DATE(YEAR($A459),MONTH($A459),15),CONFAZ!$A$2:$A$440,0),4),0)</f>
        <v>36151.129999999997</v>
      </c>
      <c r="DA459"/>
      <c r="DB459"/>
      <c r="DC459"/>
      <c r="DD459"/>
      <c r="DJ459"/>
    </row>
    <row r="460" spans="1:114" x14ac:dyDescent="0.25">
      <c r="A460" s="1">
        <v>44093</v>
      </c>
      <c r="B460" s="1" t="str">
        <f t="shared" si="14"/>
        <v>19/09/2020</v>
      </c>
      <c r="C460" t="s">
        <v>61</v>
      </c>
      <c r="D460" t="s">
        <v>65</v>
      </c>
      <c r="E460" s="8">
        <v>5.3994999999999997</v>
      </c>
      <c r="F460">
        <v>510675942.89999998</v>
      </c>
      <c r="G460">
        <v>4571762.4800000004</v>
      </c>
      <c r="H460">
        <v>750140978</v>
      </c>
      <c r="I460">
        <v>110279878.63999997</v>
      </c>
      <c r="J460">
        <v>17027220.489999998</v>
      </c>
      <c r="K460">
        <v>27341237.699999999</v>
      </c>
      <c r="L460">
        <v>39441485</v>
      </c>
      <c r="M460" s="10">
        <v>17735131</v>
      </c>
      <c r="N460" s="10">
        <v>35610938</v>
      </c>
      <c r="O460" s="10">
        <v>131369273</v>
      </c>
      <c r="P460" s="10">
        <v>143511122</v>
      </c>
      <c r="Q460" s="10">
        <v>9166466</v>
      </c>
      <c r="R460" s="10">
        <v>131264743</v>
      </c>
      <c r="S460" s="10">
        <v>3530780</v>
      </c>
      <c r="T460" s="10">
        <v>26972790</v>
      </c>
      <c r="U460" s="10">
        <v>165259438</v>
      </c>
      <c r="V460" s="10">
        <v>81249584</v>
      </c>
      <c r="W460" s="10">
        <v>3530780</v>
      </c>
      <c r="X460" s="10">
        <v>26972790</v>
      </c>
      <c r="Y460" s="10">
        <v>165259438</v>
      </c>
      <c r="Z460" s="10">
        <v>81249584</v>
      </c>
      <c r="AA460" s="10">
        <v>4470713</v>
      </c>
      <c r="AB460" s="10">
        <v>0.35163421169999998</v>
      </c>
      <c r="AC460">
        <v>137.33000000000001</v>
      </c>
      <c r="AD460" s="2">
        <v>18223387712</v>
      </c>
      <c r="AE460" s="2">
        <v>13139951686</v>
      </c>
      <c r="AF460" s="10">
        <f>INDEX(CONFAZ!$EN$2:$ES$408,MATCH(DATE(YEAR($A460),MONTH($A460),15),CONFAZ!$EN$2:$EN$408,0),2)</f>
        <v>325779179</v>
      </c>
      <c r="AG460" s="10">
        <f>INDEX(CONFAZ!$EN$2:$ES$408,MATCH(DATE(YEAR($A460),MONTH($A460),15),CONFAZ!$EN$2:$EN$408,0),3)</f>
        <v>147124113</v>
      </c>
      <c r="AH460">
        <v>1045</v>
      </c>
      <c r="AI460">
        <v>1925494097000</v>
      </c>
      <c r="AJ460">
        <v>1.9</v>
      </c>
      <c r="AK460">
        <v>0.87</v>
      </c>
      <c r="AL460">
        <v>1263.50111111111</v>
      </c>
      <c r="AM460">
        <v>978.63400000000001</v>
      </c>
      <c r="AN460">
        <v>894.15904761904699</v>
      </c>
      <c r="AO460">
        <v>1121.1715999999999</v>
      </c>
      <c r="AP460">
        <v>14.8902965207013</v>
      </c>
      <c r="AQ460">
        <v>1.64</v>
      </c>
      <c r="AR460">
        <v>232.8</v>
      </c>
      <c r="AS460">
        <v>67.62</v>
      </c>
      <c r="AT460" s="10">
        <v>646935800000</v>
      </c>
      <c r="AU460">
        <v>115483</v>
      </c>
      <c r="AV460">
        <v>1085</v>
      </c>
      <c r="AW460">
        <v>163554258</v>
      </c>
      <c r="AX460">
        <v>109539438</v>
      </c>
      <c r="AY460">
        <v>4203</v>
      </c>
      <c r="AZ460" s="10">
        <v>92</v>
      </c>
      <c r="BA460">
        <v>248</v>
      </c>
      <c r="BB460">
        <v>248</v>
      </c>
      <c r="BC460">
        <v>5447</v>
      </c>
      <c r="BD460">
        <v>0</v>
      </c>
      <c r="BE460">
        <v>1155</v>
      </c>
      <c r="BF460">
        <v>3419</v>
      </c>
      <c r="BG460">
        <v>364</v>
      </c>
      <c r="BH460">
        <v>845</v>
      </c>
      <c r="BI460">
        <v>1025</v>
      </c>
      <c r="BJ460">
        <v>23</v>
      </c>
      <c r="BK460">
        <v>99060</v>
      </c>
      <c r="BL460">
        <v>49944857</v>
      </c>
      <c r="BM460">
        <v>3647346</v>
      </c>
      <c r="BN460">
        <v>0</v>
      </c>
      <c r="BO460">
        <v>29846794000</v>
      </c>
      <c r="BP460" s="3">
        <v>0.4</v>
      </c>
      <c r="BQ460" s="3">
        <v>3704</v>
      </c>
      <c r="BR460" s="3">
        <v>27335.53</v>
      </c>
      <c r="BS460" s="3">
        <v>3437407000</v>
      </c>
      <c r="BT460" s="3">
        <v>22505000</v>
      </c>
      <c r="BU460" s="3">
        <v>5806026000</v>
      </c>
      <c r="BV460" s="3">
        <v>14705051000</v>
      </c>
      <c r="BW460" s="3">
        <v>5875804000</v>
      </c>
      <c r="BX460" s="3">
        <v>23970990000</v>
      </c>
      <c r="BY460">
        <v>0</v>
      </c>
      <c r="BZ460">
        <v>0</v>
      </c>
      <c r="CA460">
        <v>0</v>
      </c>
      <c r="CB460">
        <v>0</v>
      </c>
      <c r="CC460">
        <v>29846794000</v>
      </c>
      <c r="CD460">
        <v>0.4</v>
      </c>
      <c r="CE460">
        <v>1844843.58</v>
      </c>
      <c r="CF460">
        <v>490217485.63999999</v>
      </c>
      <c r="CG460">
        <v>17024</v>
      </c>
      <c r="CH460">
        <v>27849.919999999998</v>
      </c>
      <c r="CI460">
        <v>34.241921099999999</v>
      </c>
      <c r="CJ460">
        <v>4.3</v>
      </c>
      <c r="CK460">
        <v>-198416.67</v>
      </c>
      <c r="CL460">
        <v>-182180</v>
      </c>
      <c r="CM460">
        <v>16236.67</v>
      </c>
      <c r="CN460">
        <v>39660</v>
      </c>
      <c r="CO460">
        <v>6930413.3300000001</v>
      </c>
      <c r="CP460">
        <v>-44773.33</v>
      </c>
      <c r="CQ460">
        <v>-328263.33</v>
      </c>
      <c r="CR460">
        <v>1783749.89</v>
      </c>
      <c r="CS460">
        <v>339147515.33999997</v>
      </c>
      <c r="CT460">
        <v>1235869.56</v>
      </c>
      <c r="CU460">
        <v>342167134.79000002</v>
      </c>
      <c r="CV460" s="34">
        <v>0.53763439999999996</v>
      </c>
      <c r="CW460">
        <v>966790836</v>
      </c>
      <c r="CX460" s="7">
        <v>29812799.649999999</v>
      </c>
      <c r="CY460" s="10">
        <f t="shared" si="15"/>
        <v>0</v>
      </c>
      <c r="CZ460" s="10">
        <f>IFERROR(INDEX(CONFAZ!$A$2:$ES$440,MATCH(DATE(YEAR($A460),MONTH($A460),15),CONFAZ!$A$2:$A$440,0),4),0)</f>
        <v>17024</v>
      </c>
      <c r="DB460"/>
      <c r="DC460"/>
      <c r="DD460"/>
      <c r="DJ460"/>
    </row>
    <row r="461" spans="1:114" x14ac:dyDescent="0.25">
      <c r="A461" s="1">
        <v>44123</v>
      </c>
      <c r="B461" s="1" t="str">
        <f t="shared" si="14"/>
        <v>19/10/2020</v>
      </c>
      <c r="C461" t="s">
        <v>61</v>
      </c>
      <c r="D461" t="s">
        <v>65</v>
      </c>
      <c r="E461" s="8">
        <v>5.6257999999999999</v>
      </c>
      <c r="F461">
        <v>512558046.03000003</v>
      </c>
      <c r="G461">
        <v>7289014.9500000002</v>
      </c>
      <c r="H461">
        <v>780252314</v>
      </c>
      <c r="I461">
        <v>135729323.36999997</v>
      </c>
      <c r="J461">
        <v>32702820.389999997</v>
      </c>
      <c r="K461">
        <v>24400626.460000005</v>
      </c>
      <c r="L461">
        <v>21840366</v>
      </c>
      <c r="M461" s="10">
        <v>19453927</v>
      </c>
      <c r="N461" s="10">
        <v>36296807</v>
      </c>
      <c r="O461" s="10">
        <v>118882562</v>
      </c>
      <c r="P461" s="10">
        <v>141839648</v>
      </c>
      <c r="Q461" s="10">
        <v>8907117</v>
      </c>
      <c r="R461" s="10">
        <v>133458997</v>
      </c>
      <c r="S461" s="10">
        <v>4195516</v>
      </c>
      <c r="T461" s="10">
        <v>30592987</v>
      </c>
      <c r="U461" s="10">
        <v>196638278</v>
      </c>
      <c r="V461" s="10">
        <v>83100994</v>
      </c>
      <c r="W461" s="10">
        <v>4195516</v>
      </c>
      <c r="X461" s="10">
        <v>30592987</v>
      </c>
      <c r="Y461" s="10">
        <v>196638278</v>
      </c>
      <c r="Z461" s="10">
        <v>83100994</v>
      </c>
      <c r="AA461" s="10">
        <v>6885481</v>
      </c>
      <c r="AB461" s="10">
        <v>0.15419902169999999</v>
      </c>
      <c r="AC461">
        <v>139.99</v>
      </c>
      <c r="AD461" s="2">
        <v>17649335596</v>
      </c>
      <c r="AE461" s="2">
        <v>13245304357</v>
      </c>
      <c r="AF461" s="10">
        <f>INDEX(CONFAZ!$EN$2:$ES$408,MATCH(DATE(YEAR($A461),MONTH($A461),15),CONFAZ!$EN$2:$EN$408,0),2)</f>
        <v>302411680</v>
      </c>
      <c r="AG461" s="10">
        <f>INDEX(CONFAZ!$EN$2:$ES$408,MATCH(DATE(YEAR($A461),MONTH($A461),15),CONFAZ!$EN$2:$EN$408,0),3)</f>
        <v>199110441</v>
      </c>
      <c r="AH461">
        <v>1045</v>
      </c>
      <c r="AI461">
        <v>1994604886800</v>
      </c>
      <c r="AJ461">
        <v>1.9</v>
      </c>
      <c r="AK461">
        <v>0.89</v>
      </c>
      <c r="AL461">
        <v>1278.8944444444401</v>
      </c>
      <c r="AM461">
        <v>994.30099999999902</v>
      </c>
      <c r="AN461">
        <v>910.90809523809503</v>
      </c>
      <c r="AO461">
        <v>1131.6068</v>
      </c>
      <c r="AP461">
        <v>14.5810380401033</v>
      </c>
      <c r="AQ461">
        <v>1.86</v>
      </c>
      <c r="AR461">
        <v>226.42</v>
      </c>
      <c r="AS461">
        <v>45.250399999999999</v>
      </c>
      <c r="AT461" s="10">
        <v>670125600000</v>
      </c>
      <c r="AU461">
        <v>90871</v>
      </c>
      <c r="AV461">
        <v>1969</v>
      </c>
      <c r="AW461">
        <v>110136799</v>
      </c>
      <c r="AX461">
        <v>80072605</v>
      </c>
      <c r="AY461">
        <v>4181</v>
      </c>
      <c r="AZ461" s="10">
        <v>242</v>
      </c>
      <c r="BA461">
        <v>213</v>
      </c>
      <c r="BB461">
        <v>213</v>
      </c>
      <c r="BC461">
        <v>4388</v>
      </c>
      <c r="BD461">
        <v>7043</v>
      </c>
      <c r="BE461">
        <v>597</v>
      </c>
      <c r="BF461">
        <v>16071</v>
      </c>
      <c r="BG461">
        <v>2924</v>
      </c>
      <c r="BH461">
        <v>5004</v>
      </c>
      <c r="BI461">
        <v>4785</v>
      </c>
      <c r="BJ461">
        <v>0</v>
      </c>
      <c r="BK461">
        <v>73401</v>
      </c>
      <c r="BL461">
        <v>29662791</v>
      </c>
      <c r="BM461">
        <v>186124</v>
      </c>
      <c r="BN461">
        <v>0</v>
      </c>
      <c r="BO461">
        <v>29846794000</v>
      </c>
      <c r="BP461" s="3">
        <v>0.4</v>
      </c>
      <c r="BQ461" s="3">
        <v>3704</v>
      </c>
      <c r="BR461">
        <v>27335.53</v>
      </c>
      <c r="BS461" s="3">
        <v>3437407000</v>
      </c>
      <c r="BT461" s="3">
        <v>22505000</v>
      </c>
      <c r="BU461" s="3">
        <v>5806026000</v>
      </c>
      <c r="BV461" s="3">
        <v>14705051000</v>
      </c>
      <c r="BW461" s="3">
        <v>5875804000</v>
      </c>
      <c r="BX461" s="3">
        <v>23970990000</v>
      </c>
      <c r="BY461">
        <v>0</v>
      </c>
      <c r="BZ461">
        <v>0</v>
      </c>
      <c r="CA461">
        <v>0</v>
      </c>
      <c r="CB461">
        <v>0</v>
      </c>
      <c r="CC461">
        <v>29846794000</v>
      </c>
      <c r="CD461">
        <v>0.4</v>
      </c>
      <c r="CE461">
        <v>1944199.72</v>
      </c>
      <c r="CF461">
        <v>534407291.63999999</v>
      </c>
      <c r="CG461">
        <v>22396.71</v>
      </c>
      <c r="CH461">
        <v>28180.92</v>
      </c>
      <c r="CI461">
        <v>34.241921099999999</v>
      </c>
      <c r="CJ461">
        <v>4.3600000000000003</v>
      </c>
      <c r="CK461">
        <v>-411370</v>
      </c>
      <c r="CL461">
        <v>-397186.67</v>
      </c>
      <c r="CM461">
        <v>14186.67</v>
      </c>
      <c r="CN461">
        <v>-439206.67</v>
      </c>
      <c r="CO461">
        <v>6908360</v>
      </c>
      <c r="CP461">
        <v>-87666.67</v>
      </c>
      <c r="CQ461">
        <v>-312220</v>
      </c>
      <c r="CR461">
        <v>3820828.62</v>
      </c>
      <c r="CS461">
        <v>354416020.72000003</v>
      </c>
      <c r="CT461">
        <v>865258.75</v>
      </c>
      <c r="CU461">
        <v>359103230.77999997</v>
      </c>
      <c r="CV461" s="34">
        <v>0.53763439999999996</v>
      </c>
      <c r="CW461">
        <v>890056512</v>
      </c>
      <c r="CX461" s="7">
        <v>40115994.25</v>
      </c>
      <c r="CY461" s="10">
        <f t="shared" si="15"/>
        <v>0</v>
      </c>
      <c r="CZ461" s="10">
        <f>IFERROR(INDEX(CONFAZ!$A$2:$ES$440,MATCH(DATE(YEAR($A461),MONTH($A461),15),CONFAZ!$A$2:$A$440,0),4),0)</f>
        <v>22396.71</v>
      </c>
      <c r="DA461"/>
      <c r="DB461"/>
      <c r="DC461"/>
      <c r="DD461"/>
      <c r="DJ461"/>
    </row>
    <row r="462" spans="1:114" x14ac:dyDescent="0.25">
      <c r="A462" s="1">
        <v>44154</v>
      </c>
      <c r="B462" s="1" t="str">
        <f t="shared" si="14"/>
        <v>19/11/2020</v>
      </c>
      <c r="C462" t="s">
        <v>61</v>
      </c>
      <c r="D462" t="s">
        <v>65</v>
      </c>
      <c r="E462" s="8">
        <v>5.4177999999999997</v>
      </c>
      <c r="F462">
        <v>517396938.19</v>
      </c>
      <c r="G462">
        <v>6714182.9699999997</v>
      </c>
      <c r="H462">
        <v>769832455</v>
      </c>
      <c r="I462">
        <v>138883009.44000003</v>
      </c>
      <c r="J462">
        <v>17795127.389999997</v>
      </c>
      <c r="K462">
        <v>24824934.090000004</v>
      </c>
      <c r="L462">
        <v>18778816</v>
      </c>
      <c r="M462" s="10">
        <v>17541897</v>
      </c>
      <c r="N462" s="10">
        <v>36785918</v>
      </c>
      <c r="O462" s="10">
        <v>117242970</v>
      </c>
      <c r="P462" s="10">
        <v>145835643</v>
      </c>
      <c r="Q462" s="10">
        <v>12343118</v>
      </c>
      <c r="R462" s="10">
        <v>144174197</v>
      </c>
      <c r="S462" s="10">
        <v>3995861</v>
      </c>
      <c r="T462" s="10">
        <v>30594747</v>
      </c>
      <c r="U462" s="10">
        <v>163002259</v>
      </c>
      <c r="V462" s="10">
        <v>91820620</v>
      </c>
      <c r="W462" s="10">
        <v>3995861</v>
      </c>
      <c r="X462" s="10">
        <v>30594747</v>
      </c>
      <c r="Y462" s="10">
        <v>163002259</v>
      </c>
      <c r="Z462" s="10">
        <v>91820620</v>
      </c>
      <c r="AA462" s="10">
        <v>6495225</v>
      </c>
      <c r="AB462" s="10">
        <v>0.232322006</v>
      </c>
      <c r="AC462">
        <v>138.34</v>
      </c>
      <c r="AD462" s="2">
        <v>17344900538</v>
      </c>
      <c r="AE462" s="2">
        <v>14856582072</v>
      </c>
      <c r="AF462" s="10">
        <f>INDEX(CONFAZ!$EN$2:$ES$408,MATCH(DATE(YEAR($A462),MONTH($A462),15),CONFAZ!$EN$2:$EN$408,0),2)</f>
        <v>226156409</v>
      </c>
      <c r="AG462" s="10">
        <f>INDEX(CONFAZ!$EN$2:$ES$408,MATCH(DATE(YEAR($A462),MONTH($A462),15),CONFAZ!$EN$2:$EN$408,0),3)</f>
        <v>122209490</v>
      </c>
      <c r="AH462">
        <v>1045</v>
      </c>
      <c r="AI462">
        <v>1928758471200</v>
      </c>
      <c r="AJ462">
        <v>1.9</v>
      </c>
      <c r="AK462">
        <v>0.95</v>
      </c>
      <c r="AL462">
        <v>1289.8699999999999</v>
      </c>
      <c r="AM462">
        <v>999.66200000000003</v>
      </c>
      <c r="AN462">
        <v>914.89761904761895</v>
      </c>
      <c r="AO462">
        <v>1139.26</v>
      </c>
      <c r="AP462">
        <v>14.3579293084175</v>
      </c>
      <c r="AQ462">
        <v>1.89</v>
      </c>
      <c r="AR462">
        <v>233.07</v>
      </c>
      <c r="AS462">
        <v>69.438999999999993</v>
      </c>
      <c r="AT462" s="10">
        <v>676165200000</v>
      </c>
      <c r="AU462">
        <v>76177</v>
      </c>
      <c r="AV462">
        <v>138</v>
      </c>
      <c r="AW462">
        <v>98840609</v>
      </c>
      <c r="AX462">
        <v>63456525</v>
      </c>
      <c r="AY462">
        <v>2396</v>
      </c>
      <c r="AZ462" s="10">
        <v>379</v>
      </c>
      <c r="BA462">
        <v>152</v>
      </c>
      <c r="BB462">
        <v>152</v>
      </c>
      <c r="BC462">
        <v>6132</v>
      </c>
      <c r="BD462">
        <v>0</v>
      </c>
      <c r="BE462">
        <v>1206</v>
      </c>
      <c r="BF462">
        <v>492</v>
      </c>
      <c r="BG462">
        <v>579</v>
      </c>
      <c r="BH462">
        <v>5044</v>
      </c>
      <c r="BI462">
        <v>2247</v>
      </c>
      <c r="BJ462">
        <v>0</v>
      </c>
      <c r="BK462">
        <v>69832</v>
      </c>
      <c r="BL462">
        <v>34964069</v>
      </c>
      <c r="BM462">
        <v>251486</v>
      </c>
      <c r="BN462">
        <v>0</v>
      </c>
      <c r="BO462">
        <v>29846794000</v>
      </c>
      <c r="BP462" s="3">
        <v>0.4</v>
      </c>
      <c r="BQ462" s="3">
        <v>3704</v>
      </c>
      <c r="BR462" s="3">
        <v>27335.53</v>
      </c>
      <c r="BS462" s="3">
        <v>3437407000</v>
      </c>
      <c r="BT462" s="3">
        <v>22505000</v>
      </c>
      <c r="BU462" s="3">
        <v>5806026000</v>
      </c>
      <c r="BV462">
        <v>14705051000</v>
      </c>
      <c r="BW462" s="3">
        <v>5875804000</v>
      </c>
      <c r="BX462" s="3">
        <v>23970990000</v>
      </c>
      <c r="BY462">
        <v>0</v>
      </c>
      <c r="BZ462">
        <v>0</v>
      </c>
      <c r="CA462">
        <v>0</v>
      </c>
      <c r="CB462">
        <v>0</v>
      </c>
      <c r="CC462">
        <v>29846794000</v>
      </c>
      <c r="CD462">
        <v>0.4</v>
      </c>
      <c r="CE462">
        <v>2666101.14</v>
      </c>
      <c r="CF462">
        <v>648989156.41999996</v>
      </c>
      <c r="CG462">
        <v>27755.25</v>
      </c>
      <c r="CH462">
        <v>28010.92</v>
      </c>
      <c r="CI462">
        <v>34.241921099999999</v>
      </c>
      <c r="CJ462">
        <v>4.41</v>
      </c>
      <c r="CK462">
        <v>-411370</v>
      </c>
      <c r="CL462">
        <v>-397186.67</v>
      </c>
      <c r="CM462">
        <v>14186.67</v>
      </c>
      <c r="CN462">
        <v>-439206.67</v>
      </c>
      <c r="CO462">
        <v>6908360</v>
      </c>
      <c r="CP462">
        <v>-87666.67</v>
      </c>
      <c r="CQ462">
        <v>-312220</v>
      </c>
      <c r="CR462">
        <v>3194647.67</v>
      </c>
      <c r="CS462">
        <v>335450581.25</v>
      </c>
      <c r="CT462">
        <v>695869.07</v>
      </c>
      <c r="CU462">
        <v>339358738.74000001</v>
      </c>
      <c r="CV462" s="34">
        <v>0.53763439999999996</v>
      </c>
      <c r="CW462">
        <v>1207934046</v>
      </c>
      <c r="CX462" s="7">
        <v>53170711.939999998</v>
      </c>
      <c r="CY462" s="10">
        <f t="shared" si="15"/>
        <v>0</v>
      </c>
      <c r="CZ462" s="10">
        <f>IFERROR(INDEX(CONFAZ!$A$2:$ES$440,MATCH(DATE(YEAR($A462),MONTH($A462),15),CONFAZ!$A$2:$A$440,0),4),0)</f>
        <v>27755.25</v>
      </c>
      <c r="DA462"/>
      <c r="DB462"/>
      <c r="DC462"/>
      <c r="DD462"/>
      <c r="DJ462"/>
    </row>
    <row r="463" spans="1:114" x14ac:dyDescent="0.25">
      <c r="A463" s="1">
        <v>44184</v>
      </c>
      <c r="B463" s="1" t="str">
        <f t="shared" si="14"/>
        <v>19/12/2020</v>
      </c>
      <c r="C463" t="s">
        <v>61</v>
      </c>
      <c r="D463" t="s">
        <v>65</v>
      </c>
      <c r="E463" s="8">
        <v>5.1456</v>
      </c>
      <c r="F463">
        <v>544437578.44000006</v>
      </c>
      <c r="G463">
        <v>6378892.5599999996</v>
      </c>
      <c r="H463">
        <v>791157077</v>
      </c>
      <c r="I463">
        <v>130563408.11</v>
      </c>
      <c r="J463">
        <v>16407185.569999997</v>
      </c>
      <c r="K463">
        <v>26022080.389999997</v>
      </c>
      <c r="L463">
        <v>19522583</v>
      </c>
      <c r="M463" s="10">
        <v>18588913</v>
      </c>
      <c r="N463" s="10">
        <v>38470716</v>
      </c>
      <c r="O463" s="10">
        <v>130714676</v>
      </c>
      <c r="P463" s="10">
        <v>144695951</v>
      </c>
      <c r="Q463" s="10">
        <v>9789284</v>
      </c>
      <c r="R463" s="10">
        <v>142619326</v>
      </c>
      <c r="S463" s="10">
        <v>2863821</v>
      </c>
      <c r="T463" s="10">
        <v>32443509</v>
      </c>
      <c r="U463" s="10">
        <v>180135570</v>
      </c>
      <c r="V463" s="10">
        <v>84558230</v>
      </c>
      <c r="W463" s="10">
        <v>2863821</v>
      </c>
      <c r="X463" s="10">
        <v>32443509</v>
      </c>
      <c r="Y463" s="10">
        <v>180135570</v>
      </c>
      <c r="Z463" s="10">
        <v>84558230</v>
      </c>
      <c r="AA463" s="10">
        <v>6277081</v>
      </c>
      <c r="AB463" s="10">
        <v>0.3050072948</v>
      </c>
      <c r="AC463">
        <v>139.55000000000001</v>
      </c>
      <c r="AD463" s="2">
        <v>18451708927</v>
      </c>
      <c r="AE463" s="2">
        <v>15748589294</v>
      </c>
      <c r="AF463" s="10">
        <f>INDEX(CONFAZ!$EN$2:$ES$408,MATCH(DATE(YEAR($A463),MONTH($A463),15),CONFAZ!$EN$2:$EN$408,0),2)</f>
        <v>299145103</v>
      </c>
      <c r="AG463" s="10">
        <f>INDEX(CONFAZ!$EN$2:$ES$408,MATCH(DATE(YEAR($A463),MONTH($A463),15),CONFAZ!$EN$2:$EN$408,0),3)</f>
        <v>181836747</v>
      </c>
      <c r="AH463">
        <v>1045</v>
      </c>
      <c r="AI463">
        <v>1829878272000</v>
      </c>
      <c r="AJ463">
        <v>1.9</v>
      </c>
      <c r="AK463">
        <v>1.46</v>
      </c>
      <c r="AL463">
        <v>1314.5477777777701</v>
      </c>
      <c r="AM463">
        <v>1021.865</v>
      </c>
      <c r="AN463">
        <v>934.35333333333301</v>
      </c>
      <c r="AO463">
        <v>1160.2488000000001</v>
      </c>
      <c r="AP463">
        <v>14.179875439062499</v>
      </c>
      <c r="AQ463">
        <v>2.35</v>
      </c>
      <c r="AR463">
        <v>256.69</v>
      </c>
      <c r="AS463">
        <v>26.8095</v>
      </c>
      <c r="AT463" s="10">
        <v>702688000000</v>
      </c>
      <c r="AU463">
        <v>95788</v>
      </c>
      <c r="AV463">
        <v>1343</v>
      </c>
      <c r="AW463">
        <v>177857313</v>
      </c>
      <c r="AX463">
        <v>114424377</v>
      </c>
      <c r="AY463">
        <v>6657</v>
      </c>
      <c r="AZ463" s="10">
        <v>963</v>
      </c>
      <c r="BA463">
        <v>7688</v>
      </c>
      <c r="BB463">
        <v>7688</v>
      </c>
      <c r="BC463">
        <v>11732</v>
      </c>
      <c r="BD463">
        <v>284</v>
      </c>
      <c r="BE463">
        <v>2584</v>
      </c>
      <c r="BF463">
        <v>11507</v>
      </c>
      <c r="BG463">
        <v>637</v>
      </c>
      <c r="BH463">
        <v>1492</v>
      </c>
      <c r="BI463">
        <v>3245</v>
      </c>
      <c r="BJ463">
        <v>65</v>
      </c>
      <c r="BK463">
        <v>88799</v>
      </c>
      <c r="BL463">
        <v>62183112</v>
      </c>
      <c r="BM463">
        <v>1011910</v>
      </c>
      <c r="BN463">
        <v>0</v>
      </c>
      <c r="BO463">
        <v>29846794000</v>
      </c>
      <c r="BP463" s="3">
        <v>0.4</v>
      </c>
      <c r="BQ463" s="3">
        <v>3704</v>
      </c>
      <c r="BR463">
        <v>27335.53</v>
      </c>
      <c r="BS463" s="3">
        <v>3437407000</v>
      </c>
      <c r="BT463" s="3">
        <v>22505000</v>
      </c>
      <c r="BU463" s="3">
        <v>5806026000</v>
      </c>
      <c r="BV463" s="3">
        <v>14705051000</v>
      </c>
      <c r="BW463" s="3">
        <v>5875804000</v>
      </c>
      <c r="BX463" s="3">
        <v>23970990000</v>
      </c>
      <c r="BY463">
        <v>0</v>
      </c>
      <c r="BZ463">
        <v>0</v>
      </c>
      <c r="CA463">
        <v>0</v>
      </c>
      <c r="CB463">
        <v>0</v>
      </c>
      <c r="CC463">
        <v>29846794000</v>
      </c>
      <c r="CD463">
        <v>0.4</v>
      </c>
      <c r="CE463">
        <v>2351096.06</v>
      </c>
      <c r="CF463">
        <v>1237980331.01</v>
      </c>
      <c r="CG463">
        <v>26256.97</v>
      </c>
      <c r="CH463">
        <v>28175.919999999998</v>
      </c>
      <c r="CI463">
        <v>34.241921099999999</v>
      </c>
      <c r="CJ463">
        <v>4.4800000000000004</v>
      </c>
      <c r="CK463">
        <v>-411370</v>
      </c>
      <c r="CL463">
        <v>-397186.67</v>
      </c>
      <c r="CM463">
        <v>14186.67</v>
      </c>
      <c r="CN463">
        <v>-439206.67</v>
      </c>
      <c r="CO463">
        <v>6908360</v>
      </c>
      <c r="CP463">
        <v>-87666.67</v>
      </c>
      <c r="CQ463">
        <v>-312220</v>
      </c>
      <c r="CR463">
        <v>2869821.19</v>
      </c>
      <c r="CS463">
        <v>349568716.17000002</v>
      </c>
      <c r="CT463">
        <v>530162.25</v>
      </c>
      <c r="CU463">
        <v>352971354.61000001</v>
      </c>
      <c r="CV463" s="34">
        <v>0.53763439999999996</v>
      </c>
      <c r="CW463">
        <v>1443537990</v>
      </c>
      <c r="CX463" s="7">
        <v>55727896.209999993</v>
      </c>
      <c r="CY463" s="10">
        <f t="shared" si="15"/>
        <v>0</v>
      </c>
      <c r="CZ463" s="10">
        <f>IFERROR(INDEX(CONFAZ!$A$2:$ES$440,MATCH(DATE(YEAR($A463),MONTH($A463),15),CONFAZ!$A$2:$A$440,0),4),0)</f>
        <v>26256.97</v>
      </c>
      <c r="DA463"/>
      <c r="DB463"/>
      <c r="DC463"/>
      <c r="DD463"/>
      <c r="DJ463"/>
    </row>
    <row r="464" spans="1:114" x14ac:dyDescent="0.25">
      <c r="A464" s="1">
        <v>44215</v>
      </c>
      <c r="B464" s="1" t="str">
        <f t="shared" si="14"/>
        <v>19/01/2021</v>
      </c>
      <c r="C464" t="s">
        <v>61</v>
      </c>
      <c r="D464" t="s">
        <v>65</v>
      </c>
      <c r="E464" s="8">
        <v>5.3562000000000003</v>
      </c>
      <c r="F464">
        <v>701660118.67999995</v>
      </c>
      <c r="G464">
        <v>6000866.1600000001</v>
      </c>
      <c r="H464">
        <v>953962929</v>
      </c>
      <c r="I464">
        <v>133785359.5</v>
      </c>
      <c r="J464">
        <v>12309139.66</v>
      </c>
      <c r="K464">
        <v>28869196.66</v>
      </c>
      <c r="L464">
        <v>36365192</v>
      </c>
      <c r="M464" s="10">
        <v>21654809</v>
      </c>
      <c r="N464" s="10">
        <v>84454207</v>
      </c>
      <c r="O464" s="10">
        <v>147589834</v>
      </c>
      <c r="P464" s="10">
        <v>141370176</v>
      </c>
      <c r="Q464" s="10">
        <v>11443611</v>
      </c>
      <c r="R464" s="10">
        <v>142785788</v>
      </c>
      <c r="S464" s="10">
        <v>3682071</v>
      </c>
      <c r="T464" s="10">
        <v>28726547</v>
      </c>
      <c r="U464" s="10">
        <v>280031291</v>
      </c>
      <c r="V464" s="10">
        <v>86753904</v>
      </c>
      <c r="W464" s="10">
        <v>3682071</v>
      </c>
      <c r="X464" s="10">
        <v>28726547</v>
      </c>
      <c r="Y464" s="10">
        <v>280031291</v>
      </c>
      <c r="Z464" s="10">
        <v>86753904</v>
      </c>
      <c r="AA464" s="10">
        <v>5470691</v>
      </c>
      <c r="AB464" s="10">
        <v>0.85405814840000005</v>
      </c>
      <c r="AC464">
        <v>131.88</v>
      </c>
      <c r="AD464" s="2">
        <v>14947626003</v>
      </c>
      <c r="AE464" s="2">
        <v>15167392393</v>
      </c>
      <c r="AF464" s="10">
        <f>INDEX(CONFAZ!$EN$2:$ES$408,MATCH(DATE(YEAR($A464),MONTH($A464),15),CONFAZ!$EN$2:$EN$408,0),2)</f>
        <v>219556656</v>
      </c>
      <c r="AG464" s="10">
        <f>INDEX(CONFAZ!$EN$2:$ES$408,MATCH(DATE(YEAR($A464),MONTH($A464),15),CONFAZ!$EN$2:$EN$408,0),3)</f>
        <v>200805286</v>
      </c>
      <c r="AH464">
        <v>1100</v>
      </c>
      <c r="AI464">
        <v>1903679179200</v>
      </c>
      <c r="AJ464">
        <v>1.9</v>
      </c>
      <c r="AK464">
        <v>0.27</v>
      </c>
      <c r="AL464">
        <v>1341.27666666666</v>
      </c>
      <c r="AM464">
        <v>1046.761</v>
      </c>
      <c r="AN464">
        <v>959.58285714285705</v>
      </c>
      <c r="AO464">
        <v>1190.4636</v>
      </c>
      <c r="AP464">
        <v>14.460856431079399</v>
      </c>
      <c r="AQ464">
        <v>1.25</v>
      </c>
      <c r="AR464">
        <v>287.13</v>
      </c>
      <c r="AS464">
        <v>11.81</v>
      </c>
      <c r="AT464" s="10">
        <v>679663300000</v>
      </c>
      <c r="AU464">
        <v>80208</v>
      </c>
      <c r="AV464">
        <v>1003</v>
      </c>
      <c r="AW464">
        <v>140274711</v>
      </c>
      <c r="AX464">
        <v>94168936</v>
      </c>
      <c r="AY464">
        <v>4800</v>
      </c>
      <c r="AZ464" s="10">
        <v>1176</v>
      </c>
      <c r="BA464">
        <v>114</v>
      </c>
      <c r="BB464">
        <v>114</v>
      </c>
      <c r="BC464">
        <v>6875</v>
      </c>
      <c r="BD464">
        <v>0</v>
      </c>
      <c r="BE464">
        <v>772</v>
      </c>
      <c r="BF464">
        <v>644</v>
      </c>
      <c r="BG464">
        <v>155</v>
      </c>
      <c r="BH464">
        <v>2008</v>
      </c>
      <c r="BI464">
        <v>4649</v>
      </c>
      <c r="BJ464">
        <v>0</v>
      </c>
      <c r="BK464">
        <v>65968</v>
      </c>
      <c r="BL464">
        <v>45859481</v>
      </c>
      <c r="BM464">
        <v>74032</v>
      </c>
      <c r="BN464">
        <v>0</v>
      </c>
      <c r="BO464">
        <v>33605801000</v>
      </c>
      <c r="BP464" s="3">
        <v>0.4</v>
      </c>
      <c r="BQ464" s="3">
        <v>3704</v>
      </c>
      <c r="BR464">
        <v>30699.57</v>
      </c>
      <c r="BS464" s="3">
        <v>3568480000</v>
      </c>
      <c r="BT464" s="3">
        <v>20396000</v>
      </c>
      <c r="BU464" s="3">
        <v>7460218000</v>
      </c>
      <c r="BV464" s="3">
        <v>16141426000</v>
      </c>
      <c r="BW464" s="3">
        <v>6415281000</v>
      </c>
      <c r="BX464" s="3">
        <v>27190520000</v>
      </c>
      <c r="BY464">
        <v>0</v>
      </c>
      <c r="BZ464">
        <v>0</v>
      </c>
      <c r="CA464">
        <v>0</v>
      </c>
      <c r="CB464">
        <v>0</v>
      </c>
      <c r="CC464">
        <v>29846794000</v>
      </c>
      <c r="CD464">
        <v>0.4</v>
      </c>
      <c r="CE464">
        <v>1920733.82</v>
      </c>
      <c r="CF464">
        <v>636613853.80999994</v>
      </c>
      <c r="CG464">
        <v>23681.24</v>
      </c>
      <c r="CH464">
        <v>33627</v>
      </c>
      <c r="CI464">
        <v>32.8664779</v>
      </c>
      <c r="CJ464">
        <v>4.62</v>
      </c>
      <c r="CK464">
        <v>347390</v>
      </c>
      <c r="CL464">
        <v>357476.67</v>
      </c>
      <c r="CM464">
        <v>10090</v>
      </c>
      <c r="CN464">
        <v>-48176.67</v>
      </c>
      <c r="CO464">
        <v>6979780</v>
      </c>
      <c r="CP464">
        <v>-48216.67</v>
      </c>
      <c r="CQ464">
        <v>-238543.33</v>
      </c>
      <c r="CR464">
        <v>2582825.77</v>
      </c>
      <c r="CS464">
        <v>501247049.06</v>
      </c>
      <c r="CT464">
        <v>1398101.52</v>
      </c>
      <c r="CU464">
        <v>505227976.35000002</v>
      </c>
      <c r="CV464" s="34">
        <v>0.53441640000000001</v>
      </c>
      <c r="CW464">
        <v>913040838.70000005</v>
      </c>
      <c r="CX464" s="7">
        <v>56972497.090000004</v>
      </c>
      <c r="CY464" s="10">
        <f t="shared" si="15"/>
        <v>0</v>
      </c>
      <c r="CZ464" s="10">
        <f>IFERROR(INDEX(CONFAZ!$A$2:$ES$440,MATCH(DATE(YEAR($A464),MONTH($A464),15),CONFAZ!$A$2:$A$440,0),4),0)</f>
        <v>23681.24</v>
      </c>
      <c r="DA464"/>
      <c r="DB464"/>
      <c r="DC464"/>
      <c r="DD464"/>
      <c r="DJ464"/>
    </row>
    <row r="465" spans="1:114" x14ac:dyDescent="0.25">
      <c r="A465" s="1">
        <v>44246</v>
      </c>
      <c r="B465" s="1" t="str">
        <f t="shared" si="14"/>
        <v>19/02/2021</v>
      </c>
      <c r="C465" t="s">
        <v>61</v>
      </c>
      <c r="D465" t="s">
        <v>65</v>
      </c>
      <c r="E465" s="8">
        <v>5.4165000000000001</v>
      </c>
      <c r="F465">
        <v>517490592.14999992</v>
      </c>
      <c r="G465">
        <v>4728410.59</v>
      </c>
      <c r="H465">
        <v>733541331</v>
      </c>
      <c r="I465">
        <v>117453395.57000001</v>
      </c>
      <c r="J465">
        <v>10984360.35</v>
      </c>
      <c r="K465">
        <v>21271996.27</v>
      </c>
      <c r="L465">
        <v>97533778</v>
      </c>
      <c r="M465" s="10">
        <v>16116347</v>
      </c>
      <c r="N465" s="10">
        <v>33358258</v>
      </c>
      <c r="O465" s="10">
        <v>109013677</v>
      </c>
      <c r="P465" s="10">
        <v>123245308</v>
      </c>
      <c r="Q465" s="10">
        <v>8617236</v>
      </c>
      <c r="R465" s="10">
        <v>125448009</v>
      </c>
      <c r="S465" s="10">
        <v>3230631</v>
      </c>
      <c r="T465" s="10">
        <v>24662693</v>
      </c>
      <c r="U465" s="10">
        <v>208196002</v>
      </c>
      <c r="V465" s="10">
        <v>77070643</v>
      </c>
      <c r="W465" s="10">
        <v>3230631</v>
      </c>
      <c r="X465" s="10">
        <v>24662693</v>
      </c>
      <c r="Y465" s="10">
        <v>208196002</v>
      </c>
      <c r="Z465" s="10">
        <v>77070643</v>
      </c>
      <c r="AA465" s="10">
        <v>4582527</v>
      </c>
      <c r="AB465" s="10">
        <v>1.5722876813</v>
      </c>
      <c r="AC465">
        <v>134.52000000000001</v>
      </c>
      <c r="AD465" s="2">
        <v>16375290870</v>
      </c>
      <c r="AE465" s="2">
        <v>14539172569</v>
      </c>
      <c r="AF465" s="10">
        <f>INDEX(CONFAZ!$EN$2:$ES$408,MATCH(DATE(YEAR($A465),MONTH($A465),15),CONFAZ!$EN$2:$EN$408,0),2)</f>
        <v>284598511</v>
      </c>
      <c r="AG465" s="10">
        <f>INDEX(CONFAZ!$EN$2:$ES$408,MATCH(DATE(YEAR($A465),MONTH($A465),15),CONFAZ!$EN$2:$EN$408,0),3)</f>
        <v>204661460</v>
      </c>
      <c r="AH465">
        <v>1100</v>
      </c>
      <c r="AI465">
        <v>1928653155000</v>
      </c>
      <c r="AJ465">
        <v>1.9</v>
      </c>
      <c r="AK465">
        <v>0.82</v>
      </c>
      <c r="AL465">
        <v>1368.41055555555</v>
      </c>
      <c r="AM465">
        <v>1063.9475</v>
      </c>
      <c r="AN465">
        <v>975.356666666666</v>
      </c>
      <c r="AO465">
        <v>1213.5008</v>
      </c>
      <c r="AP465">
        <v>14.6081375896377</v>
      </c>
      <c r="AQ465">
        <v>1.86</v>
      </c>
      <c r="AR465">
        <v>333.68</v>
      </c>
      <c r="AS465">
        <v>86.63</v>
      </c>
      <c r="AT465" s="10">
        <v>706749200000</v>
      </c>
      <c r="AU465">
        <v>47039</v>
      </c>
      <c r="AV465">
        <v>482</v>
      </c>
      <c r="AW465">
        <v>176648964</v>
      </c>
      <c r="AX465">
        <v>81671249</v>
      </c>
      <c r="AY465">
        <v>2678</v>
      </c>
      <c r="AZ465" s="10">
        <v>181</v>
      </c>
      <c r="BA465">
        <v>76</v>
      </c>
      <c r="BB465">
        <v>76</v>
      </c>
      <c r="BC465">
        <v>3931</v>
      </c>
      <c r="BD465">
        <v>0</v>
      </c>
      <c r="BE465">
        <v>1165</v>
      </c>
      <c r="BF465">
        <v>16925</v>
      </c>
      <c r="BG465">
        <v>776</v>
      </c>
      <c r="BH465">
        <v>2203</v>
      </c>
      <c r="BI465">
        <v>1304</v>
      </c>
      <c r="BJ465">
        <v>0</v>
      </c>
      <c r="BK465">
        <v>41528</v>
      </c>
      <c r="BL465">
        <v>94806877</v>
      </c>
      <c r="BM465">
        <v>45562</v>
      </c>
      <c r="BN465">
        <v>0</v>
      </c>
      <c r="BO465">
        <v>33605801000</v>
      </c>
      <c r="BP465" s="3">
        <v>0.4</v>
      </c>
      <c r="BQ465" s="3">
        <v>3704</v>
      </c>
      <c r="BR465" s="3">
        <v>30699.57</v>
      </c>
      <c r="BS465">
        <v>3568480000</v>
      </c>
      <c r="BT465">
        <v>20396000</v>
      </c>
      <c r="BU465" s="3">
        <v>7460218000</v>
      </c>
      <c r="BV465" s="3">
        <v>16141426000</v>
      </c>
      <c r="BW465">
        <v>6415281000</v>
      </c>
      <c r="BX465" s="3">
        <v>27190520000</v>
      </c>
      <c r="BY465">
        <v>0</v>
      </c>
      <c r="BZ465">
        <v>0</v>
      </c>
      <c r="CA465">
        <v>0</v>
      </c>
      <c r="CB465">
        <v>0</v>
      </c>
      <c r="CC465">
        <v>29846794000</v>
      </c>
      <c r="CD465">
        <v>0.4</v>
      </c>
      <c r="CE465">
        <v>2495333.61</v>
      </c>
      <c r="CF465">
        <v>682844777.91999996</v>
      </c>
      <c r="CG465">
        <v>26318.51</v>
      </c>
      <c r="CH465">
        <v>33470</v>
      </c>
      <c r="CI465">
        <v>32.8664779</v>
      </c>
      <c r="CJ465">
        <v>4.95</v>
      </c>
      <c r="CK465">
        <v>347390</v>
      </c>
      <c r="CL465">
        <v>357476.67</v>
      </c>
      <c r="CM465">
        <v>10090</v>
      </c>
      <c r="CN465">
        <v>-48176.67</v>
      </c>
      <c r="CO465">
        <v>6979780</v>
      </c>
      <c r="CP465">
        <v>-48216.67</v>
      </c>
      <c r="CQ465">
        <v>-238543.33</v>
      </c>
      <c r="CR465">
        <v>2077770.59</v>
      </c>
      <c r="CS465">
        <v>351112368.69999999</v>
      </c>
      <c r="CT465">
        <v>4665320.3</v>
      </c>
      <c r="CU465">
        <v>357855459.58999997</v>
      </c>
      <c r="CV465" s="34">
        <v>0.53441640000000001</v>
      </c>
      <c r="CW465">
        <v>1141346702</v>
      </c>
      <c r="CX465" s="7">
        <v>74870189.540000007</v>
      </c>
      <c r="CY465" s="10">
        <f t="shared" si="15"/>
        <v>0</v>
      </c>
      <c r="CZ465" s="10">
        <f>IFERROR(INDEX(CONFAZ!$A$2:$ES$440,MATCH(DATE(YEAR($A465),MONTH($A465),15),CONFAZ!$A$2:$A$440,0),4),0)</f>
        <v>26318.51</v>
      </c>
      <c r="DA465" s="10"/>
      <c r="DB465" s="10"/>
      <c r="DC465"/>
      <c r="DD465"/>
      <c r="DJ465"/>
    </row>
    <row r="466" spans="1:114" x14ac:dyDescent="0.25">
      <c r="A466" s="1">
        <v>44274</v>
      </c>
      <c r="B466" s="1" t="str">
        <f t="shared" si="14"/>
        <v>19/03/2021</v>
      </c>
      <c r="C466" t="s">
        <v>61</v>
      </c>
      <c r="D466" t="s">
        <v>65</v>
      </c>
      <c r="E466" s="8">
        <v>5.6460999999999997</v>
      </c>
      <c r="F466">
        <v>473362266.76999998</v>
      </c>
      <c r="G466">
        <v>5000717.3599999994</v>
      </c>
      <c r="H466">
        <v>708517954</v>
      </c>
      <c r="I466">
        <v>98060778.790000007</v>
      </c>
      <c r="J466">
        <v>52768491.089999996</v>
      </c>
      <c r="K466">
        <v>20372892.170000006</v>
      </c>
      <c r="L466">
        <v>73655798</v>
      </c>
      <c r="M466" s="10">
        <v>14993808</v>
      </c>
      <c r="N466" s="10">
        <v>32923813</v>
      </c>
      <c r="O466" s="10">
        <v>95476205</v>
      </c>
      <c r="P466" s="10">
        <v>120271670</v>
      </c>
      <c r="Q466" s="10">
        <v>9403789</v>
      </c>
      <c r="R466" s="10">
        <v>109612801</v>
      </c>
      <c r="S466" s="10">
        <v>3891685</v>
      </c>
      <c r="T466" s="10">
        <v>28136059</v>
      </c>
      <c r="U466" s="10">
        <v>210136237</v>
      </c>
      <c r="V466" s="10">
        <v>78826956</v>
      </c>
      <c r="W466" s="10">
        <v>3891685</v>
      </c>
      <c r="X466" s="10">
        <v>28136059</v>
      </c>
      <c r="Y466" s="10">
        <v>210136237</v>
      </c>
      <c r="Z466" s="10">
        <v>78826956</v>
      </c>
      <c r="AA466" s="10">
        <v>4844931</v>
      </c>
      <c r="AB466" s="10">
        <v>2.3859532561000001</v>
      </c>
      <c r="AC466">
        <v>144.41</v>
      </c>
      <c r="AD466" s="2">
        <v>24335759852</v>
      </c>
      <c r="AE466" s="2">
        <v>17865278864</v>
      </c>
      <c r="AF466" s="10">
        <f>INDEX(CONFAZ!$EN$2:$ES$408,MATCH(DATE(YEAR($A466),MONTH($A466),15),CONFAZ!$EN$2:$EN$408,0),2)</f>
        <v>337570820</v>
      </c>
      <c r="AG466" s="10">
        <f>INDEX(CONFAZ!$EN$2:$ES$408,MATCH(DATE(YEAR($A466),MONTH($A466),15),CONFAZ!$EN$2:$EN$408,0),3)</f>
        <v>234183843</v>
      </c>
      <c r="AH466">
        <v>1100</v>
      </c>
      <c r="AI466">
        <v>1961528539300</v>
      </c>
      <c r="AJ466">
        <v>2.23</v>
      </c>
      <c r="AK466">
        <v>0.86</v>
      </c>
      <c r="AL466">
        <v>1396.46444444444</v>
      </c>
      <c r="AM466">
        <v>1079.2065</v>
      </c>
      <c r="AN466">
        <v>989.824761904762</v>
      </c>
      <c r="AO466">
        <v>1233.8227999999999</v>
      </c>
      <c r="AP466">
        <v>14.908294980408201</v>
      </c>
      <c r="AQ466">
        <v>1.93</v>
      </c>
      <c r="AR466">
        <v>372.8</v>
      </c>
      <c r="AS466">
        <v>106.91</v>
      </c>
      <c r="AT466" s="10">
        <v>766209300000</v>
      </c>
      <c r="AU466">
        <v>61635</v>
      </c>
      <c r="AV466">
        <v>122</v>
      </c>
      <c r="AW466">
        <v>145320655</v>
      </c>
      <c r="AX466">
        <v>92202549</v>
      </c>
      <c r="AY466">
        <v>3514</v>
      </c>
      <c r="AZ466" s="10">
        <v>375</v>
      </c>
      <c r="BA466">
        <v>80</v>
      </c>
      <c r="BB466">
        <v>80</v>
      </c>
      <c r="BC466">
        <v>2372</v>
      </c>
      <c r="BD466">
        <v>0</v>
      </c>
      <c r="BE466">
        <v>36</v>
      </c>
      <c r="BF466">
        <v>4251</v>
      </c>
      <c r="BG466">
        <v>906</v>
      </c>
      <c r="BH466">
        <v>1312</v>
      </c>
      <c r="BI466">
        <v>1407</v>
      </c>
      <c r="BJ466">
        <v>0</v>
      </c>
      <c r="BK466">
        <v>47820</v>
      </c>
      <c r="BL466">
        <v>52926186</v>
      </c>
      <c r="BM466">
        <v>60437</v>
      </c>
      <c r="BN466">
        <v>0</v>
      </c>
      <c r="BO466">
        <v>33605801000</v>
      </c>
      <c r="BP466" s="3">
        <v>0.4</v>
      </c>
      <c r="BQ466" s="3">
        <v>3704</v>
      </c>
      <c r="BR466" s="3">
        <v>30699.57</v>
      </c>
      <c r="BS466" s="3">
        <v>3568480000</v>
      </c>
      <c r="BT466">
        <v>20396000</v>
      </c>
      <c r="BU466">
        <v>7460218000</v>
      </c>
      <c r="BV466" s="3">
        <v>16141426000</v>
      </c>
      <c r="BW466" s="3">
        <v>6415281000</v>
      </c>
      <c r="BX466" s="3">
        <v>27190520000</v>
      </c>
      <c r="BY466">
        <v>0</v>
      </c>
      <c r="BZ466">
        <v>0</v>
      </c>
      <c r="CA466">
        <v>0</v>
      </c>
      <c r="CB466">
        <v>0</v>
      </c>
      <c r="CC466">
        <v>29846794000</v>
      </c>
      <c r="CD466">
        <v>0.4</v>
      </c>
      <c r="CE466">
        <v>1853556.51</v>
      </c>
      <c r="CF466">
        <v>692918983.50999999</v>
      </c>
      <c r="CG466">
        <v>7371.47</v>
      </c>
      <c r="CH466">
        <v>33595</v>
      </c>
      <c r="CI466">
        <v>32.8664779</v>
      </c>
      <c r="CJ466">
        <v>5.48</v>
      </c>
      <c r="CK466">
        <v>347390</v>
      </c>
      <c r="CL466">
        <v>357476.67</v>
      </c>
      <c r="CM466">
        <v>10090</v>
      </c>
      <c r="CN466">
        <v>-48176.67</v>
      </c>
      <c r="CO466">
        <v>6979780</v>
      </c>
      <c r="CP466">
        <v>-48216.67</v>
      </c>
      <c r="CQ466">
        <v>-238543.33</v>
      </c>
      <c r="CR466">
        <v>1850811.39</v>
      </c>
      <c r="CS466">
        <v>334726484.63999999</v>
      </c>
      <c r="CT466">
        <v>3597327.38</v>
      </c>
      <c r="CU466">
        <v>340193238.25</v>
      </c>
      <c r="CV466" s="34">
        <v>0.53441640000000001</v>
      </c>
      <c r="CW466">
        <v>1141346702</v>
      </c>
      <c r="CX466" s="7">
        <v>49978396.840000004</v>
      </c>
      <c r="CY466" s="10">
        <f t="shared" si="15"/>
        <v>0</v>
      </c>
      <c r="CZ466" s="10">
        <f>IFERROR(INDEX(CONFAZ!$A$2:$ES$440,MATCH(DATE(YEAR($A466),MONTH($A466),15),CONFAZ!$A$2:$A$440,0),4),0)</f>
        <v>7371.47</v>
      </c>
      <c r="DA466"/>
      <c r="DB466"/>
      <c r="DC466"/>
      <c r="DD466"/>
      <c r="DJ466"/>
    </row>
    <row r="467" spans="1:114" x14ac:dyDescent="0.25">
      <c r="A467" s="1">
        <v>44305</v>
      </c>
      <c r="B467" s="1" t="str">
        <f t="shared" si="14"/>
        <v>19/04/2021</v>
      </c>
      <c r="C467" t="s">
        <v>61</v>
      </c>
      <c r="D467" t="s">
        <v>65</v>
      </c>
      <c r="E467" s="8">
        <v>5.5621</v>
      </c>
      <c r="F467">
        <v>531184621.96999997</v>
      </c>
      <c r="G467">
        <v>4244162.09</v>
      </c>
      <c r="H467">
        <v>723782265</v>
      </c>
      <c r="I467">
        <v>112265191.51000001</v>
      </c>
      <c r="J467">
        <v>10372036.320000002</v>
      </c>
      <c r="K467">
        <v>13565914.199999999</v>
      </c>
      <c r="L467">
        <v>31940675</v>
      </c>
      <c r="M467" s="10">
        <v>16976019</v>
      </c>
      <c r="N467" s="10">
        <v>34351256</v>
      </c>
      <c r="O467" s="10">
        <v>97591727</v>
      </c>
      <c r="P467" s="10">
        <v>141785247</v>
      </c>
      <c r="Q467" s="10">
        <v>8113347</v>
      </c>
      <c r="R467" s="10">
        <v>89631948</v>
      </c>
      <c r="S467" s="10">
        <v>4381560</v>
      </c>
      <c r="T467" s="10">
        <v>25319551</v>
      </c>
      <c r="U467" s="10">
        <v>224577905</v>
      </c>
      <c r="V467" s="10">
        <v>76949597</v>
      </c>
      <c r="W467" s="10">
        <v>4381560</v>
      </c>
      <c r="X467" s="10">
        <v>25319551</v>
      </c>
      <c r="Y467" s="10">
        <v>224577905</v>
      </c>
      <c r="Z467" s="10">
        <v>76949597</v>
      </c>
      <c r="AA467" s="10">
        <v>4104108</v>
      </c>
      <c r="AB467" s="10">
        <v>1.1565412612999999</v>
      </c>
      <c r="AC467">
        <v>139.07</v>
      </c>
      <c r="AD467" s="2">
        <v>26059431856</v>
      </c>
      <c r="AE467" s="2">
        <v>16096324095</v>
      </c>
      <c r="AF467" s="10">
        <f>INDEX(CONFAZ!$EN$2:$ES$408,MATCH(DATE(YEAR($A467),MONTH($A467),15),CONFAZ!$EN$2:$EN$408,0),2)</f>
        <v>399608773</v>
      </c>
      <c r="AG467" s="10">
        <f>INDEX(CONFAZ!$EN$2:$ES$408,MATCH(DATE(YEAR($A467),MONTH($A467),15),CONFAZ!$EN$2:$EN$408,0),3)</f>
        <v>289194288</v>
      </c>
      <c r="AH467">
        <v>1100</v>
      </c>
      <c r="AI467">
        <v>1952274851600</v>
      </c>
      <c r="AJ467">
        <v>2.65</v>
      </c>
      <c r="AK467">
        <v>0.38</v>
      </c>
      <c r="AL467">
        <v>1440.0644444444399</v>
      </c>
      <c r="AM467">
        <v>1114.8724999999999</v>
      </c>
      <c r="AN467">
        <v>1019.9523809523801</v>
      </c>
      <c r="AO467">
        <v>1275.0591999999999</v>
      </c>
      <c r="AP467">
        <v>14.794864801683101</v>
      </c>
      <c r="AQ467">
        <v>1.31</v>
      </c>
      <c r="AR467">
        <v>360.77</v>
      </c>
      <c r="AS467">
        <v>102.69</v>
      </c>
      <c r="AT467" s="10">
        <v>732553000000</v>
      </c>
      <c r="AU467">
        <v>100446</v>
      </c>
      <c r="AV467">
        <v>378</v>
      </c>
      <c r="AW467">
        <v>156032453</v>
      </c>
      <c r="AX467">
        <v>125268816</v>
      </c>
      <c r="AY467">
        <v>5050</v>
      </c>
      <c r="AZ467" s="10">
        <v>430</v>
      </c>
      <c r="BA467">
        <v>252</v>
      </c>
      <c r="BB467">
        <v>252</v>
      </c>
      <c r="BC467">
        <v>6089</v>
      </c>
      <c r="BD467">
        <v>0</v>
      </c>
      <c r="BE467">
        <v>337</v>
      </c>
      <c r="BF467">
        <v>4409</v>
      </c>
      <c r="BG467">
        <v>55</v>
      </c>
      <c r="BH467">
        <v>1098</v>
      </c>
      <c r="BI467">
        <v>2217</v>
      </c>
      <c r="BJ467">
        <v>168</v>
      </c>
      <c r="BK467">
        <v>72837</v>
      </c>
      <c r="BL467">
        <v>28820952</v>
      </c>
      <c r="BM467">
        <v>1727547</v>
      </c>
      <c r="BN467">
        <v>0</v>
      </c>
      <c r="BO467">
        <v>33605801000</v>
      </c>
      <c r="BP467" s="3">
        <v>0.4</v>
      </c>
      <c r="BQ467" s="3">
        <v>3704</v>
      </c>
      <c r="BR467" s="3">
        <v>30699.57</v>
      </c>
      <c r="BS467">
        <v>3568480000</v>
      </c>
      <c r="BT467" s="3">
        <v>20396000</v>
      </c>
      <c r="BU467">
        <v>7460218000</v>
      </c>
      <c r="BV467" s="3">
        <v>16141426000</v>
      </c>
      <c r="BW467" s="3">
        <v>6415281000</v>
      </c>
      <c r="BX467" s="3">
        <v>27190520000</v>
      </c>
      <c r="BY467">
        <v>0</v>
      </c>
      <c r="BZ467">
        <v>0</v>
      </c>
      <c r="CA467">
        <v>0</v>
      </c>
      <c r="CB467">
        <v>0</v>
      </c>
      <c r="CC467">
        <v>29846794000</v>
      </c>
      <c r="CD467">
        <v>0.4</v>
      </c>
      <c r="CE467">
        <v>1855669.45</v>
      </c>
      <c r="CF467">
        <v>702530163.99000001</v>
      </c>
      <c r="CG467">
        <v>21827.61</v>
      </c>
      <c r="CH467">
        <v>34056</v>
      </c>
      <c r="CI467">
        <v>32.8664779</v>
      </c>
      <c r="CJ467">
        <v>5.45</v>
      </c>
      <c r="CK467">
        <v>-78316.67</v>
      </c>
      <c r="CL467">
        <v>-75960</v>
      </c>
      <c r="CM467">
        <v>2356.67</v>
      </c>
      <c r="CN467">
        <v>43406.67</v>
      </c>
      <c r="CO467">
        <v>6697126.6699999999</v>
      </c>
      <c r="CP467">
        <v>-56583.33</v>
      </c>
      <c r="CQ467">
        <v>-268523.33</v>
      </c>
      <c r="CR467">
        <v>1544347.38</v>
      </c>
      <c r="CS467">
        <v>367867249.47000003</v>
      </c>
      <c r="CT467">
        <v>1918884.04</v>
      </c>
      <c r="CU467">
        <v>371338880.88999999</v>
      </c>
      <c r="CV467" s="34">
        <v>0.53441640000000001</v>
      </c>
      <c r="CW467">
        <v>1141346702</v>
      </c>
      <c r="CX467" s="7">
        <v>52217882.479999997</v>
      </c>
      <c r="CY467" s="10">
        <f t="shared" si="15"/>
        <v>0</v>
      </c>
      <c r="CZ467" s="10">
        <f>IFERROR(INDEX(CONFAZ!$A$2:$ES$440,MATCH(DATE(YEAR($A467),MONTH($A467),15),CONFAZ!$A$2:$A$440,0),4),0)</f>
        <v>21827.61</v>
      </c>
      <c r="DB467"/>
      <c r="DC467"/>
      <c r="DD467"/>
      <c r="DJ467"/>
    </row>
    <row r="468" spans="1:114" x14ac:dyDescent="0.25">
      <c r="A468" s="1">
        <v>44335</v>
      </c>
      <c r="B468" s="1" t="str">
        <f t="shared" si="14"/>
        <v>19/05/2021</v>
      </c>
      <c r="C468" t="s">
        <v>61</v>
      </c>
      <c r="D468" t="s">
        <v>65</v>
      </c>
      <c r="E468" s="8">
        <v>5.2911000000000001</v>
      </c>
      <c r="F468">
        <v>481208225.89999992</v>
      </c>
      <c r="G468">
        <v>4439159.9499999993</v>
      </c>
      <c r="H468">
        <v>736779435</v>
      </c>
      <c r="I468">
        <v>105142475.03</v>
      </c>
      <c r="J468">
        <v>67967931.809999987</v>
      </c>
      <c r="K468">
        <v>13445492.16</v>
      </c>
      <c r="L468">
        <v>45690330</v>
      </c>
      <c r="M468" s="10">
        <v>14997948</v>
      </c>
      <c r="N468" s="10">
        <v>33220648</v>
      </c>
      <c r="O468" s="10">
        <v>91078079</v>
      </c>
      <c r="P468" s="10">
        <v>133390080</v>
      </c>
      <c r="Q468" s="10">
        <v>7080381</v>
      </c>
      <c r="R468" s="10">
        <v>92834428</v>
      </c>
      <c r="S468" s="10">
        <v>4166967</v>
      </c>
      <c r="T468" s="10">
        <v>26158613</v>
      </c>
      <c r="U468" s="10">
        <v>249633766</v>
      </c>
      <c r="V468" s="10">
        <v>79920186</v>
      </c>
      <c r="W468" s="10">
        <v>4166967</v>
      </c>
      <c r="X468" s="10">
        <v>26158613</v>
      </c>
      <c r="Y468" s="10">
        <v>249633766</v>
      </c>
      <c r="Z468" s="10">
        <v>79920186</v>
      </c>
      <c r="AA468" s="10">
        <v>4298339</v>
      </c>
      <c r="AB468" s="10">
        <v>0.38438258219999999</v>
      </c>
      <c r="AC468">
        <v>137.65</v>
      </c>
      <c r="AD468" s="2">
        <v>26200662606</v>
      </c>
      <c r="AE468" s="2">
        <v>17664681736</v>
      </c>
      <c r="AF468" s="10">
        <f>INDEX(CONFAZ!$EN$2:$ES$408,MATCH(DATE(YEAR($A468),MONTH($A468),15),CONFAZ!$EN$2:$EN$408,0),2)</f>
        <v>441078401</v>
      </c>
      <c r="AG468" s="10">
        <f>INDEX(CONFAZ!$EN$2:$ES$408,MATCH(DATE(YEAR($A468),MONTH($A468),15),CONFAZ!$EN$2:$EN$408,0),3)</f>
        <v>284473347</v>
      </c>
      <c r="AH468">
        <v>1100</v>
      </c>
      <c r="AI468">
        <v>1870128712800</v>
      </c>
      <c r="AJ468">
        <v>3.29</v>
      </c>
      <c r="AK468">
        <v>0.96</v>
      </c>
      <c r="AL468">
        <v>1463.6455555555499</v>
      </c>
      <c r="AM468">
        <v>1132.0315000000001</v>
      </c>
      <c r="AN468">
        <v>1038.2266666666601</v>
      </c>
      <c r="AO468">
        <v>1293.8435999999999</v>
      </c>
      <c r="AP468">
        <v>14.7277898158179</v>
      </c>
      <c r="AQ468">
        <v>1.83</v>
      </c>
      <c r="AR468">
        <v>359.97</v>
      </c>
      <c r="AS468">
        <v>52.25</v>
      </c>
      <c r="AT468" s="10">
        <v>724657300000</v>
      </c>
      <c r="AU468">
        <v>87418</v>
      </c>
      <c r="AV468">
        <v>964</v>
      </c>
      <c r="AW468">
        <v>131944226</v>
      </c>
      <c r="AX468">
        <v>75169078</v>
      </c>
      <c r="AY468">
        <v>4346</v>
      </c>
      <c r="AZ468" s="10">
        <v>108</v>
      </c>
      <c r="BA468">
        <v>71</v>
      </c>
      <c r="BB468">
        <v>71</v>
      </c>
      <c r="BC468">
        <v>5523</v>
      </c>
      <c r="BD468">
        <v>0</v>
      </c>
      <c r="BE468">
        <v>1255</v>
      </c>
      <c r="BF468">
        <v>4881</v>
      </c>
      <c r="BG468">
        <v>1092</v>
      </c>
      <c r="BH468">
        <v>6724</v>
      </c>
      <c r="BI468">
        <v>2522</v>
      </c>
      <c r="BJ468">
        <v>88</v>
      </c>
      <c r="BK468">
        <v>66852</v>
      </c>
      <c r="BL468">
        <v>56390457</v>
      </c>
      <c r="BM468">
        <v>194331</v>
      </c>
      <c r="BN468">
        <v>0</v>
      </c>
      <c r="BO468">
        <v>33605801000</v>
      </c>
      <c r="BP468" s="3">
        <v>0.4</v>
      </c>
      <c r="BQ468" s="3">
        <v>3704</v>
      </c>
      <c r="BR468" s="3">
        <v>30699.57</v>
      </c>
      <c r="BS468" s="3">
        <v>3568480000</v>
      </c>
      <c r="BT468" s="3">
        <v>20396000</v>
      </c>
      <c r="BU468" s="3">
        <v>7460218000</v>
      </c>
      <c r="BV468" s="3">
        <v>16141426000</v>
      </c>
      <c r="BW468" s="3">
        <v>6415281000</v>
      </c>
      <c r="BX468" s="3">
        <v>27190520000</v>
      </c>
      <c r="BY468">
        <v>0</v>
      </c>
      <c r="BZ468">
        <v>0</v>
      </c>
      <c r="CA468">
        <v>0</v>
      </c>
      <c r="CB468">
        <v>0</v>
      </c>
      <c r="CC468">
        <v>29846794000</v>
      </c>
      <c r="CD468">
        <v>0.4</v>
      </c>
      <c r="CE468">
        <v>1799672.99</v>
      </c>
      <c r="CF468">
        <v>754561499.23000002</v>
      </c>
      <c r="CG468">
        <v>16745.05</v>
      </c>
      <c r="CH468">
        <v>33907</v>
      </c>
      <c r="CI468">
        <v>32.8664779</v>
      </c>
      <c r="CJ468">
        <v>5.6</v>
      </c>
      <c r="CK468">
        <v>-78316.67</v>
      </c>
      <c r="CL468">
        <v>-75960</v>
      </c>
      <c r="CM468">
        <v>2356.67</v>
      </c>
      <c r="CN468">
        <v>43406.67</v>
      </c>
      <c r="CO468">
        <v>6697126.6699999999</v>
      </c>
      <c r="CP468">
        <v>-56583.33</v>
      </c>
      <c r="CQ468">
        <v>-268523.33</v>
      </c>
      <c r="CR468">
        <v>1626268.06</v>
      </c>
      <c r="CS468">
        <v>384736538.36000001</v>
      </c>
      <c r="CT468">
        <v>2623496.87</v>
      </c>
      <c r="CU468">
        <v>388999777.29000002</v>
      </c>
      <c r="CV468" s="34">
        <v>0.53441640000000001</v>
      </c>
      <c r="CW468">
        <v>1141346702</v>
      </c>
      <c r="CX468" s="7">
        <v>62896448.630000003</v>
      </c>
      <c r="CY468" s="10">
        <f t="shared" si="15"/>
        <v>0</v>
      </c>
      <c r="CZ468" s="10">
        <f>IFERROR(INDEX(CONFAZ!$A$2:$ES$440,MATCH(DATE(YEAR($A468),MONTH($A468),15),CONFAZ!$A$2:$A$440,0),4),0)</f>
        <v>16745.05</v>
      </c>
      <c r="DA468"/>
      <c r="DB468"/>
      <c r="DC468"/>
      <c r="DD468"/>
      <c r="DJ468"/>
    </row>
    <row r="469" spans="1:114" x14ac:dyDescent="0.25">
      <c r="A469" s="1">
        <v>44366</v>
      </c>
      <c r="B469" s="1" t="str">
        <f t="shared" si="14"/>
        <v>19/06/2021</v>
      </c>
      <c r="C469" t="s">
        <v>61</v>
      </c>
      <c r="D469" t="s">
        <v>65</v>
      </c>
      <c r="E469" s="8">
        <v>5.0319000000000003</v>
      </c>
      <c r="F469">
        <v>477671742</v>
      </c>
      <c r="G469">
        <v>5393379.0899999999</v>
      </c>
      <c r="H469">
        <v>731206214</v>
      </c>
      <c r="I469">
        <v>120550824.97</v>
      </c>
      <c r="J469">
        <v>51042877.659999996</v>
      </c>
      <c r="K469">
        <v>13477221.799999999</v>
      </c>
      <c r="L469">
        <v>41233596</v>
      </c>
      <c r="M469" s="10">
        <v>23499149</v>
      </c>
      <c r="N469" s="10">
        <v>34248596</v>
      </c>
      <c r="O469" s="10">
        <v>104559826</v>
      </c>
      <c r="P469" s="10">
        <v>146152177</v>
      </c>
      <c r="Q469" s="10">
        <v>9467215</v>
      </c>
      <c r="R469" s="10">
        <v>107817334</v>
      </c>
      <c r="S469" s="10">
        <v>6801030</v>
      </c>
      <c r="T469" s="10">
        <v>28645881</v>
      </c>
      <c r="U469" s="10">
        <v>182944433</v>
      </c>
      <c r="V469" s="10">
        <v>81877632</v>
      </c>
      <c r="W469" s="10">
        <v>6801030</v>
      </c>
      <c r="X469" s="10">
        <v>28645881</v>
      </c>
      <c r="Y469" s="10">
        <v>182944433</v>
      </c>
      <c r="Z469" s="10">
        <v>81877632</v>
      </c>
      <c r="AA469" s="10">
        <v>5192941</v>
      </c>
      <c r="AB469" s="10">
        <v>0.28808493089999998</v>
      </c>
      <c r="AC469">
        <v>137.97</v>
      </c>
      <c r="AD469" s="2">
        <v>28257895138</v>
      </c>
      <c r="AE469" s="2">
        <v>17843605079</v>
      </c>
      <c r="AF469" s="10">
        <f>INDEX(CONFAZ!$EN$2:$ES$408,MATCH(DATE(YEAR($A469),MONTH($A469),15),CONFAZ!$EN$2:$EN$408,0),2)</f>
        <v>436581420</v>
      </c>
      <c r="AG469" s="10">
        <f>INDEX(CONFAZ!$EN$2:$ES$408,MATCH(DATE(YEAR($A469),MONTH($A469),15),CONFAZ!$EN$2:$EN$408,0),3)</f>
        <v>284310667</v>
      </c>
      <c r="AH469">
        <v>1100</v>
      </c>
      <c r="AI469">
        <v>1773674303400</v>
      </c>
      <c r="AJ469">
        <v>3.76</v>
      </c>
      <c r="AK469">
        <v>0.6</v>
      </c>
      <c r="AL469">
        <v>1478.0605555555501</v>
      </c>
      <c r="AM469">
        <v>1142.777</v>
      </c>
      <c r="AN469">
        <v>1050.7709523809499</v>
      </c>
      <c r="AO469">
        <v>1305.2764</v>
      </c>
      <c r="AP469">
        <v>14.231979734397701</v>
      </c>
      <c r="AQ469">
        <v>1.53</v>
      </c>
      <c r="AR469">
        <v>368.89</v>
      </c>
      <c r="AS469">
        <v>17.579999999999998</v>
      </c>
      <c r="AT469" s="10">
        <v>724838600000</v>
      </c>
      <c r="AU469">
        <v>122137</v>
      </c>
      <c r="AV469">
        <v>754</v>
      </c>
      <c r="AW469">
        <v>137514690</v>
      </c>
      <c r="AX469">
        <v>90513535</v>
      </c>
      <c r="AY469">
        <v>5458</v>
      </c>
      <c r="AZ469" s="10">
        <v>2350</v>
      </c>
      <c r="BA469">
        <v>64</v>
      </c>
      <c r="BB469">
        <v>64</v>
      </c>
      <c r="BC469">
        <v>11266</v>
      </c>
      <c r="BD469">
        <v>248</v>
      </c>
      <c r="BE469">
        <v>743</v>
      </c>
      <c r="BF469">
        <v>3680</v>
      </c>
      <c r="BG469">
        <v>565</v>
      </c>
      <c r="BH469">
        <v>8811</v>
      </c>
      <c r="BI469">
        <v>5443</v>
      </c>
      <c r="BJ469">
        <v>0</v>
      </c>
      <c r="BK469">
        <v>87753</v>
      </c>
      <c r="BL469">
        <v>38642935</v>
      </c>
      <c r="BM469">
        <v>8104861</v>
      </c>
      <c r="BN469">
        <v>0</v>
      </c>
      <c r="BO469">
        <v>33605801000</v>
      </c>
      <c r="BP469" s="3">
        <v>0.4</v>
      </c>
      <c r="BQ469" s="3">
        <v>3704</v>
      </c>
      <c r="BR469">
        <v>30699.57</v>
      </c>
      <c r="BS469" s="3">
        <v>3568480000</v>
      </c>
      <c r="BT469" s="3">
        <v>20396000</v>
      </c>
      <c r="BU469" s="3">
        <v>7460218000</v>
      </c>
      <c r="BV469" s="3">
        <v>16141426000</v>
      </c>
      <c r="BW469" s="3">
        <v>6415281000</v>
      </c>
      <c r="BX469">
        <v>27190520000</v>
      </c>
      <c r="BY469">
        <v>0</v>
      </c>
      <c r="BZ469">
        <v>0</v>
      </c>
      <c r="CA469">
        <v>0</v>
      </c>
      <c r="CB469">
        <v>0</v>
      </c>
      <c r="CC469">
        <v>29846794000</v>
      </c>
      <c r="CD469">
        <v>0.4</v>
      </c>
      <c r="CE469">
        <v>1413150.8</v>
      </c>
      <c r="CF469">
        <v>858976070.66999996</v>
      </c>
      <c r="CG469">
        <v>8838.67</v>
      </c>
      <c r="CH469">
        <v>33974</v>
      </c>
      <c r="CI469">
        <v>32.8664779</v>
      </c>
      <c r="CJ469">
        <v>5.69</v>
      </c>
      <c r="CK469">
        <v>-78316.67</v>
      </c>
      <c r="CL469">
        <v>-75960</v>
      </c>
      <c r="CM469">
        <v>2356.67</v>
      </c>
      <c r="CN469">
        <v>43406.67</v>
      </c>
      <c r="CO469">
        <v>6697126.6699999999</v>
      </c>
      <c r="CP469">
        <v>-56583.33</v>
      </c>
      <c r="CQ469">
        <v>-268523.33</v>
      </c>
      <c r="CR469">
        <v>2529334.1</v>
      </c>
      <c r="CS469">
        <v>332782505.63999999</v>
      </c>
      <c r="CT469">
        <v>2474689.21</v>
      </c>
      <c r="CU469">
        <v>337786528.94999999</v>
      </c>
      <c r="CV469" s="34">
        <v>0.53441640000000001</v>
      </c>
      <c r="CW469">
        <v>1141346702</v>
      </c>
      <c r="CX469" s="7">
        <v>54303436.25</v>
      </c>
      <c r="CY469" s="10">
        <f t="shared" si="15"/>
        <v>0</v>
      </c>
      <c r="CZ469" s="10">
        <f>IFERROR(INDEX(CONFAZ!$A$2:$ES$440,MATCH(DATE(YEAR($A469),MONTH($A469),15),CONFAZ!$A$2:$A$440,0),4),0)</f>
        <v>8838.67</v>
      </c>
      <c r="DA469"/>
      <c r="DB469"/>
      <c r="DC469"/>
      <c r="DD469"/>
      <c r="DJ469"/>
    </row>
    <row r="470" spans="1:114" x14ac:dyDescent="0.25">
      <c r="A470" s="1">
        <v>44396</v>
      </c>
      <c r="B470" s="1" t="str">
        <f t="shared" si="14"/>
        <v>19/07/2021</v>
      </c>
      <c r="C470" t="s">
        <v>61</v>
      </c>
      <c r="D470" t="s">
        <v>65</v>
      </c>
      <c r="E470" s="8">
        <v>5.1566999999999998</v>
      </c>
      <c r="F470">
        <v>453048178.19999993</v>
      </c>
      <c r="G470">
        <v>11974622.74</v>
      </c>
      <c r="H470">
        <v>856549989</v>
      </c>
      <c r="I470">
        <v>122762064.31999999</v>
      </c>
      <c r="J470">
        <v>159165728.79000002</v>
      </c>
      <c r="K470">
        <v>29405058.970000003</v>
      </c>
      <c r="L470">
        <v>45922887</v>
      </c>
      <c r="M470" s="10">
        <v>20203956</v>
      </c>
      <c r="N470" s="10">
        <v>39777121</v>
      </c>
      <c r="O470" s="10">
        <v>131304358</v>
      </c>
      <c r="P470" s="10">
        <v>174190672</v>
      </c>
      <c r="Q470" s="10">
        <v>9512511</v>
      </c>
      <c r="R470" s="10">
        <v>114741116</v>
      </c>
      <c r="S470" s="10">
        <v>5443392</v>
      </c>
      <c r="T470" s="10">
        <v>32874185</v>
      </c>
      <c r="U470" s="10">
        <v>228867339</v>
      </c>
      <c r="V470" s="10">
        <v>87887155</v>
      </c>
      <c r="W470" s="10">
        <v>5443392</v>
      </c>
      <c r="X470" s="10">
        <v>32874185</v>
      </c>
      <c r="Y470" s="10">
        <v>228867339</v>
      </c>
      <c r="Z470" s="10">
        <v>87887155</v>
      </c>
      <c r="AA470" s="10">
        <v>11748184</v>
      </c>
      <c r="AB470" s="10">
        <v>0.63104126949999995</v>
      </c>
      <c r="AC470">
        <v>143.16999999999999</v>
      </c>
      <c r="AD470" s="2">
        <v>25508595503</v>
      </c>
      <c r="AE470" s="2">
        <v>18128645229</v>
      </c>
      <c r="AF470" s="10">
        <f>INDEX(CONFAZ!$EN$2:$ES$408,MATCH(DATE(YEAR($A470),MONTH($A470),15),CONFAZ!$EN$2:$EN$408,0),2)</f>
        <v>471679537</v>
      </c>
      <c r="AG470" s="10">
        <f>INDEX(CONFAZ!$EN$2:$ES$408,MATCH(DATE(YEAR($A470),MONTH($A470),15),CONFAZ!$EN$2:$EN$408,0),3)</f>
        <v>344323234</v>
      </c>
      <c r="AH470">
        <v>1100</v>
      </c>
      <c r="AI470">
        <v>1834088645700</v>
      </c>
      <c r="AJ470">
        <v>4.1500000000000004</v>
      </c>
      <c r="AK470">
        <v>1.02</v>
      </c>
      <c r="AL470">
        <v>1506.23</v>
      </c>
      <c r="AM470">
        <v>1157.5094999999999</v>
      </c>
      <c r="AN470">
        <v>1061.1328571428501</v>
      </c>
      <c r="AO470">
        <v>1326.0576000000001</v>
      </c>
      <c r="AP470">
        <v>13.7114196796512</v>
      </c>
      <c r="AQ470">
        <v>1.96</v>
      </c>
      <c r="AR470">
        <v>372.69</v>
      </c>
      <c r="AS470">
        <v>30.669499999999999</v>
      </c>
      <c r="AT470" s="10">
        <v>754924400000</v>
      </c>
      <c r="AU470">
        <v>130001</v>
      </c>
      <c r="AV470">
        <v>806</v>
      </c>
      <c r="AW470">
        <v>147704882</v>
      </c>
      <c r="AX470">
        <v>93985152</v>
      </c>
      <c r="AY470">
        <v>5385</v>
      </c>
      <c r="AZ470" s="10">
        <v>56986</v>
      </c>
      <c r="BA470">
        <v>370</v>
      </c>
      <c r="BB470">
        <v>370</v>
      </c>
      <c r="BC470">
        <v>3999</v>
      </c>
      <c r="BD470">
        <v>0</v>
      </c>
      <c r="BE470">
        <v>767</v>
      </c>
      <c r="BF470">
        <v>6430</v>
      </c>
      <c r="BG470">
        <v>586</v>
      </c>
      <c r="BH470">
        <v>5726</v>
      </c>
      <c r="BI470">
        <v>2530</v>
      </c>
      <c r="BJ470">
        <v>87</v>
      </c>
      <c r="BK470">
        <v>104415</v>
      </c>
      <c r="BL470">
        <v>46532550</v>
      </c>
      <c r="BM470">
        <v>6860929</v>
      </c>
      <c r="BN470">
        <v>0</v>
      </c>
      <c r="BO470">
        <v>33605801000</v>
      </c>
      <c r="BP470" s="3">
        <v>0.4</v>
      </c>
      <c r="BQ470" s="3">
        <v>3704</v>
      </c>
      <c r="BR470" s="3">
        <v>30699.57</v>
      </c>
      <c r="BS470" s="3">
        <v>3568480000</v>
      </c>
      <c r="BT470" s="3">
        <v>20396000</v>
      </c>
      <c r="BU470">
        <v>7460218000</v>
      </c>
      <c r="BV470" s="3">
        <v>16141426000</v>
      </c>
      <c r="BW470" s="3">
        <v>6415281000</v>
      </c>
      <c r="BX470" s="3">
        <v>27190520000</v>
      </c>
      <c r="BY470">
        <v>0</v>
      </c>
      <c r="BZ470">
        <v>0</v>
      </c>
      <c r="CA470">
        <v>0</v>
      </c>
      <c r="CB470">
        <v>0</v>
      </c>
      <c r="CC470">
        <v>33605801000</v>
      </c>
      <c r="CD470">
        <v>0.4</v>
      </c>
      <c r="CE470">
        <v>1509483.84</v>
      </c>
      <c r="CF470">
        <v>869846636.46000004</v>
      </c>
      <c r="CG470">
        <v>29366.49</v>
      </c>
      <c r="CH470">
        <v>33958</v>
      </c>
      <c r="CI470">
        <v>32.8664779</v>
      </c>
      <c r="CJ470">
        <v>5.81</v>
      </c>
      <c r="CK470">
        <v>-193956.67</v>
      </c>
      <c r="CL470">
        <v>-189140</v>
      </c>
      <c r="CM470">
        <v>4820</v>
      </c>
      <c r="CN470">
        <v>-63506.67</v>
      </c>
      <c r="CO470">
        <v>7164756.6699999999</v>
      </c>
      <c r="CP470">
        <v>-85190</v>
      </c>
      <c r="CQ470">
        <v>-265233.33</v>
      </c>
      <c r="CR470">
        <v>2272252.56</v>
      </c>
      <c r="CS470">
        <v>383266364.80000001</v>
      </c>
      <c r="CT470">
        <v>2986407.21</v>
      </c>
      <c r="CU470">
        <v>388525024.56999999</v>
      </c>
      <c r="CV470" s="34">
        <v>0.53441640000000001</v>
      </c>
      <c r="CW470">
        <v>1141346702</v>
      </c>
      <c r="CX470" s="7">
        <v>47266804.560000002</v>
      </c>
      <c r="CY470" s="10">
        <f t="shared" si="15"/>
        <v>0</v>
      </c>
      <c r="CZ470" s="10">
        <f>IFERROR(INDEX(CONFAZ!$A$2:$ES$440,MATCH(DATE(YEAR($A470),MONTH($A470),15),CONFAZ!$A$2:$A$440,0),4),0)</f>
        <v>29366.49</v>
      </c>
      <c r="DA470"/>
      <c r="DB470"/>
      <c r="DC470"/>
      <c r="DD470"/>
      <c r="DJ470"/>
    </row>
    <row r="471" spans="1:114" x14ac:dyDescent="0.25">
      <c r="A471" s="1">
        <v>44427</v>
      </c>
      <c r="B471" s="1" t="str">
        <f t="shared" si="14"/>
        <v>19/08/2021</v>
      </c>
      <c r="C471" t="s">
        <v>61</v>
      </c>
      <c r="D471" t="s">
        <v>65</v>
      </c>
      <c r="E471" s="8">
        <v>5.2516999999999996</v>
      </c>
      <c r="F471">
        <v>500905079.33000004</v>
      </c>
      <c r="G471">
        <v>7295127.0300000012</v>
      </c>
      <c r="H471">
        <v>850728937</v>
      </c>
      <c r="I471">
        <v>126514446.12</v>
      </c>
      <c r="J471">
        <v>112057029.02999999</v>
      </c>
      <c r="K471">
        <v>27431727.120000001</v>
      </c>
      <c r="L471">
        <v>42722335</v>
      </c>
      <c r="M471" s="10">
        <v>23397966</v>
      </c>
      <c r="N471" s="10">
        <v>34178504</v>
      </c>
      <c r="O471" s="10">
        <v>127452208</v>
      </c>
      <c r="P471" s="10">
        <v>166503230</v>
      </c>
      <c r="Q471" s="10">
        <v>9139008</v>
      </c>
      <c r="R471" s="10">
        <v>132421335</v>
      </c>
      <c r="S471" s="10">
        <v>5419248</v>
      </c>
      <c r="T471" s="10">
        <v>33092711</v>
      </c>
      <c r="U471" s="10">
        <v>220729202</v>
      </c>
      <c r="V471" s="10">
        <v>91282893</v>
      </c>
      <c r="W471" s="10">
        <v>5419248</v>
      </c>
      <c r="X471" s="10">
        <v>33092711</v>
      </c>
      <c r="Y471" s="10">
        <v>220729202</v>
      </c>
      <c r="Z471" s="10">
        <v>91282893</v>
      </c>
      <c r="AA471" s="10">
        <v>7112632</v>
      </c>
      <c r="AB471" s="10">
        <v>0.62197756179999997</v>
      </c>
      <c r="AC471">
        <v>142.1</v>
      </c>
      <c r="AD471" s="2">
        <v>27216375900</v>
      </c>
      <c r="AE471" s="2">
        <v>19557276638</v>
      </c>
      <c r="AF471" s="10">
        <f>INDEX(CONFAZ!$EN$2:$ES$408,MATCH(DATE(YEAR($A471),MONTH($A471),15),CONFAZ!$EN$2:$EN$408,0),2)</f>
        <v>402135245</v>
      </c>
      <c r="AG471" s="10">
        <f>INDEX(CONFAZ!$EN$2:$ES$408,MATCH(DATE(YEAR($A471),MONTH($A471),15),CONFAZ!$EN$2:$EN$408,0),3)</f>
        <v>426503016</v>
      </c>
      <c r="AH471">
        <v>1100</v>
      </c>
      <c r="AI471">
        <v>1945203421499.99</v>
      </c>
      <c r="AJ471">
        <v>5.01</v>
      </c>
      <c r="AK471">
        <v>0.88</v>
      </c>
      <c r="AL471">
        <v>1513.1983333333301</v>
      </c>
      <c r="AM471">
        <v>1165.8444999999999</v>
      </c>
      <c r="AN471">
        <v>1066.0638095238</v>
      </c>
      <c r="AO471">
        <v>1335.396</v>
      </c>
      <c r="AP471">
        <v>13.1383819922537</v>
      </c>
      <c r="AQ471">
        <v>1.87</v>
      </c>
      <c r="AR471">
        <v>370.3</v>
      </c>
      <c r="AS471">
        <v>40.659999999999997</v>
      </c>
      <c r="AT471" s="10">
        <v>753793700000</v>
      </c>
      <c r="AU471">
        <v>148432</v>
      </c>
      <c r="AV471">
        <v>1978</v>
      </c>
      <c r="AW471">
        <v>109848307</v>
      </c>
      <c r="AX471">
        <v>40411134</v>
      </c>
      <c r="AY471">
        <v>6235</v>
      </c>
      <c r="AZ471" s="10">
        <v>101</v>
      </c>
      <c r="BA471">
        <v>112</v>
      </c>
      <c r="BB471">
        <v>112</v>
      </c>
      <c r="BC471">
        <v>4992</v>
      </c>
      <c r="BD471">
        <v>0</v>
      </c>
      <c r="BE471">
        <v>3039</v>
      </c>
      <c r="BF471">
        <v>2046</v>
      </c>
      <c r="BG471">
        <v>992</v>
      </c>
      <c r="BH471">
        <v>2969</v>
      </c>
      <c r="BI471">
        <v>2036</v>
      </c>
      <c r="BJ471">
        <v>0</v>
      </c>
      <c r="BK471">
        <v>117650</v>
      </c>
      <c r="BL471">
        <v>66940328</v>
      </c>
      <c r="BM471">
        <v>2198298</v>
      </c>
      <c r="BN471">
        <v>0</v>
      </c>
      <c r="BO471">
        <v>33605801000</v>
      </c>
      <c r="BP471" s="3">
        <v>0.4</v>
      </c>
      <c r="BQ471" s="3">
        <v>3704</v>
      </c>
      <c r="BR471" s="3">
        <v>30699.57</v>
      </c>
      <c r="BS471">
        <v>3568480000</v>
      </c>
      <c r="BT471" s="3">
        <v>20396000</v>
      </c>
      <c r="BU471" s="3">
        <v>7460218000</v>
      </c>
      <c r="BV471" s="3">
        <v>16141426000</v>
      </c>
      <c r="BW471" s="3">
        <v>6415281000</v>
      </c>
      <c r="BX471" s="3">
        <v>27190520000</v>
      </c>
      <c r="BY471">
        <v>0</v>
      </c>
      <c r="BZ471">
        <v>0</v>
      </c>
      <c r="CA471">
        <v>0</v>
      </c>
      <c r="CB471">
        <v>0</v>
      </c>
      <c r="CC471">
        <v>33605801000</v>
      </c>
      <c r="CD471">
        <v>0.4</v>
      </c>
      <c r="CE471">
        <v>1840932.09</v>
      </c>
      <c r="CF471">
        <v>1007398793.01</v>
      </c>
      <c r="CG471">
        <v>13426.92</v>
      </c>
      <c r="CH471">
        <v>33783</v>
      </c>
      <c r="CI471">
        <v>32.8664779</v>
      </c>
      <c r="CJ471">
        <v>5.93</v>
      </c>
      <c r="CK471">
        <v>-193956.67</v>
      </c>
      <c r="CL471">
        <v>-189140</v>
      </c>
      <c r="CM471">
        <v>4820</v>
      </c>
      <c r="CN471">
        <v>-63506.67</v>
      </c>
      <c r="CO471">
        <v>7164756.6699999999</v>
      </c>
      <c r="CP471">
        <v>-85190</v>
      </c>
      <c r="CQ471">
        <v>-265233.33</v>
      </c>
      <c r="CR471">
        <v>2156217.16</v>
      </c>
      <c r="CS471">
        <v>385207681.80000001</v>
      </c>
      <c r="CT471">
        <v>2726726.68</v>
      </c>
      <c r="CU471">
        <v>390094914.68000001</v>
      </c>
      <c r="CV471" s="34">
        <v>0.53441640000000001</v>
      </c>
      <c r="CW471">
        <v>1141346702</v>
      </c>
      <c r="CX471" s="7">
        <v>59387726.780000001</v>
      </c>
      <c r="CY471" s="10">
        <f t="shared" si="15"/>
        <v>0</v>
      </c>
      <c r="CZ471" s="10">
        <f>IFERROR(INDEX(CONFAZ!$A$2:$ES$440,MATCH(DATE(YEAR($A471),MONTH($A471),15),CONFAZ!$A$2:$A$440,0),4),0)</f>
        <v>13426.92</v>
      </c>
      <c r="DA471"/>
      <c r="DB471"/>
      <c r="DC471"/>
      <c r="DD471"/>
      <c r="DJ471"/>
    </row>
    <row r="472" spans="1:114" x14ac:dyDescent="0.25">
      <c r="A472" s="1">
        <v>44458</v>
      </c>
      <c r="B472" s="1" t="str">
        <f t="shared" si="14"/>
        <v>19/09/2021</v>
      </c>
      <c r="C472" t="s">
        <v>61</v>
      </c>
      <c r="D472" t="s">
        <v>65</v>
      </c>
      <c r="E472" s="8">
        <v>5.2797000000000001</v>
      </c>
      <c r="F472">
        <v>498196952.61999989</v>
      </c>
      <c r="G472">
        <v>6865550.709999999</v>
      </c>
      <c r="H472">
        <v>839367490</v>
      </c>
      <c r="I472">
        <v>128655751.50000001</v>
      </c>
      <c r="J472">
        <v>94341815.719999984</v>
      </c>
      <c r="K472">
        <v>30254367.929999996</v>
      </c>
      <c r="L472">
        <v>28850132</v>
      </c>
      <c r="M472" s="10">
        <v>28307453</v>
      </c>
      <c r="N472" s="10">
        <v>34190161</v>
      </c>
      <c r="O472" s="10">
        <v>123026887</v>
      </c>
      <c r="P472" s="10">
        <v>155977187</v>
      </c>
      <c r="Q472" s="10">
        <v>11100177</v>
      </c>
      <c r="R472" s="10">
        <v>136578701</v>
      </c>
      <c r="S472" s="10">
        <v>4445308</v>
      </c>
      <c r="T472" s="10">
        <v>33497139</v>
      </c>
      <c r="U472" s="10">
        <v>204267291</v>
      </c>
      <c r="V472" s="10">
        <v>101248404</v>
      </c>
      <c r="W472" s="10">
        <v>4445308</v>
      </c>
      <c r="X472" s="10">
        <v>33497139</v>
      </c>
      <c r="Y472" s="10">
        <v>204267291</v>
      </c>
      <c r="Z472" s="10">
        <v>101248404</v>
      </c>
      <c r="AA472" s="10">
        <v>6728782</v>
      </c>
      <c r="AB472" s="10">
        <v>0.22634423610000001</v>
      </c>
      <c r="AC472">
        <v>138.88999999999999</v>
      </c>
      <c r="AD472" s="2">
        <v>24376129510</v>
      </c>
      <c r="AE472" s="2">
        <v>19975447581</v>
      </c>
      <c r="AF472" s="10">
        <f>INDEX(CONFAZ!$EN$2:$ES$408,MATCH(DATE(YEAR($A472),MONTH($A472),15),CONFAZ!$EN$2:$EN$408,0),2)</f>
        <v>369543247</v>
      </c>
      <c r="AG472" s="10">
        <f>INDEX(CONFAZ!$EN$2:$ES$408,MATCH(DATE(YEAR($A472),MONTH($A472),15),CONFAZ!$EN$2:$EN$408,0),3)</f>
        <v>376687647</v>
      </c>
      <c r="AH472">
        <v>1100</v>
      </c>
      <c r="AI472">
        <v>1947607414200</v>
      </c>
      <c r="AJ472">
        <v>5.43</v>
      </c>
      <c r="AK472">
        <v>1.2</v>
      </c>
      <c r="AL472">
        <v>1516.62944444444</v>
      </c>
      <c r="AM472">
        <v>1167.8879999999999</v>
      </c>
      <c r="AN472">
        <v>1070.0509523809501</v>
      </c>
      <c r="AO472">
        <v>1333.6432</v>
      </c>
      <c r="AP472">
        <v>12.6403517838183</v>
      </c>
      <c r="AQ472">
        <v>2.16</v>
      </c>
      <c r="AR472">
        <v>400.85</v>
      </c>
      <c r="AS472">
        <v>43.72</v>
      </c>
      <c r="AT472" s="10">
        <v>745774400000</v>
      </c>
      <c r="AU472">
        <v>173724</v>
      </c>
      <c r="AV472">
        <v>485</v>
      </c>
      <c r="AW472">
        <v>142757647</v>
      </c>
      <c r="AX472">
        <v>59927029</v>
      </c>
      <c r="AY472">
        <v>7937</v>
      </c>
      <c r="AZ472" s="10">
        <v>3974</v>
      </c>
      <c r="BA472">
        <v>238</v>
      </c>
      <c r="BB472">
        <v>238</v>
      </c>
      <c r="BC472">
        <v>6106</v>
      </c>
      <c r="BD472">
        <v>96</v>
      </c>
      <c r="BE472">
        <v>566</v>
      </c>
      <c r="BF472">
        <v>13821</v>
      </c>
      <c r="BG472">
        <v>555</v>
      </c>
      <c r="BH472">
        <v>8657</v>
      </c>
      <c r="BI472">
        <v>8169</v>
      </c>
      <c r="BJ472">
        <v>0</v>
      </c>
      <c r="BK472">
        <v>117830</v>
      </c>
      <c r="BL472">
        <v>79826634</v>
      </c>
      <c r="BM472">
        <v>2653532</v>
      </c>
      <c r="BN472">
        <v>0</v>
      </c>
      <c r="BO472">
        <v>33605801000</v>
      </c>
      <c r="BP472" s="3">
        <v>0.4</v>
      </c>
      <c r="BQ472" s="3">
        <v>3704</v>
      </c>
      <c r="BR472" s="3">
        <v>30699.57</v>
      </c>
      <c r="BS472">
        <v>3568480000</v>
      </c>
      <c r="BT472" s="3">
        <v>20396000</v>
      </c>
      <c r="BU472" s="3">
        <v>7460218000</v>
      </c>
      <c r="BV472" s="3">
        <v>16141426000</v>
      </c>
      <c r="BW472" s="3">
        <v>6415281000</v>
      </c>
      <c r="BX472">
        <v>27190520000</v>
      </c>
      <c r="BY472">
        <v>0</v>
      </c>
      <c r="BZ472">
        <v>0</v>
      </c>
      <c r="CA472">
        <v>0</v>
      </c>
      <c r="CB472">
        <v>0</v>
      </c>
      <c r="CC472">
        <v>33605801000</v>
      </c>
      <c r="CD472">
        <v>0.4</v>
      </c>
      <c r="CE472">
        <v>1876454.48</v>
      </c>
      <c r="CF472">
        <v>1105982735.1199999</v>
      </c>
      <c r="CG472">
        <v>15316.89</v>
      </c>
      <c r="CH472">
        <v>33786</v>
      </c>
      <c r="CI472">
        <v>32.8664779</v>
      </c>
      <c r="CJ472">
        <v>6.08</v>
      </c>
      <c r="CK472">
        <v>-193956.67</v>
      </c>
      <c r="CL472">
        <v>-189140</v>
      </c>
      <c r="CM472">
        <v>4820</v>
      </c>
      <c r="CN472">
        <v>-63506.67</v>
      </c>
      <c r="CO472">
        <v>7164756.6699999999</v>
      </c>
      <c r="CP472">
        <v>-85190</v>
      </c>
      <c r="CQ472">
        <v>-265233.33</v>
      </c>
      <c r="CR472">
        <v>1815091.8</v>
      </c>
      <c r="CS472">
        <v>369161567.27999997</v>
      </c>
      <c r="CT472">
        <v>807597.92</v>
      </c>
      <c r="CU472">
        <v>371784257</v>
      </c>
      <c r="CV472" s="34">
        <v>0.53441640000000001</v>
      </c>
      <c r="CW472">
        <v>1141346702</v>
      </c>
      <c r="CX472" s="7">
        <v>46492924.57</v>
      </c>
      <c r="CY472" s="10">
        <f t="shared" si="15"/>
        <v>0</v>
      </c>
      <c r="CZ472" s="10">
        <f>IFERROR(INDEX(CONFAZ!$A$2:$ES$440,MATCH(DATE(YEAR($A472),MONTH($A472),15),CONFAZ!$A$2:$A$440,0),4),0)</f>
        <v>15316.89</v>
      </c>
      <c r="DA472" s="10"/>
      <c r="DB472" s="10"/>
      <c r="DC472"/>
      <c r="DD472"/>
      <c r="DJ472"/>
    </row>
    <row r="473" spans="1:114" x14ac:dyDescent="0.25">
      <c r="A473" s="1">
        <v>44488</v>
      </c>
      <c r="B473" s="1" t="str">
        <f t="shared" si="14"/>
        <v>19/10/2021</v>
      </c>
      <c r="C473" t="s">
        <v>61</v>
      </c>
      <c r="D473" t="s">
        <v>65</v>
      </c>
      <c r="E473" s="8">
        <v>5.54</v>
      </c>
      <c r="F473">
        <v>531317565.36000001</v>
      </c>
      <c r="G473">
        <v>7406992.8099999987</v>
      </c>
      <c r="H473">
        <v>879234137</v>
      </c>
      <c r="I473">
        <v>147660390.55000001</v>
      </c>
      <c r="J473">
        <v>90887873.959999993</v>
      </c>
      <c r="K473">
        <v>26167238.520000003</v>
      </c>
      <c r="L473">
        <v>22200213</v>
      </c>
      <c r="M473" s="10">
        <v>27308307</v>
      </c>
      <c r="N473" s="10">
        <v>32465047</v>
      </c>
      <c r="O473" s="10">
        <v>119059047</v>
      </c>
      <c r="P473" s="10">
        <v>152811538</v>
      </c>
      <c r="Q473" s="10">
        <v>10585686</v>
      </c>
      <c r="R473" s="10">
        <v>147076414</v>
      </c>
      <c r="S473" s="10">
        <v>5238458</v>
      </c>
      <c r="T473" s="10">
        <v>28916115</v>
      </c>
      <c r="U473" s="10">
        <v>240967255</v>
      </c>
      <c r="V473" s="10">
        <v>107832145</v>
      </c>
      <c r="W473" s="10">
        <v>5238458</v>
      </c>
      <c r="X473" s="10">
        <v>28916115</v>
      </c>
      <c r="Y473" s="10">
        <v>240967255</v>
      </c>
      <c r="Z473" s="10">
        <v>107832145</v>
      </c>
      <c r="AA473" s="10">
        <v>6974125</v>
      </c>
      <c r="AB473" s="10">
        <v>0.56458268980000004</v>
      </c>
      <c r="AC473">
        <v>138.24</v>
      </c>
      <c r="AD473" s="2">
        <v>22602637234</v>
      </c>
      <c r="AE473" s="2">
        <v>20538918428</v>
      </c>
      <c r="AF473" s="10">
        <f>INDEX(CONFAZ!$EN$2:$ES$408,MATCH(DATE(YEAR($A473),MONTH($A473),15),CONFAZ!$EN$2:$EN$408,0),2)</f>
        <v>386935636</v>
      </c>
      <c r="AG473" s="10">
        <f>INDEX(CONFAZ!$EN$2:$ES$408,MATCH(DATE(YEAR($A473),MONTH($A473),15),CONFAZ!$EN$2:$EN$408,0),3)</f>
        <v>681734361</v>
      </c>
      <c r="AH473">
        <v>1100</v>
      </c>
      <c r="AI473">
        <v>2038315580000</v>
      </c>
      <c r="AJ473">
        <v>6.3</v>
      </c>
      <c r="AK473">
        <v>1.1599999999999999</v>
      </c>
      <c r="AL473">
        <v>1526.1416666666601</v>
      </c>
      <c r="AM473">
        <v>1170.482</v>
      </c>
      <c r="AN473">
        <v>1067.7609523809499</v>
      </c>
      <c r="AO473">
        <v>1338.6248000000001</v>
      </c>
      <c r="AP473">
        <v>12.0770324898936</v>
      </c>
      <c r="AQ473">
        <v>2.25</v>
      </c>
      <c r="AR473">
        <v>455.82</v>
      </c>
      <c r="AS473">
        <v>12.64</v>
      </c>
      <c r="AT473" s="10">
        <v>754484100000</v>
      </c>
      <c r="AU473">
        <v>80317</v>
      </c>
      <c r="AV473">
        <v>118</v>
      </c>
      <c r="AW473">
        <v>188407396</v>
      </c>
      <c r="AX473">
        <v>157699041</v>
      </c>
      <c r="AY473">
        <v>3416</v>
      </c>
      <c r="AZ473" s="10">
        <v>932</v>
      </c>
      <c r="BA473">
        <v>100</v>
      </c>
      <c r="BB473">
        <v>100</v>
      </c>
      <c r="BC473">
        <v>3411</v>
      </c>
      <c r="BD473">
        <v>0</v>
      </c>
      <c r="BE473">
        <v>1169</v>
      </c>
      <c r="BF473">
        <v>3997</v>
      </c>
      <c r="BG473">
        <v>713</v>
      </c>
      <c r="BH473">
        <v>4108</v>
      </c>
      <c r="BI473">
        <v>2897</v>
      </c>
      <c r="BJ473">
        <v>0</v>
      </c>
      <c r="BK473">
        <v>61580</v>
      </c>
      <c r="BL473">
        <v>29714608</v>
      </c>
      <c r="BM473">
        <v>821173</v>
      </c>
      <c r="BN473">
        <v>0</v>
      </c>
      <c r="BO473">
        <v>33605801000</v>
      </c>
      <c r="BP473">
        <v>0.4</v>
      </c>
      <c r="BQ473">
        <v>3704</v>
      </c>
      <c r="BR473">
        <v>30699.57</v>
      </c>
      <c r="BS473">
        <v>3568480000</v>
      </c>
      <c r="BT473">
        <v>20396000</v>
      </c>
      <c r="BU473">
        <v>7460218000</v>
      </c>
      <c r="BV473">
        <v>16141426000</v>
      </c>
      <c r="BW473">
        <v>6415281000</v>
      </c>
      <c r="BX473">
        <v>27190520000</v>
      </c>
      <c r="BY473">
        <v>0</v>
      </c>
      <c r="BZ473">
        <v>0</v>
      </c>
      <c r="CA473">
        <v>0</v>
      </c>
      <c r="CB473">
        <v>0</v>
      </c>
      <c r="CC473">
        <v>33605801000</v>
      </c>
      <c r="CD473">
        <v>0.4</v>
      </c>
      <c r="CE473">
        <v>1938490.23</v>
      </c>
      <c r="CF473">
        <v>1184728860.22</v>
      </c>
      <c r="CG473">
        <v>22496.55</v>
      </c>
      <c r="CH473">
        <v>33605</v>
      </c>
      <c r="CI473">
        <v>32.8664779</v>
      </c>
      <c r="CJ473">
        <v>6.34</v>
      </c>
      <c r="CK473">
        <v>-290550</v>
      </c>
      <c r="CL473">
        <v>-286913.33</v>
      </c>
      <c r="CM473">
        <v>3636.67</v>
      </c>
      <c r="CN473">
        <v>35650</v>
      </c>
      <c r="CO473">
        <v>6822050</v>
      </c>
      <c r="CP473">
        <v>-114176.67</v>
      </c>
      <c r="CQ473">
        <v>-308083.33</v>
      </c>
      <c r="CR473">
        <v>2388034.39</v>
      </c>
      <c r="CS473">
        <v>385618759.83999997</v>
      </c>
      <c r="CT473">
        <v>557166.81000000006</v>
      </c>
      <c r="CU473">
        <v>388598418.44999999</v>
      </c>
      <c r="CV473" s="34">
        <v>0.53441640000000001</v>
      </c>
      <c r="CW473">
        <v>1141346702</v>
      </c>
      <c r="CX473" s="7">
        <v>51886650.57</v>
      </c>
      <c r="CY473" s="10">
        <f t="shared" si="15"/>
        <v>0</v>
      </c>
      <c r="CZ473" s="10">
        <f>IFERROR(INDEX(CONFAZ!$A$2:$ES$440,MATCH(DATE(YEAR($A473),MONTH($A473),15),CONFAZ!$A$2:$A$440,0),4),0)</f>
        <v>22496.55</v>
      </c>
      <c r="DA473"/>
      <c r="DB473"/>
      <c r="DC473"/>
      <c r="DD473"/>
      <c r="DJ473"/>
    </row>
    <row r="474" spans="1:114" x14ac:dyDescent="0.25">
      <c r="A474" s="1">
        <v>44519</v>
      </c>
      <c r="B474" s="1" t="str">
        <f t="shared" si="14"/>
        <v>19/11/2021</v>
      </c>
      <c r="C474" t="s">
        <v>61</v>
      </c>
      <c r="D474" t="s">
        <v>65</v>
      </c>
      <c r="E474" s="8">
        <v>5.5568999999999997</v>
      </c>
      <c r="F474">
        <v>646167852.21000004</v>
      </c>
      <c r="G474">
        <v>5558638.1099999994</v>
      </c>
      <c r="H474">
        <v>970159776</v>
      </c>
      <c r="I474">
        <v>127143312.58</v>
      </c>
      <c r="J474">
        <v>73210751.849999994</v>
      </c>
      <c r="K474">
        <v>30264027.750000004</v>
      </c>
      <c r="L474">
        <v>19729246</v>
      </c>
      <c r="M474" s="10">
        <v>28223013</v>
      </c>
      <c r="N474" s="10">
        <v>32115234</v>
      </c>
      <c r="O474" s="10">
        <v>131801759</v>
      </c>
      <c r="P474" s="10">
        <v>142475195</v>
      </c>
      <c r="Q474" s="10">
        <v>10357533</v>
      </c>
      <c r="R474" s="10">
        <v>143554360</v>
      </c>
      <c r="S474" s="10">
        <v>5610307</v>
      </c>
      <c r="T474" s="10">
        <v>34230349</v>
      </c>
      <c r="U474" s="10">
        <v>318154772</v>
      </c>
      <c r="V474" s="10">
        <v>118284838</v>
      </c>
      <c r="W474" s="10">
        <v>5610307</v>
      </c>
      <c r="X474" s="10">
        <v>34230349</v>
      </c>
      <c r="Y474" s="10">
        <v>318154772</v>
      </c>
      <c r="Z474" s="10">
        <v>118284838</v>
      </c>
      <c r="AA474" s="10">
        <v>5352416</v>
      </c>
      <c r="AB474" s="10">
        <v>0.99946628000000004</v>
      </c>
      <c r="AC474">
        <v>140.06</v>
      </c>
      <c r="AD474" s="2">
        <v>20501766210</v>
      </c>
      <c r="AE474" s="2">
        <v>21611840519</v>
      </c>
      <c r="AF474" s="10">
        <f>INDEX(CONFAZ!$EN$2:$ES$408,MATCH(DATE(YEAR($A474),MONTH($A474),15),CONFAZ!$EN$2:$EN$408,0),2)</f>
        <v>278021279</v>
      </c>
      <c r="AG474" s="10">
        <f>INDEX(CONFAZ!$EN$2:$ES$408,MATCH(DATE(YEAR($A474),MONTH($A474),15),CONFAZ!$EN$2:$EN$408,0),3)</f>
        <v>474029136</v>
      </c>
      <c r="AH474">
        <v>1100</v>
      </c>
      <c r="AI474">
        <v>2043672226800</v>
      </c>
      <c r="AJ474">
        <v>7.65</v>
      </c>
      <c r="AK474">
        <v>0.84</v>
      </c>
      <c r="AL474">
        <v>1533.23555555555</v>
      </c>
      <c r="AM474">
        <v>1180.3315</v>
      </c>
      <c r="AN474">
        <v>1081.1095238095199</v>
      </c>
      <c r="AO474">
        <v>1347.3456000000001</v>
      </c>
      <c r="AP474">
        <v>11.557273955373301</v>
      </c>
      <c r="AQ474">
        <v>1.95</v>
      </c>
      <c r="AR474">
        <v>430.35</v>
      </c>
      <c r="AS474">
        <v>47.36</v>
      </c>
      <c r="AT474" s="10">
        <v>771279400000</v>
      </c>
      <c r="AU474">
        <v>176665</v>
      </c>
      <c r="AV474">
        <v>388</v>
      </c>
      <c r="AW474">
        <v>162766079</v>
      </c>
      <c r="AX474">
        <v>116416346</v>
      </c>
      <c r="AY474">
        <v>8783</v>
      </c>
      <c r="AZ474" s="10">
        <v>1492</v>
      </c>
      <c r="BA474">
        <v>274</v>
      </c>
      <c r="BB474">
        <v>274</v>
      </c>
      <c r="BC474">
        <v>6071</v>
      </c>
      <c r="BD474">
        <v>42</v>
      </c>
      <c r="BE474">
        <v>1184</v>
      </c>
      <c r="BF474">
        <v>1403</v>
      </c>
      <c r="BG474">
        <v>1724</v>
      </c>
      <c r="BH474">
        <v>4796</v>
      </c>
      <c r="BI474">
        <v>3658</v>
      </c>
      <c r="BJ474">
        <v>0</v>
      </c>
      <c r="BK474">
        <v>133555</v>
      </c>
      <c r="BL474">
        <v>45868478</v>
      </c>
      <c r="BM474">
        <v>127199</v>
      </c>
      <c r="BN474">
        <v>0</v>
      </c>
      <c r="BO474">
        <v>33605801000</v>
      </c>
      <c r="BP474">
        <v>0.4</v>
      </c>
      <c r="BQ474">
        <v>3704</v>
      </c>
      <c r="BR474">
        <v>30699.57</v>
      </c>
      <c r="BS474">
        <v>3568480000</v>
      </c>
      <c r="BT474">
        <v>20396000</v>
      </c>
      <c r="BU474">
        <v>7460218000</v>
      </c>
      <c r="BV474">
        <v>16141426000</v>
      </c>
      <c r="BW474">
        <v>6415281000</v>
      </c>
      <c r="BX474">
        <v>27190520000</v>
      </c>
      <c r="BY474">
        <v>0</v>
      </c>
      <c r="BZ474">
        <v>0</v>
      </c>
      <c r="CA474">
        <v>0</v>
      </c>
      <c r="CB474">
        <v>0</v>
      </c>
      <c r="CC474">
        <v>33605801000</v>
      </c>
      <c r="CD474">
        <v>0.4</v>
      </c>
      <c r="CE474">
        <v>2136571.37</v>
      </c>
      <c r="CF474">
        <v>910622313.13999999</v>
      </c>
      <c r="CG474">
        <v>16004.93</v>
      </c>
      <c r="CH474">
        <v>34217</v>
      </c>
      <c r="CI474">
        <v>32.8664779</v>
      </c>
      <c r="CJ474">
        <v>6.74</v>
      </c>
      <c r="CK474">
        <v>-290550</v>
      </c>
      <c r="CL474">
        <v>-286913.33</v>
      </c>
      <c r="CM474">
        <v>3636.67</v>
      </c>
      <c r="CN474">
        <v>35650</v>
      </c>
      <c r="CO474">
        <v>6822050</v>
      </c>
      <c r="CP474">
        <v>-114176.67</v>
      </c>
      <c r="CQ474">
        <v>-308083.33</v>
      </c>
      <c r="CR474">
        <v>2168264.9500000002</v>
      </c>
      <c r="CS474">
        <v>461625461.94999999</v>
      </c>
      <c r="CT474">
        <v>394123.45</v>
      </c>
      <c r="CU474">
        <v>464200502.80000001</v>
      </c>
      <c r="CV474" s="34">
        <v>0.53441640000000001</v>
      </c>
      <c r="CW474">
        <v>1141346702</v>
      </c>
      <c r="CX474" s="7">
        <v>67590417.099999994</v>
      </c>
      <c r="CY474" s="10">
        <f t="shared" si="15"/>
        <v>0</v>
      </c>
      <c r="CZ474" s="10">
        <f>IFERROR(INDEX(CONFAZ!$A$2:$ES$440,MATCH(DATE(YEAR($A474),MONTH($A474),15),CONFAZ!$A$2:$A$440,0),4),0)</f>
        <v>16004.93</v>
      </c>
      <c r="DB474"/>
      <c r="DC474"/>
      <c r="DD474"/>
      <c r="DJ474"/>
    </row>
    <row r="475" spans="1:114" x14ac:dyDescent="0.25">
      <c r="A475" s="1">
        <v>44549</v>
      </c>
      <c r="B475" s="1" t="str">
        <f t="shared" si="14"/>
        <v>19/12/2021</v>
      </c>
      <c r="C475" t="s">
        <v>61</v>
      </c>
      <c r="D475" t="s">
        <v>65</v>
      </c>
      <c r="E475" s="8">
        <v>5.6513999999999998</v>
      </c>
      <c r="F475">
        <v>557771667.92000008</v>
      </c>
      <c r="G475">
        <v>7975799.1999999993</v>
      </c>
      <c r="H475">
        <v>991229983</v>
      </c>
      <c r="I475">
        <v>135166000.19999999</v>
      </c>
      <c r="J475">
        <v>170206723.82000002</v>
      </c>
      <c r="K475">
        <v>28869655.539999995</v>
      </c>
      <c r="L475">
        <v>30225659</v>
      </c>
      <c r="M475" s="10">
        <v>23946369</v>
      </c>
      <c r="N475" s="10">
        <v>30167094</v>
      </c>
      <c r="O475" s="10">
        <v>149763710</v>
      </c>
      <c r="P475" s="10">
        <v>166212730</v>
      </c>
      <c r="Q475" s="10">
        <v>12493931</v>
      </c>
      <c r="R475" s="10">
        <v>140327643</v>
      </c>
      <c r="S475" s="10">
        <v>6297711</v>
      </c>
      <c r="T475" s="10">
        <v>29009974</v>
      </c>
      <c r="U475" s="10">
        <v>312384514</v>
      </c>
      <c r="V475" s="10">
        <v>113045019</v>
      </c>
      <c r="W475" s="10">
        <v>6297711</v>
      </c>
      <c r="X475" s="10">
        <v>29009974</v>
      </c>
      <c r="Y475" s="10">
        <v>312384514</v>
      </c>
      <c r="Z475" s="10">
        <v>113045019</v>
      </c>
      <c r="AA475" s="10">
        <v>7581288</v>
      </c>
      <c r="AB475" s="10">
        <v>0.86394703650000004</v>
      </c>
      <c r="AC475">
        <v>142.02000000000001</v>
      </c>
      <c r="AD475" s="2">
        <v>24432406778</v>
      </c>
      <c r="AE475" s="2">
        <v>20419466049</v>
      </c>
      <c r="AF475" s="10">
        <f>INDEX(CONFAZ!$EN$2:$ES$408,MATCH(DATE(YEAR($A475),MONTH($A475),15),CONFAZ!$EN$2:$EN$408,0),2)</f>
        <v>346821117</v>
      </c>
      <c r="AG475" s="10">
        <f>INDEX(CONFAZ!$EN$2:$ES$408,MATCH(DATE(YEAR($A475),MONTH($A475),15),CONFAZ!$EN$2:$EN$408,0),3)</f>
        <v>381527846</v>
      </c>
      <c r="AH475">
        <v>1100</v>
      </c>
      <c r="AI475">
        <v>2046959685600</v>
      </c>
      <c r="AJ475">
        <v>8.76</v>
      </c>
      <c r="AK475">
        <v>0.73</v>
      </c>
      <c r="AL475">
        <v>1549.3955555555499</v>
      </c>
      <c r="AM475">
        <v>1189.7394999999999</v>
      </c>
      <c r="AN475">
        <v>1089.99047619047</v>
      </c>
      <c r="AO475">
        <v>1364.0608</v>
      </c>
      <c r="AP475">
        <v>11.1462722025278</v>
      </c>
      <c r="AQ475">
        <v>1.73</v>
      </c>
      <c r="AR475">
        <v>417.92</v>
      </c>
      <c r="AS475">
        <v>29.99</v>
      </c>
      <c r="AT475" s="10">
        <v>783800900000</v>
      </c>
      <c r="AU475">
        <v>141890</v>
      </c>
      <c r="AV475">
        <v>2258</v>
      </c>
      <c r="AW475">
        <v>201729323</v>
      </c>
      <c r="AX475">
        <v>149801530</v>
      </c>
      <c r="AY475">
        <v>8525</v>
      </c>
      <c r="AZ475" s="10">
        <v>3379</v>
      </c>
      <c r="BA475">
        <v>342</v>
      </c>
      <c r="BB475">
        <v>342</v>
      </c>
      <c r="BC475">
        <v>6213</v>
      </c>
      <c r="BD475">
        <v>0</v>
      </c>
      <c r="BE475">
        <v>1485</v>
      </c>
      <c r="BF475">
        <v>12969</v>
      </c>
      <c r="BG475">
        <v>506</v>
      </c>
      <c r="BH475">
        <v>2996</v>
      </c>
      <c r="BI475">
        <v>3295</v>
      </c>
      <c r="BJ475">
        <v>0</v>
      </c>
      <c r="BK475">
        <v>107017</v>
      </c>
      <c r="BL475">
        <v>51441795</v>
      </c>
      <c r="BM475">
        <v>189777</v>
      </c>
      <c r="BN475">
        <v>0</v>
      </c>
      <c r="BO475">
        <v>33605801000</v>
      </c>
      <c r="BP475">
        <v>0.4</v>
      </c>
      <c r="BQ475">
        <v>3704</v>
      </c>
      <c r="BR475">
        <v>30699.57</v>
      </c>
      <c r="BS475">
        <v>3568480000</v>
      </c>
      <c r="BT475">
        <v>20396000</v>
      </c>
      <c r="BU475">
        <v>7460218000</v>
      </c>
      <c r="BV475">
        <v>16141426000</v>
      </c>
      <c r="BW475">
        <v>6415281000</v>
      </c>
      <c r="BX475">
        <v>27190520000</v>
      </c>
      <c r="BY475">
        <v>0</v>
      </c>
      <c r="BZ475">
        <v>0</v>
      </c>
      <c r="CA475">
        <v>0</v>
      </c>
      <c r="CB475">
        <v>0</v>
      </c>
      <c r="CC475">
        <v>33605801000</v>
      </c>
      <c r="CD475">
        <v>0.4</v>
      </c>
      <c r="CE475">
        <v>2574832.34</v>
      </c>
      <c r="CF475">
        <v>765179926.66999996</v>
      </c>
      <c r="CG475">
        <v>28568.39</v>
      </c>
      <c r="CH475">
        <v>34323</v>
      </c>
      <c r="CI475">
        <v>32.8664779</v>
      </c>
      <c r="CJ475">
        <v>6.67</v>
      </c>
      <c r="CK475">
        <v>-290550</v>
      </c>
      <c r="CL475">
        <v>-286913.33</v>
      </c>
      <c r="CM475">
        <v>3636.67</v>
      </c>
      <c r="CN475">
        <v>35650</v>
      </c>
      <c r="CO475">
        <v>6822050</v>
      </c>
      <c r="CP475">
        <v>-114176.67</v>
      </c>
      <c r="CQ475">
        <v>-308083.33</v>
      </c>
      <c r="CR475">
        <v>1968750.44</v>
      </c>
      <c r="CS475">
        <v>466751647.38999999</v>
      </c>
      <c r="CT475">
        <v>907086.88</v>
      </c>
      <c r="CU475">
        <v>469627484.70999998</v>
      </c>
      <c r="CV475" s="34">
        <v>0.53441640000000001</v>
      </c>
      <c r="CW475">
        <v>1369652566</v>
      </c>
      <c r="CX475" s="7">
        <v>70182964.879999995</v>
      </c>
      <c r="CY475" s="10">
        <f t="shared" si="15"/>
        <v>0</v>
      </c>
      <c r="CZ475" s="10">
        <f>IFERROR(INDEX(CONFAZ!$A$2:$ES$440,MATCH(DATE(YEAR($A475),MONTH($A475),15),CONFAZ!$A$2:$A$440,0),4),0)</f>
        <v>28568.39</v>
      </c>
      <c r="DA475"/>
      <c r="DB475"/>
      <c r="DC475"/>
      <c r="DD475"/>
      <c r="DJ475"/>
    </row>
    <row r="476" spans="1:114" x14ac:dyDescent="0.25">
      <c r="A476" s="1">
        <v>40198</v>
      </c>
      <c r="B476" s="1" t="str">
        <f t="shared" si="14"/>
        <v>20/01/2010</v>
      </c>
      <c r="C476" t="s">
        <v>61</v>
      </c>
      <c r="D476" t="s">
        <v>3</v>
      </c>
      <c r="E476" s="8">
        <v>1.7798</v>
      </c>
      <c r="F476">
        <v>119205090.79999998</v>
      </c>
      <c r="G476">
        <v>34587.19</v>
      </c>
      <c r="H476">
        <v>242934163</v>
      </c>
      <c r="I476">
        <v>31747766.080000002</v>
      </c>
      <c r="J476">
        <v>74995611.999999955</v>
      </c>
      <c r="K476">
        <v>5794728.5500000007</v>
      </c>
      <c r="L476">
        <v>7182153</v>
      </c>
      <c r="M476" s="10">
        <v>5385551</v>
      </c>
      <c r="N476" s="10">
        <v>29045086</v>
      </c>
      <c r="O476" s="10">
        <v>38214958</v>
      </c>
      <c r="P476" s="10">
        <v>33269130</v>
      </c>
      <c r="Q476" s="10">
        <v>2188363</v>
      </c>
      <c r="R476" s="10">
        <v>41009163</v>
      </c>
      <c r="S476" s="10">
        <v>916037</v>
      </c>
      <c r="T476" s="10">
        <v>5983345</v>
      </c>
      <c r="U476" s="10">
        <v>68081089</v>
      </c>
      <c r="V476" s="10">
        <v>18806854</v>
      </c>
      <c r="W476" s="10">
        <v>916037</v>
      </c>
      <c r="X476" s="10">
        <v>5983345</v>
      </c>
      <c r="Y476" s="10">
        <v>68081089</v>
      </c>
      <c r="Z476" s="10">
        <v>18806854</v>
      </c>
      <c r="AA476" s="10">
        <v>34587</v>
      </c>
      <c r="AB476" s="10">
        <v>19.68</v>
      </c>
      <c r="AC476">
        <v>125.81</v>
      </c>
      <c r="AD476">
        <v>11153005703</v>
      </c>
      <c r="AE476">
        <v>11628213109</v>
      </c>
      <c r="AF476" s="10">
        <f>INDEX(CONFAZ!$EN$2:$ES$408,MATCH(DATE(YEAR($A476),MONTH($A476),15),CONFAZ!$EN$2:$EN$408,0),2)</f>
        <v>81763196</v>
      </c>
      <c r="AG476" s="10">
        <f>INDEX(CONFAZ!$EN$2:$ES$408,MATCH(DATE(YEAR($A476),MONTH($A476),15),CONFAZ!$EN$2:$EN$408,0),3)</f>
        <v>119623465</v>
      </c>
      <c r="AH476">
        <v>510</v>
      </c>
      <c r="AI476">
        <v>428013423200</v>
      </c>
      <c r="AJ476">
        <v>8.65</v>
      </c>
      <c r="AK476">
        <v>0.88</v>
      </c>
      <c r="AL476">
        <v>0</v>
      </c>
      <c r="AM476">
        <v>0</v>
      </c>
      <c r="AN476">
        <v>0</v>
      </c>
      <c r="AO476">
        <v>0</v>
      </c>
      <c r="AP476">
        <v>7.2276023980212099</v>
      </c>
      <c r="AQ476">
        <v>1.75</v>
      </c>
      <c r="AR476">
        <v>138.54</v>
      </c>
      <c r="AS476">
        <v>0</v>
      </c>
      <c r="AT476" s="10">
        <v>284389300000</v>
      </c>
      <c r="AU476">
        <v>0</v>
      </c>
      <c r="AV476">
        <v>0</v>
      </c>
      <c r="AW476">
        <v>61783854</v>
      </c>
      <c r="AX476">
        <v>49522890</v>
      </c>
      <c r="AY476">
        <v>0</v>
      </c>
      <c r="AZ476" s="10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11566677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694287</v>
      </c>
      <c r="BO476">
        <v>11395641000</v>
      </c>
      <c r="BP476">
        <v>0.4</v>
      </c>
      <c r="BQ476" s="3">
        <v>3704</v>
      </c>
      <c r="BR476">
        <v>11901.27</v>
      </c>
      <c r="BS476">
        <v>1117909000</v>
      </c>
      <c r="BT476">
        <v>17031000</v>
      </c>
      <c r="BU476">
        <v>2466595000</v>
      </c>
      <c r="BV476">
        <v>5684821000</v>
      </c>
      <c r="BW476">
        <v>2109285000</v>
      </c>
      <c r="BX476">
        <v>9286355000</v>
      </c>
      <c r="BY476">
        <v>9276732000</v>
      </c>
      <c r="BZ476">
        <v>0.4</v>
      </c>
      <c r="CA476">
        <v>3704</v>
      </c>
      <c r="CB476">
        <v>9477.43</v>
      </c>
      <c r="CC476">
        <v>11487645000</v>
      </c>
      <c r="CD476">
        <v>0.4</v>
      </c>
      <c r="CE476">
        <v>26287.93</v>
      </c>
      <c r="CF476">
        <v>16529553.1</v>
      </c>
      <c r="CG476">
        <v>15323.92</v>
      </c>
      <c r="CH476">
        <v>24672.83</v>
      </c>
      <c r="CI476">
        <v>40.418357999999998</v>
      </c>
      <c r="CJ476">
        <v>2.59</v>
      </c>
      <c r="CK476">
        <v>104630</v>
      </c>
      <c r="CL476">
        <v>109743.33</v>
      </c>
      <c r="CM476">
        <v>5113.33</v>
      </c>
      <c r="CN476">
        <v>-3590</v>
      </c>
      <c r="CO476">
        <v>3695180</v>
      </c>
      <c r="CP476">
        <v>-78646.67</v>
      </c>
      <c r="CQ476">
        <v>-153590</v>
      </c>
      <c r="CR476">
        <v>20840.5</v>
      </c>
      <c r="CS476">
        <v>152076818</v>
      </c>
      <c r="CT476">
        <v>15010.94</v>
      </c>
      <c r="CU476">
        <v>152112669.44</v>
      </c>
      <c r="CV476" s="34">
        <v>0.52876480000000003</v>
      </c>
      <c r="CW476">
        <v>0</v>
      </c>
      <c r="CX476">
        <v>21995046.370000001</v>
      </c>
      <c r="CY476" s="10">
        <f t="shared" si="15"/>
        <v>0</v>
      </c>
      <c r="CZ476" s="10">
        <f>IFERROR(INDEX(CONFAZ!$A$2:$ES$440,MATCH(DATE(YEAR($A476),MONTH($A476),15),CONFAZ!$A$2:$A$440,0),4),0)</f>
        <v>15323.92</v>
      </c>
      <c r="DA476"/>
      <c r="DB476"/>
      <c r="DC476"/>
      <c r="DD476"/>
      <c r="DJ476"/>
    </row>
    <row r="477" spans="1:114" x14ac:dyDescent="0.25">
      <c r="A477" s="1">
        <v>40229</v>
      </c>
      <c r="B477" s="1" t="str">
        <f t="shared" si="14"/>
        <v>20/02/2010</v>
      </c>
      <c r="C477" t="s">
        <v>61</v>
      </c>
      <c r="D477" t="s">
        <v>3</v>
      </c>
      <c r="E477" s="8">
        <v>1.8415999999999999</v>
      </c>
      <c r="F477">
        <v>107267721.37</v>
      </c>
      <c r="G477">
        <v>35017.79</v>
      </c>
      <c r="H477">
        <v>212775152</v>
      </c>
      <c r="I477">
        <v>28973996.890000001</v>
      </c>
      <c r="J477">
        <v>61221034.880000003</v>
      </c>
      <c r="K477">
        <v>4263317.79</v>
      </c>
      <c r="L477">
        <v>23556749</v>
      </c>
      <c r="M477" s="10">
        <v>9401856</v>
      </c>
      <c r="N477" s="10">
        <v>27178198</v>
      </c>
      <c r="O477" s="10">
        <v>26955841</v>
      </c>
      <c r="P477" s="10">
        <v>31001860</v>
      </c>
      <c r="Q477" s="10">
        <v>1980797</v>
      </c>
      <c r="R477" s="10">
        <v>35041464</v>
      </c>
      <c r="S477" s="10">
        <v>573084</v>
      </c>
      <c r="T477" s="10">
        <v>6012011</v>
      </c>
      <c r="U477" s="10">
        <v>57791192</v>
      </c>
      <c r="V477" s="10">
        <v>16803831</v>
      </c>
      <c r="W477" s="10">
        <v>573084</v>
      </c>
      <c r="X477" s="10">
        <v>6012011</v>
      </c>
      <c r="Y477" s="10">
        <v>57791192</v>
      </c>
      <c r="Z477" s="10">
        <v>16803831</v>
      </c>
      <c r="AA477" s="10">
        <v>35018</v>
      </c>
      <c r="AB477" s="10">
        <v>35.905112776599999</v>
      </c>
      <c r="AC477">
        <v>127.61</v>
      </c>
      <c r="AD477">
        <v>12066643269</v>
      </c>
      <c r="AE477">
        <v>11936118599</v>
      </c>
      <c r="AF477" s="10">
        <f>INDEX(CONFAZ!$EN$2:$ES$408,MATCH(DATE(YEAR($A477),MONTH($A477),15),CONFAZ!$EN$2:$EN$408,0),2)</f>
        <v>271450482</v>
      </c>
      <c r="AG477" s="10">
        <f>INDEX(CONFAZ!$EN$2:$ES$408,MATCH(DATE(YEAR($A477),MONTH($A477),15),CONFAZ!$EN$2:$EN$408,0),3)</f>
        <v>276681461</v>
      </c>
      <c r="AH477">
        <v>510</v>
      </c>
      <c r="AI477">
        <v>443976611200</v>
      </c>
      <c r="AJ477">
        <v>8.65</v>
      </c>
      <c r="AK477">
        <v>0.7</v>
      </c>
      <c r="AL477">
        <v>0</v>
      </c>
      <c r="AM477">
        <v>0</v>
      </c>
      <c r="AN477">
        <v>0</v>
      </c>
      <c r="AO477">
        <v>0</v>
      </c>
      <c r="AP477">
        <v>7.3500563462581896</v>
      </c>
      <c r="AQ477">
        <v>1.78</v>
      </c>
      <c r="AR477">
        <v>135.26</v>
      </c>
      <c r="AS477">
        <v>26.26</v>
      </c>
      <c r="AT477" s="10">
        <v>283356400000</v>
      </c>
      <c r="AU477">
        <v>0</v>
      </c>
      <c r="AV477">
        <v>0</v>
      </c>
      <c r="AW477">
        <v>77276499</v>
      </c>
      <c r="AX477">
        <v>33828667</v>
      </c>
      <c r="AY477">
        <v>0</v>
      </c>
      <c r="AZ477" s="10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41758723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1689109</v>
      </c>
      <c r="BO477">
        <v>11395641000</v>
      </c>
      <c r="BP477">
        <v>0.4</v>
      </c>
      <c r="BQ477" s="3">
        <v>3704</v>
      </c>
      <c r="BR477">
        <v>11901.27</v>
      </c>
      <c r="BS477">
        <v>1117909000</v>
      </c>
      <c r="BT477">
        <v>17031000</v>
      </c>
      <c r="BU477">
        <v>2466595000</v>
      </c>
      <c r="BV477">
        <v>5684821000</v>
      </c>
      <c r="BW477">
        <v>2109285000</v>
      </c>
      <c r="BX477">
        <v>9286355000</v>
      </c>
      <c r="BY477">
        <v>9276732000</v>
      </c>
      <c r="BZ477">
        <v>0.4</v>
      </c>
      <c r="CA477">
        <v>3704</v>
      </c>
      <c r="CB477">
        <v>9477.43</v>
      </c>
      <c r="CC477">
        <v>11487645000</v>
      </c>
      <c r="CD477">
        <v>0.4</v>
      </c>
      <c r="CE477">
        <v>117954.53</v>
      </c>
      <c r="CF477">
        <v>54934514.270000003</v>
      </c>
      <c r="CG477">
        <v>21683.32</v>
      </c>
      <c r="CH477">
        <v>27458.83</v>
      </c>
      <c r="CI477">
        <v>40.418357999999998</v>
      </c>
      <c r="CJ477">
        <v>2.61</v>
      </c>
      <c r="CK477">
        <v>104630</v>
      </c>
      <c r="CL477">
        <v>109743.33</v>
      </c>
      <c r="CM477">
        <v>5113.33</v>
      </c>
      <c r="CN477">
        <v>-3590</v>
      </c>
      <c r="CO477">
        <v>3695180</v>
      </c>
      <c r="CP477">
        <v>-78646.67</v>
      </c>
      <c r="CQ477">
        <v>-153590</v>
      </c>
      <c r="CR477">
        <v>11395.56</v>
      </c>
      <c r="CS477">
        <v>133237916.39</v>
      </c>
      <c r="CT477">
        <v>100478.77</v>
      </c>
      <c r="CU477">
        <v>133351118.91</v>
      </c>
      <c r="CV477" s="34">
        <v>0.52876480000000003</v>
      </c>
      <c r="CW477">
        <v>0</v>
      </c>
      <c r="CX477">
        <v>21826912.039999999</v>
      </c>
      <c r="CY477" s="10">
        <f t="shared" si="15"/>
        <v>0</v>
      </c>
      <c r="CZ477" s="10">
        <f>IFERROR(INDEX(CONFAZ!$A$2:$ES$440,MATCH(DATE(YEAR($A477),MONTH($A477),15),CONFAZ!$A$2:$A$440,0),4),0)</f>
        <v>21683.32</v>
      </c>
      <c r="DA477"/>
      <c r="DB477"/>
      <c r="DC477"/>
      <c r="DD477"/>
      <c r="DJ477"/>
    </row>
    <row r="478" spans="1:114" x14ac:dyDescent="0.25">
      <c r="A478" s="1">
        <v>40257</v>
      </c>
      <c r="B478" s="1" t="str">
        <f t="shared" si="14"/>
        <v>20/03/2010</v>
      </c>
      <c r="C478" t="s">
        <v>61</v>
      </c>
      <c r="D478" t="s">
        <v>3</v>
      </c>
      <c r="E478" s="8">
        <v>1.7858000000000001</v>
      </c>
      <c r="F478">
        <v>105622079.85000001</v>
      </c>
      <c r="G478">
        <v>27830.329999999998</v>
      </c>
      <c r="H478">
        <v>215952715</v>
      </c>
      <c r="I478">
        <v>28155048.499999996</v>
      </c>
      <c r="J478">
        <v>67990895.87000002</v>
      </c>
      <c r="K478">
        <v>4451300.54</v>
      </c>
      <c r="L478">
        <v>46325269</v>
      </c>
      <c r="M478" s="10">
        <v>9038163</v>
      </c>
      <c r="N478" s="10">
        <v>25581069</v>
      </c>
      <c r="O478" s="10">
        <v>26437273</v>
      </c>
      <c r="P478" s="10">
        <v>29699826</v>
      </c>
      <c r="Q478" s="10">
        <v>2304332</v>
      </c>
      <c r="R478" s="10">
        <v>34416095</v>
      </c>
      <c r="S478" s="10">
        <v>733995</v>
      </c>
      <c r="T478" s="10">
        <v>6666655</v>
      </c>
      <c r="U478" s="10">
        <v>64669919</v>
      </c>
      <c r="V478" s="10">
        <v>16376800</v>
      </c>
      <c r="W478" s="10">
        <v>733995</v>
      </c>
      <c r="X478" s="10">
        <v>6666655</v>
      </c>
      <c r="Y478" s="10">
        <v>64669919</v>
      </c>
      <c r="Z478" s="10">
        <v>16376800</v>
      </c>
      <c r="AA478" s="10">
        <v>28588</v>
      </c>
      <c r="AB478" s="10">
        <v>36.916140753299999</v>
      </c>
      <c r="AC478">
        <v>143.44</v>
      </c>
      <c r="AD478">
        <v>15637886925</v>
      </c>
      <c r="AE478">
        <v>15181212723</v>
      </c>
      <c r="AF478" s="10">
        <f>INDEX(CONFAZ!$EN$2:$ES$408,MATCH(DATE(YEAR($A478),MONTH($A478),15),CONFAZ!$EN$2:$EN$408,0),2)</f>
        <v>484904959</v>
      </c>
      <c r="AG478" s="10">
        <f>INDEX(CONFAZ!$EN$2:$ES$408,MATCH(DATE(YEAR($A478),MONTH($A478),15),CONFAZ!$EN$2:$EN$408,0),3)</f>
        <v>397976976</v>
      </c>
      <c r="AH478">
        <v>510</v>
      </c>
      <c r="AI478">
        <v>435310179600</v>
      </c>
      <c r="AJ478">
        <v>8.65</v>
      </c>
      <c r="AK478">
        <v>0.71</v>
      </c>
      <c r="AL478">
        <v>0</v>
      </c>
      <c r="AM478">
        <v>0</v>
      </c>
      <c r="AN478">
        <v>0</v>
      </c>
      <c r="AO478">
        <v>0</v>
      </c>
      <c r="AP478">
        <v>7.5905263594508199</v>
      </c>
      <c r="AQ478">
        <v>1.52</v>
      </c>
      <c r="AR478">
        <v>142.59</v>
      </c>
      <c r="AS478">
        <v>27.08</v>
      </c>
      <c r="AT478" s="10">
        <v>318651700000</v>
      </c>
      <c r="AU478">
        <v>0</v>
      </c>
      <c r="AV478">
        <v>0</v>
      </c>
      <c r="AW478">
        <v>67840014</v>
      </c>
      <c r="AX478">
        <v>17818672</v>
      </c>
      <c r="AY478">
        <v>0</v>
      </c>
      <c r="AZ478" s="10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20773074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28014839</v>
      </c>
      <c r="BM478">
        <v>0</v>
      </c>
      <c r="BN478">
        <v>1233429</v>
      </c>
      <c r="BO478">
        <v>11395641000</v>
      </c>
      <c r="BP478">
        <v>0.4</v>
      </c>
      <c r="BQ478" s="3">
        <v>3704</v>
      </c>
      <c r="BR478">
        <v>11901.27</v>
      </c>
      <c r="BS478">
        <v>1117909000</v>
      </c>
      <c r="BT478">
        <v>17031000</v>
      </c>
      <c r="BU478">
        <v>2466595000</v>
      </c>
      <c r="BV478">
        <v>5684821000</v>
      </c>
      <c r="BW478">
        <v>2109285000</v>
      </c>
      <c r="BX478">
        <v>9286355000</v>
      </c>
      <c r="BY478">
        <v>9276732000</v>
      </c>
      <c r="BZ478">
        <v>0.4</v>
      </c>
      <c r="CA478">
        <v>3704</v>
      </c>
      <c r="CB478">
        <v>9477.43</v>
      </c>
      <c r="CC478">
        <v>11487645000</v>
      </c>
      <c r="CD478">
        <v>0.4</v>
      </c>
      <c r="CE478">
        <v>103120.18</v>
      </c>
      <c r="CF478">
        <v>59796141.609999999</v>
      </c>
      <c r="CG478">
        <v>18099.71</v>
      </c>
      <c r="CH478">
        <v>27870.83</v>
      </c>
      <c r="CI478">
        <v>40.418357999999998</v>
      </c>
      <c r="CJ478">
        <v>2.58</v>
      </c>
      <c r="CK478">
        <v>104630</v>
      </c>
      <c r="CL478">
        <v>109743.33</v>
      </c>
      <c r="CM478">
        <v>5113.33</v>
      </c>
      <c r="CN478">
        <v>-3590</v>
      </c>
      <c r="CO478">
        <v>3695180</v>
      </c>
      <c r="CP478">
        <v>-78646.67</v>
      </c>
      <c r="CQ478">
        <v>-153590</v>
      </c>
      <c r="CR478">
        <v>16502.38</v>
      </c>
      <c r="CS478">
        <v>137097730.87</v>
      </c>
      <c r="CT478">
        <v>215829.7</v>
      </c>
      <c r="CU478">
        <v>137330242.94999999</v>
      </c>
      <c r="CV478" s="34">
        <v>0.52876480000000003</v>
      </c>
      <c r="CW478">
        <v>0</v>
      </c>
      <c r="CX478">
        <v>20362895.050000001</v>
      </c>
      <c r="CY478" s="10">
        <f t="shared" si="15"/>
        <v>0</v>
      </c>
      <c r="CZ478" s="10">
        <f>IFERROR(INDEX(CONFAZ!$A$2:$ES$440,MATCH(DATE(YEAR($A478),MONTH($A478),15),CONFAZ!$A$2:$A$440,0),4),0)</f>
        <v>18099.71</v>
      </c>
      <c r="DA478"/>
      <c r="DB478"/>
      <c r="DC478"/>
      <c r="DD478"/>
      <c r="DJ478"/>
    </row>
    <row r="479" spans="1:114" x14ac:dyDescent="0.25">
      <c r="A479" s="1">
        <v>40288</v>
      </c>
      <c r="B479" s="1" t="str">
        <f t="shared" si="14"/>
        <v>20/04/2010</v>
      </c>
      <c r="C479" t="s">
        <v>61</v>
      </c>
      <c r="D479" t="s">
        <v>3</v>
      </c>
      <c r="E479" s="8">
        <v>1.7565999999999999</v>
      </c>
      <c r="F479">
        <v>112536253.30999999</v>
      </c>
      <c r="G479">
        <v>72292.58</v>
      </c>
      <c r="H479">
        <v>220640541</v>
      </c>
      <c r="I479">
        <v>32682367.500000004</v>
      </c>
      <c r="J479">
        <v>59785336.209999993</v>
      </c>
      <c r="K479">
        <v>4788061.3699999992</v>
      </c>
      <c r="L479">
        <v>28009499</v>
      </c>
      <c r="M479" s="10">
        <v>4162366</v>
      </c>
      <c r="N479" s="10">
        <v>28204129</v>
      </c>
      <c r="O479" s="10">
        <v>27335474</v>
      </c>
      <c r="P479" s="10">
        <v>34599681</v>
      </c>
      <c r="Q479" s="10">
        <v>2338293</v>
      </c>
      <c r="R479" s="10">
        <v>36849049</v>
      </c>
      <c r="S479" s="10">
        <v>504777</v>
      </c>
      <c r="T479" s="10">
        <v>5485819</v>
      </c>
      <c r="U479" s="10">
        <v>56446859</v>
      </c>
      <c r="V479" s="10">
        <v>24641801</v>
      </c>
      <c r="W479" s="10">
        <v>504777</v>
      </c>
      <c r="X479" s="10">
        <v>5485819</v>
      </c>
      <c r="Y479" s="10">
        <v>56446859</v>
      </c>
      <c r="Z479" s="10">
        <v>24641801</v>
      </c>
      <c r="AA479" s="10">
        <v>72293</v>
      </c>
      <c r="AB479" s="10">
        <v>39.917564334300003</v>
      </c>
      <c r="AC479">
        <v>136.87</v>
      </c>
      <c r="AD479">
        <v>15074159639</v>
      </c>
      <c r="AE479">
        <v>14007783168</v>
      </c>
      <c r="AF479" s="10">
        <f>INDEX(CONFAZ!$EN$2:$ES$408,MATCH(DATE(YEAR($A479),MONTH($A479),15),CONFAZ!$EN$2:$EN$408,0),2)</f>
        <v>322425729</v>
      </c>
      <c r="AG479" s="10">
        <f>INDEX(CONFAZ!$EN$2:$ES$408,MATCH(DATE(YEAR($A479),MONTH($A479),15),CONFAZ!$EN$2:$EN$408,0),3)</f>
        <v>393879396</v>
      </c>
      <c r="AH479">
        <v>510</v>
      </c>
      <c r="AI479">
        <v>434393127200</v>
      </c>
      <c r="AJ479">
        <v>8.7200000000000006</v>
      </c>
      <c r="AK479">
        <v>0.73</v>
      </c>
      <c r="AL479">
        <v>0</v>
      </c>
      <c r="AM479">
        <v>0</v>
      </c>
      <c r="AN479">
        <v>0</v>
      </c>
      <c r="AO479">
        <v>0</v>
      </c>
      <c r="AP479">
        <v>7.2519083969465603</v>
      </c>
      <c r="AQ479">
        <v>1.56999</v>
      </c>
      <c r="AR479">
        <v>149.38999999999999</v>
      </c>
      <c r="AS479">
        <v>2.2000000000000002</v>
      </c>
      <c r="AT479" s="10">
        <v>311651000000</v>
      </c>
      <c r="AU479">
        <v>0</v>
      </c>
      <c r="AV479">
        <v>0</v>
      </c>
      <c r="AW479">
        <v>57292497</v>
      </c>
      <c r="AX479">
        <v>30169474</v>
      </c>
      <c r="AY479">
        <v>0</v>
      </c>
      <c r="AZ479" s="10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12164237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11589975</v>
      </c>
      <c r="BM479">
        <v>337297</v>
      </c>
      <c r="BN479">
        <v>3031514</v>
      </c>
      <c r="BO479">
        <v>11395641000</v>
      </c>
      <c r="BP479">
        <v>0.4</v>
      </c>
      <c r="BQ479" s="3">
        <v>3704</v>
      </c>
      <c r="BR479">
        <v>11901.27</v>
      </c>
      <c r="BS479">
        <v>1117909000</v>
      </c>
      <c r="BT479">
        <v>17031000</v>
      </c>
      <c r="BU479">
        <v>2466595000</v>
      </c>
      <c r="BV479">
        <v>5684821000</v>
      </c>
      <c r="BW479">
        <v>2109285000</v>
      </c>
      <c r="BX479">
        <v>9286355000</v>
      </c>
      <c r="BY479">
        <v>9276732000</v>
      </c>
      <c r="BZ479">
        <v>0.4</v>
      </c>
      <c r="CA479">
        <v>3704</v>
      </c>
      <c r="CB479">
        <v>9477.43</v>
      </c>
      <c r="CC479">
        <v>11487645000</v>
      </c>
      <c r="CD479">
        <v>0.4</v>
      </c>
      <c r="CE479">
        <v>134941.23000000001</v>
      </c>
      <c r="CF479">
        <v>61817621.740000002</v>
      </c>
      <c r="CG479">
        <v>24616.720000000001</v>
      </c>
      <c r="CH479">
        <v>26916.83</v>
      </c>
      <c r="CI479">
        <v>40.418357999999998</v>
      </c>
      <c r="CJ479">
        <v>2.56</v>
      </c>
      <c r="CK479">
        <v>-62836.67</v>
      </c>
      <c r="CL479">
        <v>-25403.33</v>
      </c>
      <c r="CM479">
        <v>37433.33</v>
      </c>
      <c r="CN479">
        <v>863.33</v>
      </c>
      <c r="CO479">
        <v>3708346.67</v>
      </c>
      <c r="CP479">
        <v>-92426.67</v>
      </c>
      <c r="CQ479">
        <v>-120280</v>
      </c>
      <c r="CR479">
        <v>56437.29</v>
      </c>
      <c r="CS479">
        <v>132644174.62</v>
      </c>
      <c r="CT479">
        <v>105551.35</v>
      </c>
      <c r="CU479">
        <v>132810963.26000001</v>
      </c>
      <c r="CV479" s="34">
        <v>0.52876480000000003</v>
      </c>
      <c r="CW479">
        <v>0</v>
      </c>
      <c r="CX479">
        <v>20747711.100000001</v>
      </c>
      <c r="CY479" s="10">
        <f t="shared" si="15"/>
        <v>0</v>
      </c>
      <c r="CZ479" s="10">
        <f>IFERROR(INDEX(CONFAZ!$A$2:$ES$440,MATCH(DATE(YEAR($A479),MONTH($A479),15),CONFAZ!$A$2:$A$440,0),4),0)</f>
        <v>24616.720000000001</v>
      </c>
      <c r="DA479" s="10"/>
      <c r="DB479" s="10"/>
      <c r="DC479"/>
      <c r="DD479"/>
      <c r="DJ479"/>
    </row>
    <row r="480" spans="1:114" x14ac:dyDescent="0.25">
      <c r="A480" s="1">
        <v>40318</v>
      </c>
      <c r="B480" s="1" t="str">
        <f t="shared" si="14"/>
        <v>20/05/2010</v>
      </c>
      <c r="C480" t="s">
        <v>61</v>
      </c>
      <c r="D480" t="s">
        <v>3</v>
      </c>
      <c r="E480" s="8">
        <v>1.8131999999999999</v>
      </c>
      <c r="F480">
        <v>116487494.89000003</v>
      </c>
      <c r="G480">
        <v>211354.31000000003</v>
      </c>
      <c r="H480">
        <v>238449164</v>
      </c>
      <c r="I480">
        <v>29445003.409999996</v>
      </c>
      <c r="J480">
        <v>76408721.990000024</v>
      </c>
      <c r="K480">
        <v>5028078.0699999994</v>
      </c>
      <c r="L480">
        <v>20196187</v>
      </c>
      <c r="M480" s="10">
        <v>3957253</v>
      </c>
      <c r="N480" s="10">
        <v>28715520</v>
      </c>
      <c r="O480" s="10">
        <v>27391228</v>
      </c>
      <c r="P480" s="10">
        <v>33962024</v>
      </c>
      <c r="Q480" s="10">
        <v>2454410</v>
      </c>
      <c r="R480" s="10">
        <v>37199127</v>
      </c>
      <c r="S480" s="10">
        <v>640285</v>
      </c>
      <c r="T480" s="10">
        <v>6185920</v>
      </c>
      <c r="U480" s="10">
        <v>72537828</v>
      </c>
      <c r="V480" s="10">
        <v>25194215</v>
      </c>
      <c r="W480" s="10">
        <v>640285</v>
      </c>
      <c r="X480" s="10">
        <v>6185920</v>
      </c>
      <c r="Y480" s="10">
        <v>72537828</v>
      </c>
      <c r="Z480" s="10">
        <v>25194215</v>
      </c>
      <c r="AA480" s="10">
        <v>211354</v>
      </c>
      <c r="AB480" s="10">
        <v>40.636267126699998</v>
      </c>
      <c r="AC480">
        <v>136.52000000000001</v>
      </c>
      <c r="AD480">
        <v>17632178264</v>
      </c>
      <c r="AE480">
        <v>14374167768</v>
      </c>
      <c r="AF480" s="10">
        <f>INDEX(CONFAZ!$EN$2:$ES$408,MATCH(DATE(YEAR($A480),MONTH($A480),15),CONFAZ!$EN$2:$EN$408,0),2)</f>
        <v>199717294</v>
      </c>
      <c r="AG480" s="10">
        <f>INDEX(CONFAZ!$EN$2:$ES$408,MATCH(DATE(YEAR($A480),MONTH($A480),15),CONFAZ!$EN$2:$EN$408,0),3)</f>
        <v>220855268</v>
      </c>
      <c r="AH480">
        <v>510</v>
      </c>
      <c r="AI480">
        <v>453020767200</v>
      </c>
      <c r="AJ480">
        <v>9.4</v>
      </c>
      <c r="AK480">
        <v>0.43</v>
      </c>
      <c r="AL480">
        <v>0</v>
      </c>
      <c r="AM480">
        <v>0</v>
      </c>
      <c r="AN480">
        <v>0</v>
      </c>
      <c r="AO480">
        <v>0</v>
      </c>
      <c r="AP480">
        <v>7.4448757122801199</v>
      </c>
      <c r="AQ480">
        <v>1.43</v>
      </c>
      <c r="AR480">
        <v>143.58000000000001</v>
      </c>
      <c r="AS480">
        <v>16.62</v>
      </c>
      <c r="AT480" s="10">
        <v>315947500000</v>
      </c>
      <c r="AU480">
        <v>0</v>
      </c>
      <c r="AV480">
        <v>0</v>
      </c>
      <c r="AW480">
        <v>130757834</v>
      </c>
      <c r="AX480">
        <v>21546505</v>
      </c>
      <c r="AY480">
        <v>0</v>
      </c>
      <c r="AZ480" s="10">
        <v>0</v>
      </c>
      <c r="BA480">
        <v>0</v>
      </c>
      <c r="BB480">
        <v>0</v>
      </c>
      <c r="BC480">
        <v>0</v>
      </c>
      <c r="BD480">
        <v>0</v>
      </c>
      <c r="BE480">
        <v>805</v>
      </c>
      <c r="BF480">
        <v>38909592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68304600</v>
      </c>
      <c r="BM480">
        <v>0</v>
      </c>
      <c r="BN480">
        <v>1996332</v>
      </c>
      <c r="BO480">
        <v>11395641000</v>
      </c>
      <c r="BP480">
        <v>0.4</v>
      </c>
      <c r="BQ480" s="3">
        <v>3704</v>
      </c>
      <c r="BR480">
        <v>11901.27</v>
      </c>
      <c r="BS480">
        <v>1117909000</v>
      </c>
      <c r="BT480">
        <v>17031000</v>
      </c>
      <c r="BU480">
        <v>2466595000</v>
      </c>
      <c r="BV480">
        <v>5684821000</v>
      </c>
      <c r="BW480">
        <v>2109285000</v>
      </c>
      <c r="BX480">
        <v>9286355000</v>
      </c>
      <c r="BY480">
        <v>9276732000</v>
      </c>
      <c r="BZ480">
        <v>0.4</v>
      </c>
      <c r="CA480">
        <v>3704</v>
      </c>
      <c r="CB480">
        <v>9477.43</v>
      </c>
      <c r="CC480">
        <v>11487645000</v>
      </c>
      <c r="CD480">
        <v>0.4</v>
      </c>
      <c r="CE480">
        <v>116906.79</v>
      </c>
      <c r="CF480">
        <v>63139238.43</v>
      </c>
      <c r="CG480">
        <v>24353.3</v>
      </c>
      <c r="CH480">
        <v>26834.83</v>
      </c>
      <c r="CI480">
        <v>40.418357999999998</v>
      </c>
      <c r="CJ480">
        <v>2.5499999999999998</v>
      </c>
      <c r="CK480">
        <v>-62836.67</v>
      </c>
      <c r="CL480">
        <v>-25403.33</v>
      </c>
      <c r="CM480">
        <v>37433.33</v>
      </c>
      <c r="CN480">
        <v>863.33</v>
      </c>
      <c r="CO480">
        <v>3708346.67</v>
      </c>
      <c r="CP480">
        <v>-92426.67</v>
      </c>
      <c r="CQ480">
        <v>-120280</v>
      </c>
      <c r="CR480">
        <v>18486.45</v>
      </c>
      <c r="CS480">
        <v>155205320.40000001</v>
      </c>
      <c r="CT480">
        <v>69277.42</v>
      </c>
      <c r="CU480">
        <v>155293084.27000001</v>
      </c>
      <c r="CV480" s="34">
        <v>0.52876480000000003</v>
      </c>
      <c r="CW480">
        <v>0</v>
      </c>
      <c r="CX480">
        <v>23699351.02</v>
      </c>
      <c r="CY480" s="10">
        <f t="shared" si="15"/>
        <v>0</v>
      </c>
      <c r="CZ480" s="10">
        <f>IFERROR(INDEX(CONFAZ!$A$2:$ES$440,MATCH(DATE(YEAR($A480),MONTH($A480),15),CONFAZ!$A$2:$A$440,0),4),0)</f>
        <v>24353.3</v>
      </c>
      <c r="DA480"/>
      <c r="DB480"/>
      <c r="DC480"/>
      <c r="DD480"/>
      <c r="DJ480"/>
    </row>
    <row r="481" spans="1:114" x14ac:dyDescent="0.25">
      <c r="A481" s="1">
        <v>40349</v>
      </c>
      <c r="B481" s="1" t="str">
        <f t="shared" si="14"/>
        <v>20/06/2010</v>
      </c>
      <c r="C481" t="s">
        <v>61</v>
      </c>
      <c r="D481" t="s">
        <v>3</v>
      </c>
      <c r="E481" s="8">
        <v>1.8065</v>
      </c>
      <c r="F481">
        <v>121142763.79000001</v>
      </c>
      <c r="G481">
        <v>2722854.5100000002</v>
      </c>
      <c r="H481">
        <v>238652900</v>
      </c>
      <c r="I481">
        <v>31379067.290000003</v>
      </c>
      <c r="J481">
        <v>67261651.349999994</v>
      </c>
      <c r="K481">
        <v>5376387.96</v>
      </c>
      <c r="L481">
        <v>11860274</v>
      </c>
      <c r="M481" s="10">
        <v>3789547</v>
      </c>
      <c r="N481" s="10">
        <v>28968428</v>
      </c>
      <c r="O481" s="10">
        <v>29373904</v>
      </c>
      <c r="P481" s="10">
        <v>34276412</v>
      </c>
      <c r="Q481" s="10">
        <v>3171011</v>
      </c>
      <c r="R481" s="10">
        <v>41863326</v>
      </c>
      <c r="S481" s="10">
        <v>479135</v>
      </c>
      <c r="T481" s="10">
        <v>6464046</v>
      </c>
      <c r="U481" s="10">
        <v>62035917</v>
      </c>
      <c r="V481" s="10">
        <v>25508436</v>
      </c>
      <c r="W481" s="10">
        <v>479135</v>
      </c>
      <c r="X481" s="10">
        <v>6464046</v>
      </c>
      <c r="Y481" s="10">
        <v>62035917</v>
      </c>
      <c r="Z481" s="10">
        <v>25508436</v>
      </c>
      <c r="AA481" s="10">
        <v>2722738</v>
      </c>
      <c r="AB481" s="10">
        <v>40.481729823899997</v>
      </c>
      <c r="AC481">
        <v>136.09</v>
      </c>
      <c r="AD481">
        <v>17012419860</v>
      </c>
      <c r="AE481">
        <v>14960403236</v>
      </c>
      <c r="AF481" s="10">
        <f>INDEX(CONFAZ!$EN$2:$ES$408,MATCH(DATE(YEAR($A481),MONTH($A481),15),CONFAZ!$EN$2:$EN$408,0),2)</f>
        <v>223396646</v>
      </c>
      <c r="AG481" s="10">
        <f>INDEX(CONFAZ!$EN$2:$ES$408,MATCH(DATE(YEAR($A481),MONTH($A481),15),CONFAZ!$EN$2:$EN$408,0),3)</f>
        <v>252492285</v>
      </c>
      <c r="AH481">
        <v>510</v>
      </c>
      <c r="AI481">
        <v>457250441000</v>
      </c>
      <c r="AJ481">
        <v>9.94</v>
      </c>
      <c r="AK481">
        <v>-0.11</v>
      </c>
      <c r="AL481">
        <v>0</v>
      </c>
      <c r="AM481">
        <v>0</v>
      </c>
      <c r="AN481">
        <v>0</v>
      </c>
      <c r="AO481">
        <v>0</v>
      </c>
      <c r="AP481">
        <v>6.9863923000331898</v>
      </c>
      <c r="AQ481">
        <v>1</v>
      </c>
      <c r="AR481">
        <v>136.49</v>
      </c>
      <c r="AS481">
        <v>24.86</v>
      </c>
      <c r="AT481" s="10">
        <v>316546600000</v>
      </c>
      <c r="AU481">
        <v>0</v>
      </c>
      <c r="AV481">
        <v>0</v>
      </c>
      <c r="AW481">
        <v>129405603</v>
      </c>
      <c r="AX481">
        <v>19051806</v>
      </c>
      <c r="AY481">
        <v>0</v>
      </c>
      <c r="AZ481" s="10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36398465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68984994</v>
      </c>
      <c r="BM481">
        <v>2692410</v>
      </c>
      <c r="BN481">
        <v>2277928</v>
      </c>
      <c r="BO481">
        <v>11395641000</v>
      </c>
      <c r="BP481">
        <v>0.4</v>
      </c>
      <c r="BQ481" s="3">
        <v>3704</v>
      </c>
      <c r="BR481">
        <v>11901.27</v>
      </c>
      <c r="BS481">
        <v>1117909000</v>
      </c>
      <c r="BT481">
        <v>17031000</v>
      </c>
      <c r="BU481">
        <v>2466595000</v>
      </c>
      <c r="BV481">
        <v>5684821000</v>
      </c>
      <c r="BW481">
        <v>2109285000</v>
      </c>
      <c r="BX481">
        <v>9286355000</v>
      </c>
      <c r="BY481">
        <v>9276732000</v>
      </c>
      <c r="BZ481">
        <v>0.4</v>
      </c>
      <c r="CA481">
        <v>3704</v>
      </c>
      <c r="CB481">
        <v>9477.43</v>
      </c>
      <c r="CC481">
        <v>11487645000</v>
      </c>
      <c r="CD481">
        <v>0.4</v>
      </c>
      <c r="CE481">
        <v>137749.46</v>
      </c>
      <c r="CF481">
        <v>62656276.5</v>
      </c>
      <c r="CG481">
        <v>17539.11</v>
      </c>
      <c r="CH481">
        <v>26408.83</v>
      </c>
      <c r="CI481">
        <v>40.418357999999998</v>
      </c>
      <c r="CJ481">
        <v>2.5299999999999998</v>
      </c>
      <c r="CK481">
        <v>-62836.67</v>
      </c>
      <c r="CL481">
        <v>-25403.33</v>
      </c>
      <c r="CM481">
        <v>37433.33</v>
      </c>
      <c r="CN481">
        <v>863.33</v>
      </c>
      <c r="CO481">
        <v>3708346.67</v>
      </c>
      <c r="CP481">
        <v>-92426.67</v>
      </c>
      <c r="CQ481">
        <v>-120280</v>
      </c>
      <c r="CR481">
        <v>2692858.83</v>
      </c>
      <c r="CS481">
        <v>148929106.09</v>
      </c>
      <c r="CT481">
        <v>32610.07</v>
      </c>
      <c r="CU481">
        <v>151654574.99000001</v>
      </c>
      <c r="CV481" s="34">
        <v>0.52876480000000003</v>
      </c>
      <c r="CW481">
        <v>0</v>
      </c>
      <c r="CX481">
        <v>22841724.079999998</v>
      </c>
      <c r="CY481" s="10">
        <f t="shared" si="15"/>
        <v>0</v>
      </c>
      <c r="CZ481" s="10">
        <f>IFERROR(INDEX(CONFAZ!$A$2:$ES$440,MATCH(DATE(YEAR($A481),MONTH($A481),15),CONFAZ!$A$2:$A$440,0),4),0)</f>
        <v>17539.11</v>
      </c>
      <c r="DB481"/>
      <c r="DC481"/>
      <c r="DD481"/>
      <c r="DJ481"/>
    </row>
    <row r="482" spans="1:114" x14ac:dyDescent="0.25">
      <c r="A482" s="1">
        <v>40379</v>
      </c>
      <c r="B482" s="1" t="str">
        <f t="shared" si="14"/>
        <v>20/07/2010</v>
      </c>
      <c r="C482" t="s">
        <v>61</v>
      </c>
      <c r="D482" t="s">
        <v>3</v>
      </c>
      <c r="E482" s="8">
        <v>1.7696000000000001</v>
      </c>
      <c r="F482">
        <v>126186302.83000001</v>
      </c>
      <c r="G482">
        <v>407010.07000000012</v>
      </c>
      <c r="H482">
        <v>244575938</v>
      </c>
      <c r="I482">
        <v>33650092.500000007</v>
      </c>
      <c r="J482">
        <v>68464735.760000005</v>
      </c>
      <c r="K482">
        <v>5218139.22</v>
      </c>
      <c r="L482">
        <v>10102560</v>
      </c>
      <c r="M482" s="10">
        <v>5619172</v>
      </c>
      <c r="N482" s="10">
        <v>29106351</v>
      </c>
      <c r="O482" s="10">
        <v>31927769</v>
      </c>
      <c r="P482" s="10">
        <v>34710531</v>
      </c>
      <c r="Q482" s="10">
        <v>2241095</v>
      </c>
      <c r="R482" s="10">
        <v>44224068</v>
      </c>
      <c r="S482" s="10">
        <v>596404</v>
      </c>
      <c r="T482" s="10">
        <v>6377419</v>
      </c>
      <c r="U482" s="10">
        <v>59846205</v>
      </c>
      <c r="V482" s="10">
        <v>29519345</v>
      </c>
      <c r="W482" s="10">
        <v>596404</v>
      </c>
      <c r="X482" s="10">
        <v>6377419</v>
      </c>
      <c r="Y482" s="10">
        <v>59846205</v>
      </c>
      <c r="Z482" s="10">
        <v>29519345</v>
      </c>
      <c r="AA482" s="10">
        <v>407579</v>
      </c>
      <c r="AB482" s="10">
        <v>47.131925926900003</v>
      </c>
      <c r="AC482">
        <v>141.63999999999999</v>
      </c>
      <c r="AD482">
        <v>17555470535</v>
      </c>
      <c r="AE482">
        <v>16464840453</v>
      </c>
      <c r="AF482" s="10">
        <f>INDEX(CONFAZ!$EN$2:$ES$408,MATCH(DATE(YEAR($A482),MONTH($A482),15),CONFAZ!$EN$2:$EN$408,0),2)</f>
        <v>190750604</v>
      </c>
      <c r="AG482" s="10">
        <f>INDEX(CONFAZ!$EN$2:$ES$408,MATCH(DATE(YEAR($A482),MONTH($A482),15),CONFAZ!$EN$2:$EN$408,0),3)</f>
        <v>274451165</v>
      </c>
      <c r="AH482">
        <v>510</v>
      </c>
      <c r="AI482">
        <v>455316310400</v>
      </c>
      <c r="AJ482">
        <v>10.32</v>
      </c>
      <c r="AK482">
        <v>-7.0000000000000007E-2</v>
      </c>
      <c r="AL482">
        <v>0</v>
      </c>
      <c r="AM482">
        <v>0</v>
      </c>
      <c r="AN482">
        <v>0</v>
      </c>
      <c r="AO482">
        <v>0</v>
      </c>
      <c r="AP482">
        <v>6.9195876288659797</v>
      </c>
      <c r="AQ482">
        <v>1.01</v>
      </c>
      <c r="AR482">
        <v>132.80000000000001</v>
      </c>
      <c r="AS482">
        <v>9.0500000000000007</v>
      </c>
      <c r="AT482" s="10">
        <v>328891300000</v>
      </c>
      <c r="AU482">
        <v>0</v>
      </c>
      <c r="AV482">
        <v>0</v>
      </c>
      <c r="AW482">
        <v>117466900</v>
      </c>
      <c r="AX482">
        <v>27628496</v>
      </c>
      <c r="AY482">
        <v>0</v>
      </c>
      <c r="AZ482" s="10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7611051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78747667</v>
      </c>
      <c r="BM482">
        <v>1404746</v>
      </c>
      <c r="BN482">
        <v>2074940</v>
      </c>
      <c r="BO482">
        <v>11395641000</v>
      </c>
      <c r="BP482">
        <v>0.4</v>
      </c>
      <c r="BQ482" s="3">
        <v>3704</v>
      </c>
      <c r="BR482">
        <v>11901.27</v>
      </c>
      <c r="BS482">
        <v>1117909000</v>
      </c>
      <c r="BT482">
        <v>17031000</v>
      </c>
      <c r="BU482">
        <v>2466595000</v>
      </c>
      <c r="BV482">
        <v>5684821000</v>
      </c>
      <c r="BW482">
        <v>2109285000</v>
      </c>
      <c r="BX482">
        <v>9286355000</v>
      </c>
      <c r="BY482">
        <v>9276732000</v>
      </c>
      <c r="BZ482">
        <v>0.4</v>
      </c>
      <c r="CA482">
        <v>3704</v>
      </c>
      <c r="CB482">
        <v>9477.43</v>
      </c>
      <c r="CC482">
        <v>11487645000</v>
      </c>
      <c r="CD482">
        <v>0.4</v>
      </c>
      <c r="CE482">
        <v>102386.94</v>
      </c>
      <c r="CF482">
        <v>81204566.549999997</v>
      </c>
      <c r="CG482">
        <v>20084.060000000001</v>
      </c>
      <c r="CH482">
        <v>27614.83</v>
      </c>
      <c r="CI482">
        <v>40.418357999999998</v>
      </c>
      <c r="CJ482">
        <v>2.5299999999999998</v>
      </c>
      <c r="CK482">
        <v>-23473.33</v>
      </c>
      <c r="CL482">
        <v>20846.669999999998</v>
      </c>
      <c r="CM482">
        <v>44320</v>
      </c>
      <c r="CN482">
        <v>1746.67</v>
      </c>
      <c r="CO482">
        <v>3791160</v>
      </c>
      <c r="CP482">
        <v>-94153.33</v>
      </c>
      <c r="CQ482">
        <v>-109450</v>
      </c>
      <c r="CR482">
        <v>382295.55</v>
      </c>
      <c r="CS482">
        <v>153118780.21000001</v>
      </c>
      <c r="CT482">
        <v>27689.47</v>
      </c>
      <c r="CU482">
        <v>153529265.22999999</v>
      </c>
      <c r="CV482" s="34">
        <v>0.52876480000000003</v>
      </c>
      <c r="CW482">
        <v>0</v>
      </c>
      <c r="CX482">
        <v>23728582.420000002</v>
      </c>
      <c r="CY482" s="10">
        <f t="shared" si="15"/>
        <v>0</v>
      </c>
      <c r="CZ482" s="10">
        <f>IFERROR(INDEX(CONFAZ!$A$2:$ES$440,MATCH(DATE(YEAR($A482),MONTH($A482),15),CONFAZ!$A$2:$A$440,0),4),0)</f>
        <v>20084.060000000001</v>
      </c>
      <c r="DA482"/>
      <c r="DB482"/>
      <c r="DC482"/>
      <c r="DD482"/>
      <c r="DJ482"/>
    </row>
    <row r="483" spans="1:114" x14ac:dyDescent="0.25">
      <c r="A483" s="1">
        <v>40410</v>
      </c>
      <c r="B483" s="1" t="str">
        <f t="shared" si="14"/>
        <v>20/08/2010</v>
      </c>
      <c r="C483" t="s">
        <v>61</v>
      </c>
      <c r="D483" t="s">
        <v>3</v>
      </c>
      <c r="E483" s="8">
        <v>1.7596000000000001</v>
      </c>
      <c r="F483">
        <v>126220293.50000001</v>
      </c>
      <c r="G483">
        <v>336135.20999999996</v>
      </c>
      <c r="H483">
        <v>249944556</v>
      </c>
      <c r="I483">
        <v>33797393.600000001</v>
      </c>
      <c r="J483">
        <v>72415420.289999977</v>
      </c>
      <c r="K483">
        <v>5798743.9799999995</v>
      </c>
      <c r="L483">
        <v>7688871</v>
      </c>
      <c r="M483" s="10">
        <v>4529639</v>
      </c>
      <c r="N483" s="10">
        <v>30053759</v>
      </c>
      <c r="O483" s="10">
        <v>32332604</v>
      </c>
      <c r="P483" s="10">
        <v>35583515</v>
      </c>
      <c r="Q483" s="10">
        <v>2335652</v>
      </c>
      <c r="R483" s="10">
        <v>45383273</v>
      </c>
      <c r="S483" s="10">
        <v>905738</v>
      </c>
      <c r="T483" s="10">
        <v>7699668</v>
      </c>
      <c r="U483" s="10">
        <v>64901314</v>
      </c>
      <c r="V483" s="10">
        <v>25883259</v>
      </c>
      <c r="W483" s="10">
        <v>905738</v>
      </c>
      <c r="X483" s="10">
        <v>7699668</v>
      </c>
      <c r="Y483" s="10">
        <v>64901314</v>
      </c>
      <c r="Z483" s="10">
        <v>25883259</v>
      </c>
      <c r="AA483" s="10">
        <v>336135</v>
      </c>
      <c r="AB483" s="10">
        <v>61.460084712700002</v>
      </c>
      <c r="AC483">
        <v>141.55000000000001</v>
      </c>
      <c r="AD483">
        <v>19084996312</v>
      </c>
      <c r="AE483">
        <v>16961829274</v>
      </c>
      <c r="AF483" s="10">
        <f>INDEX(CONFAZ!$EN$2:$ES$408,MATCH(DATE(YEAR($A483),MONTH($A483),15),CONFAZ!$EN$2:$EN$408,0),2)</f>
        <v>260384155</v>
      </c>
      <c r="AG483" s="10">
        <f>INDEX(CONFAZ!$EN$2:$ES$408,MATCH(DATE(YEAR($A483),MONTH($A483),15),CONFAZ!$EN$2:$EN$408,0),3)</f>
        <v>368700738</v>
      </c>
      <c r="AH483">
        <v>510</v>
      </c>
      <c r="AI483">
        <v>459818672000</v>
      </c>
      <c r="AJ483">
        <v>10.66</v>
      </c>
      <c r="AK483">
        <v>-7.0000000000000007E-2</v>
      </c>
      <c r="AL483">
        <v>0</v>
      </c>
      <c r="AM483">
        <v>0</v>
      </c>
      <c r="AN483">
        <v>0</v>
      </c>
      <c r="AO483">
        <v>0</v>
      </c>
      <c r="AP483">
        <v>6.7173689619732704</v>
      </c>
      <c r="AQ483">
        <v>1.04</v>
      </c>
      <c r="AR483">
        <v>136.33000000000001</v>
      </c>
      <c r="AS483">
        <v>-1.66</v>
      </c>
      <c r="AT483" s="10">
        <v>332382600000</v>
      </c>
      <c r="AU483">
        <v>0</v>
      </c>
      <c r="AV483">
        <v>0</v>
      </c>
      <c r="AW483">
        <v>172062295</v>
      </c>
      <c r="AX483">
        <v>25812383</v>
      </c>
      <c r="AY483">
        <v>0</v>
      </c>
      <c r="AZ483" s="10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18114750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125197367</v>
      </c>
      <c r="BM483">
        <v>0</v>
      </c>
      <c r="BN483">
        <v>2937795</v>
      </c>
      <c r="BO483">
        <v>11395641000</v>
      </c>
      <c r="BP483">
        <v>0.4</v>
      </c>
      <c r="BQ483" s="3">
        <v>3704</v>
      </c>
      <c r="BR483">
        <v>11901.27</v>
      </c>
      <c r="BS483">
        <v>1117909000</v>
      </c>
      <c r="BT483">
        <v>17031000</v>
      </c>
      <c r="BU483">
        <v>2466595000</v>
      </c>
      <c r="BV483">
        <v>5684821000</v>
      </c>
      <c r="BW483">
        <v>2109285000</v>
      </c>
      <c r="BX483">
        <v>9286355000</v>
      </c>
      <c r="BY483">
        <v>9276732000</v>
      </c>
      <c r="BZ483">
        <v>0.4</v>
      </c>
      <c r="CA483">
        <v>3704</v>
      </c>
      <c r="CB483">
        <v>9477.43</v>
      </c>
      <c r="CC483">
        <v>11395641000</v>
      </c>
      <c r="CD483">
        <v>0.4</v>
      </c>
      <c r="CE483">
        <v>103253.87</v>
      </c>
      <c r="CF483">
        <v>96843041.030000001</v>
      </c>
      <c r="CG483">
        <v>16609.72</v>
      </c>
      <c r="CH483">
        <v>28427.83</v>
      </c>
      <c r="CI483">
        <v>40.418357999999998</v>
      </c>
      <c r="CJ483">
        <v>2.54</v>
      </c>
      <c r="CK483">
        <v>-23473.33</v>
      </c>
      <c r="CL483">
        <v>20846.669999999998</v>
      </c>
      <c r="CM483">
        <v>44320</v>
      </c>
      <c r="CN483">
        <v>1746.67</v>
      </c>
      <c r="CO483">
        <v>3791160</v>
      </c>
      <c r="CP483">
        <v>-94153.33</v>
      </c>
      <c r="CQ483">
        <v>-109450</v>
      </c>
      <c r="CR483">
        <v>275231.34999999998</v>
      </c>
      <c r="CS483">
        <v>151621791.84999999</v>
      </c>
      <c r="CT483">
        <v>15152.89</v>
      </c>
      <c r="CU483">
        <v>151912176.09</v>
      </c>
      <c r="CV483" s="34">
        <v>0.52876480000000003</v>
      </c>
      <c r="CW483">
        <v>0</v>
      </c>
      <c r="CX483">
        <v>24244639.09</v>
      </c>
      <c r="CY483" s="10">
        <f t="shared" si="15"/>
        <v>0</v>
      </c>
      <c r="CZ483" s="10">
        <f>IFERROR(INDEX(CONFAZ!$A$2:$ES$440,MATCH(DATE(YEAR($A483),MONTH($A483),15),CONFAZ!$A$2:$A$440,0),4),0)</f>
        <v>16609.72</v>
      </c>
      <c r="DA483"/>
      <c r="DB483"/>
      <c r="DC483"/>
      <c r="DD483"/>
      <c r="DJ483"/>
    </row>
    <row r="484" spans="1:114" x14ac:dyDescent="0.25">
      <c r="A484" s="1">
        <v>40441</v>
      </c>
      <c r="B484" s="1" t="str">
        <f t="shared" si="14"/>
        <v>20/09/2010</v>
      </c>
      <c r="C484" t="s">
        <v>61</v>
      </c>
      <c r="D484" t="s">
        <v>3</v>
      </c>
      <c r="E484" s="8">
        <v>1.7186999999999999</v>
      </c>
      <c r="F484">
        <v>136273756.65000001</v>
      </c>
      <c r="G484">
        <v>812682.11999999988</v>
      </c>
      <c r="H484">
        <v>275723331</v>
      </c>
      <c r="I484">
        <v>38091473.609999992</v>
      </c>
      <c r="J484">
        <v>83022862.26000002</v>
      </c>
      <c r="K484">
        <v>5712499.8300000001</v>
      </c>
      <c r="L484">
        <v>5853324</v>
      </c>
      <c r="M484" s="10">
        <v>8893813</v>
      </c>
      <c r="N484" s="10">
        <v>30861687</v>
      </c>
      <c r="O484" s="10">
        <v>33300590</v>
      </c>
      <c r="P484" s="10">
        <v>37528775</v>
      </c>
      <c r="Q484" s="10">
        <v>2894345</v>
      </c>
      <c r="R484" s="10">
        <v>44902240</v>
      </c>
      <c r="S484" s="10">
        <v>1071340</v>
      </c>
      <c r="T484" s="10">
        <v>7655905</v>
      </c>
      <c r="U484" s="10">
        <v>79766438</v>
      </c>
      <c r="V484" s="10">
        <v>28035616</v>
      </c>
      <c r="W484" s="10">
        <v>1071340</v>
      </c>
      <c r="X484" s="10">
        <v>7655905</v>
      </c>
      <c r="Y484" s="10">
        <v>79766438</v>
      </c>
      <c r="Z484" s="10">
        <v>28035616</v>
      </c>
      <c r="AA484" s="10">
        <v>812582</v>
      </c>
      <c r="AB484" s="10">
        <v>81.2853455849</v>
      </c>
      <c r="AC484">
        <v>139.46</v>
      </c>
      <c r="AD484">
        <v>18726305741</v>
      </c>
      <c r="AE484">
        <v>17891795638</v>
      </c>
      <c r="AF484" s="10">
        <f>INDEX(CONFAZ!$EN$2:$ES$408,MATCH(DATE(YEAR($A484),MONTH($A484),15),CONFAZ!$EN$2:$EN$408,0),2)</f>
        <v>233838742</v>
      </c>
      <c r="AG484" s="10">
        <f>INDEX(CONFAZ!$EN$2:$ES$408,MATCH(DATE(YEAR($A484),MONTH($A484),15),CONFAZ!$EN$2:$EN$408,0),3)</f>
        <v>383838301</v>
      </c>
      <c r="AH484">
        <v>510</v>
      </c>
      <c r="AI484">
        <v>472996552200</v>
      </c>
      <c r="AJ484">
        <v>10.66</v>
      </c>
      <c r="AK484">
        <v>0.54</v>
      </c>
      <c r="AL484">
        <v>0</v>
      </c>
      <c r="AM484">
        <v>0</v>
      </c>
      <c r="AN484">
        <v>0</v>
      </c>
      <c r="AO484">
        <v>0</v>
      </c>
      <c r="AP484">
        <v>6.2079159139431699</v>
      </c>
      <c r="AQ484">
        <v>1.45</v>
      </c>
      <c r="AR484">
        <v>135.21</v>
      </c>
      <c r="AS484">
        <v>7.4489999999999998</v>
      </c>
      <c r="AT484" s="10">
        <v>336660800000</v>
      </c>
      <c r="AU484">
        <v>0</v>
      </c>
      <c r="AV484">
        <v>0</v>
      </c>
      <c r="AW484">
        <v>174981482</v>
      </c>
      <c r="AX484">
        <v>48955769</v>
      </c>
      <c r="AY484">
        <v>0</v>
      </c>
      <c r="AZ484" s="10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30436795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94809783</v>
      </c>
      <c r="BM484">
        <v>0</v>
      </c>
      <c r="BN484">
        <v>744014</v>
      </c>
      <c r="BO484">
        <v>11395641000</v>
      </c>
      <c r="BP484">
        <v>0.4</v>
      </c>
      <c r="BQ484" s="3">
        <v>3704</v>
      </c>
      <c r="BR484">
        <v>11901.27</v>
      </c>
      <c r="BS484">
        <v>1117909000</v>
      </c>
      <c r="BT484">
        <v>17031000</v>
      </c>
      <c r="BU484">
        <v>2466595000</v>
      </c>
      <c r="BV484">
        <v>5684821000</v>
      </c>
      <c r="BW484">
        <v>2109285000</v>
      </c>
      <c r="BX484">
        <v>9286355000</v>
      </c>
      <c r="BY484">
        <v>9276732000</v>
      </c>
      <c r="BZ484">
        <v>0.4</v>
      </c>
      <c r="CA484">
        <v>3704</v>
      </c>
      <c r="CB484">
        <v>9477.43</v>
      </c>
      <c r="CC484">
        <v>11395641000</v>
      </c>
      <c r="CD484">
        <v>0.4</v>
      </c>
      <c r="CE484">
        <v>147433.95000000001</v>
      </c>
      <c r="CF484">
        <v>105319261.72</v>
      </c>
      <c r="CG484">
        <v>21329.61</v>
      </c>
      <c r="CH484">
        <v>27771.83</v>
      </c>
      <c r="CI484">
        <v>40.418357999999998</v>
      </c>
      <c r="CJ484">
        <v>2.54</v>
      </c>
      <c r="CK484">
        <v>-23473.33</v>
      </c>
      <c r="CL484">
        <v>20846.669999999998</v>
      </c>
      <c r="CM484">
        <v>44320</v>
      </c>
      <c r="CN484">
        <v>1746.67</v>
      </c>
      <c r="CO484">
        <v>3791160</v>
      </c>
      <c r="CP484">
        <v>-94153.33</v>
      </c>
      <c r="CQ484">
        <v>-109450</v>
      </c>
      <c r="CR484">
        <v>501744.66</v>
      </c>
      <c r="CS484">
        <v>171646316.77000001</v>
      </c>
      <c r="CT484">
        <v>18367.93</v>
      </c>
      <c r="CU484">
        <v>172166429.36000001</v>
      </c>
      <c r="CV484" s="34">
        <v>0.52876480000000003</v>
      </c>
      <c r="CW484">
        <v>0</v>
      </c>
      <c r="CX484">
        <v>24961352.620000001</v>
      </c>
      <c r="CY484" s="10">
        <f t="shared" si="15"/>
        <v>0</v>
      </c>
      <c r="CZ484" s="10">
        <f>IFERROR(INDEX(CONFAZ!$A$2:$ES$440,MATCH(DATE(YEAR($A484),MONTH($A484),15),CONFAZ!$A$2:$A$440,0),4),0)</f>
        <v>21329.61</v>
      </c>
      <c r="DA484"/>
      <c r="DB484"/>
      <c r="DC484"/>
      <c r="DD484"/>
      <c r="DJ484"/>
    </row>
    <row r="485" spans="1:114" x14ac:dyDescent="0.25">
      <c r="A485" s="1">
        <v>40471</v>
      </c>
      <c r="B485" s="1" t="str">
        <f t="shared" si="14"/>
        <v>20/10/2010</v>
      </c>
      <c r="C485" t="s">
        <v>61</v>
      </c>
      <c r="D485" t="s">
        <v>3</v>
      </c>
      <c r="E485" s="8">
        <v>1.6835</v>
      </c>
      <c r="F485">
        <v>132563470.87999998</v>
      </c>
      <c r="G485">
        <v>11836.329999999998</v>
      </c>
      <c r="H485">
        <v>271524127</v>
      </c>
      <c r="I485">
        <v>37532141.520000003</v>
      </c>
      <c r="J485">
        <v>83276471.799999997</v>
      </c>
      <c r="K485">
        <v>5875100.5999999987</v>
      </c>
      <c r="L485">
        <v>4486633</v>
      </c>
      <c r="M485" s="10">
        <v>7644566</v>
      </c>
      <c r="N485" s="10">
        <v>29450375</v>
      </c>
      <c r="O485" s="10">
        <v>32096473</v>
      </c>
      <c r="P485" s="10">
        <v>38746027</v>
      </c>
      <c r="Q485" s="10">
        <v>3495574</v>
      </c>
      <c r="R485" s="10">
        <v>41724600</v>
      </c>
      <c r="S485" s="10">
        <v>961147</v>
      </c>
      <c r="T485" s="10">
        <v>6858199</v>
      </c>
      <c r="U485" s="10">
        <v>81871550</v>
      </c>
      <c r="V485" s="10">
        <v>28663780</v>
      </c>
      <c r="W485" s="10">
        <v>961147</v>
      </c>
      <c r="X485" s="10">
        <v>6858199</v>
      </c>
      <c r="Y485" s="10">
        <v>81871550</v>
      </c>
      <c r="Z485" s="10">
        <v>28663780</v>
      </c>
      <c r="AA485" s="10">
        <v>11836</v>
      </c>
      <c r="AB485" s="10">
        <v>83.945276531800005</v>
      </c>
      <c r="AC485">
        <v>139.33000000000001</v>
      </c>
      <c r="AD485">
        <v>18136570769</v>
      </c>
      <c r="AE485">
        <v>16685019583</v>
      </c>
      <c r="AF485" s="10">
        <f>INDEX(CONFAZ!$EN$2:$ES$408,MATCH(DATE(YEAR($A485),MONTH($A485),15),CONFAZ!$EN$2:$EN$408,0),2)</f>
        <v>228791180</v>
      </c>
      <c r="AG485" s="10">
        <f>INDEX(CONFAZ!$EN$2:$ES$408,MATCH(DATE(YEAR($A485),MONTH($A485),15),CONFAZ!$EN$2:$EN$408,0),3)</f>
        <v>343383802</v>
      </c>
      <c r="AH485">
        <v>510</v>
      </c>
      <c r="AI485">
        <v>479679655000</v>
      </c>
      <c r="AJ485">
        <v>10.66</v>
      </c>
      <c r="AK485">
        <v>0.92</v>
      </c>
      <c r="AL485">
        <v>0</v>
      </c>
      <c r="AM485">
        <v>0</v>
      </c>
      <c r="AN485">
        <v>0</v>
      </c>
      <c r="AO485">
        <v>0</v>
      </c>
      <c r="AP485">
        <v>6.0446996104162398</v>
      </c>
      <c r="AQ485">
        <v>1.75</v>
      </c>
      <c r="AR485">
        <v>140.44999999999999</v>
      </c>
      <c r="AS485">
        <v>-1.39</v>
      </c>
      <c r="AT485" s="10">
        <v>350937700000</v>
      </c>
      <c r="AU485">
        <v>0</v>
      </c>
      <c r="AV485">
        <v>0</v>
      </c>
      <c r="AW485">
        <v>157289893</v>
      </c>
      <c r="AX485">
        <v>41421614</v>
      </c>
      <c r="AY485">
        <v>0</v>
      </c>
      <c r="AZ485" s="10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7933432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103639916</v>
      </c>
      <c r="BM485">
        <v>2501277</v>
      </c>
      <c r="BN485">
        <v>1793654</v>
      </c>
      <c r="BO485">
        <v>11395641000</v>
      </c>
      <c r="BP485">
        <v>0.4</v>
      </c>
      <c r="BQ485" s="3">
        <v>3704</v>
      </c>
      <c r="BR485">
        <v>11901.27</v>
      </c>
      <c r="BS485">
        <v>1117909000</v>
      </c>
      <c r="BT485">
        <v>17031000</v>
      </c>
      <c r="BU485">
        <v>2466595000</v>
      </c>
      <c r="BV485">
        <v>5684821000</v>
      </c>
      <c r="BW485">
        <v>2109285000</v>
      </c>
      <c r="BX485">
        <v>9286355000</v>
      </c>
      <c r="BY485">
        <v>9276732000</v>
      </c>
      <c r="BZ485">
        <v>0.4</v>
      </c>
      <c r="CA485">
        <v>3704</v>
      </c>
      <c r="CB485">
        <v>9477.43</v>
      </c>
      <c r="CC485">
        <v>11395641000</v>
      </c>
      <c r="CD485">
        <v>0.4</v>
      </c>
      <c r="CE485">
        <v>111351.73</v>
      </c>
      <c r="CF485">
        <v>121959740.55</v>
      </c>
      <c r="CG485">
        <v>17335.55</v>
      </c>
      <c r="CH485">
        <v>26999.83</v>
      </c>
      <c r="CI485">
        <v>40.418357999999998</v>
      </c>
      <c r="CJ485">
        <v>2.57</v>
      </c>
      <c r="CK485">
        <v>9006.67</v>
      </c>
      <c r="CL485">
        <v>44173.33</v>
      </c>
      <c r="CM485">
        <v>35166.67</v>
      </c>
      <c r="CN485">
        <v>-7036.67</v>
      </c>
      <c r="CO485">
        <v>3738383.33</v>
      </c>
      <c r="CP485">
        <v>-86846.67</v>
      </c>
      <c r="CQ485">
        <v>-111120</v>
      </c>
      <c r="CR485">
        <v>3402.31</v>
      </c>
      <c r="CS485">
        <v>166774208.58000001</v>
      </c>
      <c r="CT485">
        <v>6540.08</v>
      </c>
      <c r="CU485">
        <v>166784150.97</v>
      </c>
      <c r="CV485" s="34">
        <v>0.52876480000000003</v>
      </c>
      <c r="CW485">
        <v>0</v>
      </c>
      <c r="CX485">
        <v>26580274.52</v>
      </c>
      <c r="CY485" s="10">
        <f t="shared" si="15"/>
        <v>0</v>
      </c>
      <c r="CZ485" s="10">
        <f>IFERROR(INDEX(CONFAZ!$A$2:$ES$440,MATCH(DATE(YEAR($A485),MONTH($A485),15),CONFAZ!$A$2:$A$440,0),4),0)</f>
        <v>17335.55</v>
      </c>
      <c r="DA485"/>
      <c r="DB485"/>
      <c r="DC485"/>
      <c r="DD485"/>
      <c r="DJ485"/>
    </row>
    <row r="486" spans="1:114" x14ac:dyDescent="0.25">
      <c r="A486" s="1">
        <v>40502</v>
      </c>
      <c r="B486" s="1" t="str">
        <f t="shared" si="14"/>
        <v>20/11/2010</v>
      </c>
      <c r="C486" t="s">
        <v>61</v>
      </c>
      <c r="D486" t="s">
        <v>3</v>
      </c>
      <c r="E486" s="8">
        <v>1.7133</v>
      </c>
      <c r="F486">
        <v>134685740.70999998</v>
      </c>
      <c r="G486">
        <v>28875.22</v>
      </c>
      <c r="H486">
        <v>254639515</v>
      </c>
      <c r="I486">
        <v>37831684.239999995</v>
      </c>
      <c r="J486">
        <v>64562634.579999991</v>
      </c>
      <c r="K486">
        <v>5867616.7399999993</v>
      </c>
      <c r="L486">
        <v>4136329</v>
      </c>
      <c r="M486" s="10">
        <v>5454986</v>
      </c>
      <c r="N486" s="10">
        <v>31333491</v>
      </c>
      <c r="O486" s="10">
        <v>32054243</v>
      </c>
      <c r="P486" s="10">
        <v>42904579</v>
      </c>
      <c r="Q486" s="10">
        <v>2639229</v>
      </c>
      <c r="R486" s="10">
        <v>44094605</v>
      </c>
      <c r="S486" s="10">
        <v>984617</v>
      </c>
      <c r="T486" s="10">
        <v>9017302</v>
      </c>
      <c r="U486" s="10">
        <v>60431226</v>
      </c>
      <c r="V486" s="10">
        <v>25696412</v>
      </c>
      <c r="W486" s="10">
        <v>984617</v>
      </c>
      <c r="X486" s="10">
        <v>9017302</v>
      </c>
      <c r="Y486" s="10">
        <v>60431226</v>
      </c>
      <c r="Z486" s="10">
        <v>25696412</v>
      </c>
      <c r="AA486" s="10">
        <v>28825</v>
      </c>
      <c r="AB486" s="10">
        <v>28.350080155699999</v>
      </c>
      <c r="AC486">
        <v>139.68</v>
      </c>
      <c r="AD486">
        <v>17558595004</v>
      </c>
      <c r="AE486">
        <v>17538417516</v>
      </c>
      <c r="AF486" s="10">
        <f>INDEX(CONFAZ!$EN$2:$ES$408,MATCH(DATE(YEAR($A486),MONTH($A486),15),CONFAZ!$EN$2:$EN$408,0),2)</f>
        <v>167691617</v>
      </c>
      <c r="AG486" s="10">
        <f>INDEX(CONFAZ!$EN$2:$ES$408,MATCH(DATE(YEAR($A486),MONTH($A486),15),CONFAZ!$EN$2:$EN$408,0),3)</f>
        <v>552671583</v>
      </c>
      <c r="AH486">
        <v>510</v>
      </c>
      <c r="AI486">
        <v>489080331300</v>
      </c>
      <c r="AJ486">
        <v>10.66</v>
      </c>
      <c r="AK486">
        <v>1.03</v>
      </c>
      <c r="AL486">
        <v>0</v>
      </c>
      <c r="AM486">
        <v>0</v>
      </c>
      <c r="AN486">
        <v>0</v>
      </c>
      <c r="AO486">
        <v>0</v>
      </c>
      <c r="AP486">
        <v>5.69563074901445</v>
      </c>
      <c r="AQ486">
        <v>1.83</v>
      </c>
      <c r="AR486">
        <v>146.79</v>
      </c>
      <c r="AS486">
        <v>14.259</v>
      </c>
      <c r="AT486" s="10">
        <v>358427100000</v>
      </c>
      <c r="AU486">
        <v>0</v>
      </c>
      <c r="AV486">
        <v>0</v>
      </c>
      <c r="AW486">
        <v>130873826</v>
      </c>
      <c r="AX486">
        <v>42454741</v>
      </c>
      <c r="AY486">
        <v>0</v>
      </c>
      <c r="AZ486" s="10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22345337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64277589</v>
      </c>
      <c r="BM486">
        <v>0</v>
      </c>
      <c r="BN486">
        <v>1796159</v>
      </c>
      <c r="BO486">
        <v>11395641000</v>
      </c>
      <c r="BP486">
        <v>0.4</v>
      </c>
      <c r="BQ486" s="3">
        <v>3704</v>
      </c>
      <c r="BR486">
        <v>11901.27</v>
      </c>
      <c r="BS486">
        <v>1117909000</v>
      </c>
      <c r="BT486">
        <v>17031000</v>
      </c>
      <c r="BU486">
        <v>2466595000</v>
      </c>
      <c r="BV486">
        <v>5684821000</v>
      </c>
      <c r="BW486">
        <v>2109285000</v>
      </c>
      <c r="BX486">
        <v>9286355000</v>
      </c>
      <c r="BY486">
        <v>9276732000</v>
      </c>
      <c r="BZ486">
        <v>0.4</v>
      </c>
      <c r="CA486">
        <v>3704</v>
      </c>
      <c r="CB486">
        <v>9477.43</v>
      </c>
      <c r="CC486">
        <v>11395641000</v>
      </c>
      <c r="CD486">
        <v>0.4</v>
      </c>
      <c r="CE486">
        <v>197036.58</v>
      </c>
      <c r="CF486">
        <v>128250938.86</v>
      </c>
      <c r="CG486">
        <v>12925.57</v>
      </c>
      <c r="CH486">
        <v>28692.83</v>
      </c>
      <c r="CI486">
        <v>40.418357999999998</v>
      </c>
      <c r="CJ486">
        <v>2.59</v>
      </c>
      <c r="CK486">
        <v>9006.67</v>
      </c>
      <c r="CL486">
        <v>44173.33</v>
      </c>
      <c r="CM486">
        <v>35166.67</v>
      </c>
      <c r="CN486">
        <v>-7036.67</v>
      </c>
      <c r="CO486">
        <v>3738383.33</v>
      </c>
      <c r="CP486">
        <v>-86846.67</v>
      </c>
      <c r="CQ486">
        <v>-111120</v>
      </c>
      <c r="CR486">
        <v>9877.07</v>
      </c>
      <c r="CS486">
        <v>153103462.81</v>
      </c>
      <c r="CT486">
        <v>8184.03</v>
      </c>
      <c r="CU486">
        <v>153122123.91</v>
      </c>
      <c r="CV486" s="34">
        <v>0.52876480000000003</v>
      </c>
      <c r="CW486">
        <v>0</v>
      </c>
      <c r="CX486">
        <v>25426114.449999999</v>
      </c>
      <c r="CY486" s="10">
        <f t="shared" si="15"/>
        <v>0</v>
      </c>
      <c r="CZ486" s="10">
        <f>IFERROR(INDEX(CONFAZ!$A$2:$ES$440,MATCH(DATE(YEAR($A486),MONTH($A486),15),CONFAZ!$A$2:$A$440,0),4),0)</f>
        <v>12925.57</v>
      </c>
      <c r="DA486" s="10"/>
      <c r="DB486" s="10"/>
      <c r="DC486"/>
      <c r="DD486"/>
      <c r="DJ486"/>
    </row>
    <row r="487" spans="1:114" x14ac:dyDescent="0.25">
      <c r="A487" s="1">
        <v>40532</v>
      </c>
      <c r="B487" s="1" t="str">
        <f t="shared" si="14"/>
        <v>20/12/2010</v>
      </c>
      <c r="C487" t="s">
        <v>61</v>
      </c>
      <c r="D487" t="s">
        <v>3</v>
      </c>
      <c r="E487" s="8">
        <v>1.6934</v>
      </c>
      <c r="F487">
        <v>136772987.86000001</v>
      </c>
      <c r="G487">
        <v>45747.9</v>
      </c>
      <c r="H487">
        <v>282313489</v>
      </c>
      <c r="I487">
        <v>40549349.440000013</v>
      </c>
      <c r="J487">
        <v>86244068.489999995</v>
      </c>
      <c r="K487">
        <v>6615274.2000000011</v>
      </c>
      <c r="L487">
        <v>4343031</v>
      </c>
      <c r="M487" s="10">
        <v>5322024</v>
      </c>
      <c r="N487" s="10">
        <v>31572531</v>
      </c>
      <c r="O487" s="10">
        <v>32878473</v>
      </c>
      <c r="P487" s="10">
        <v>39746588</v>
      </c>
      <c r="Q487" s="10">
        <v>2996794</v>
      </c>
      <c r="R487" s="10">
        <v>47690452</v>
      </c>
      <c r="S487" s="10">
        <v>654869</v>
      </c>
      <c r="T487" s="10">
        <v>12185759</v>
      </c>
      <c r="U487" s="10">
        <v>84275134</v>
      </c>
      <c r="V487" s="10">
        <v>24945239</v>
      </c>
      <c r="W487" s="10">
        <v>654869</v>
      </c>
      <c r="X487" s="10">
        <v>12185759</v>
      </c>
      <c r="Y487" s="10">
        <v>84275134</v>
      </c>
      <c r="Z487" s="10">
        <v>24945239</v>
      </c>
      <c r="AA487" s="10">
        <v>45626</v>
      </c>
      <c r="AB487" s="10">
        <v>5.9263885249000001</v>
      </c>
      <c r="AC487">
        <v>136.69</v>
      </c>
      <c r="AD487">
        <v>20795902805</v>
      </c>
      <c r="AE487">
        <v>15707163779</v>
      </c>
      <c r="AF487" s="10">
        <f>INDEX(CONFAZ!$EN$2:$ES$408,MATCH(DATE(YEAR($A487),MONTH($A487),15),CONFAZ!$EN$2:$EN$408,0),2)</f>
        <v>254380673</v>
      </c>
      <c r="AG487" s="10">
        <f>INDEX(CONFAZ!$EN$2:$ES$408,MATCH(DATE(YEAR($A487),MONTH($A487),15),CONFAZ!$EN$2:$EN$408,0),3)</f>
        <v>232187786</v>
      </c>
      <c r="AH487">
        <v>510</v>
      </c>
      <c r="AI487">
        <v>488672905000</v>
      </c>
      <c r="AJ487">
        <v>10.66</v>
      </c>
      <c r="AK487">
        <v>0.6</v>
      </c>
      <c r="AL487">
        <v>0</v>
      </c>
      <c r="AM487">
        <v>0</v>
      </c>
      <c r="AN487">
        <v>0</v>
      </c>
      <c r="AO487">
        <v>0</v>
      </c>
      <c r="AP487">
        <v>5.2644577073471899</v>
      </c>
      <c r="AQ487">
        <v>1.63</v>
      </c>
      <c r="AR487">
        <v>152.66999999999999</v>
      </c>
      <c r="AS487">
        <v>18.46</v>
      </c>
      <c r="AT487" s="10">
        <v>348004900000</v>
      </c>
      <c r="AU487">
        <v>0</v>
      </c>
      <c r="AV487">
        <v>0</v>
      </c>
      <c r="AW487">
        <v>172478731</v>
      </c>
      <c r="AX487">
        <v>64003030</v>
      </c>
      <c r="AY487">
        <v>0</v>
      </c>
      <c r="AZ487" s="10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29944368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76853890</v>
      </c>
      <c r="BM487">
        <v>0</v>
      </c>
      <c r="BN487">
        <v>1677443</v>
      </c>
      <c r="BO487">
        <v>11395641000</v>
      </c>
      <c r="BP487">
        <v>0.4</v>
      </c>
      <c r="BQ487" s="3">
        <v>3704</v>
      </c>
      <c r="BR487">
        <v>11901.27</v>
      </c>
      <c r="BS487">
        <v>1117909000</v>
      </c>
      <c r="BT487">
        <v>17031000</v>
      </c>
      <c r="BU487">
        <v>2466595000</v>
      </c>
      <c r="BV487">
        <v>5684821000</v>
      </c>
      <c r="BW487">
        <v>2109285000</v>
      </c>
      <c r="BX487">
        <v>9286355000</v>
      </c>
      <c r="BY487">
        <v>7902078000</v>
      </c>
      <c r="BZ487">
        <v>0.4</v>
      </c>
      <c r="CA487">
        <v>3704</v>
      </c>
      <c r="CB487">
        <v>8238.85</v>
      </c>
      <c r="CC487">
        <v>11395641000</v>
      </c>
      <c r="CD487">
        <v>0.4</v>
      </c>
      <c r="CE487">
        <v>156048.73000000001</v>
      </c>
      <c r="CF487">
        <v>130563896.81999999</v>
      </c>
      <c r="CG487">
        <v>21767.96</v>
      </c>
      <c r="CH487">
        <v>30206.83</v>
      </c>
      <c r="CI487">
        <v>40.418357999999998</v>
      </c>
      <c r="CJ487">
        <v>2.6</v>
      </c>
      <c r="CK487">
        <v>9006.67</v>
      </c>
      <c r="CL487">
        <v>44173.33</v>
      </c>
      <c r="CM487">
        <v>35166.67</v>
      </c>
      <c r="CN487">
        <v>-7036.67</v>
      </c>
      <c r="CO487">
        <v>3738383.33</v>
      </c>
      <c r="CP487">
        <v>-86846.67</v>
      </c>
      <c r="CQ487">
        <v>-111120</v>
      </c>
      <c r="CR487">
        <v>13697.58</v>
      </c>
      <c r="CS487">
        <v>179705888.46000001</v>
      </c>
      <c r="CT487">
        <v>6594.83</v>
      </c>
      <c r="CU487">
        <v>179726180.87</v>
      </c>
      <c r="CV487" s="34">
        <v>0.52876480000000003</v>
      </c>
      <c r="CW487">
        <v>0</v>
      </c>
      <c r="CX487">
        <v>27341125.449999999</v>
      </c>
      <c r="CY487" s="10">
        <f t="shared" si="15"/>
        <v>0</v>
      </c>
      <c r="CZ487" s="10">
        <f>IFERROR(INDEX(CONFAZ!$A$2:$ES$440,MATCH(DATE(YEAR($A487),MONTH($A487),15),CONFAZ!$A$2:$A$440,0),4),0)</f>
        <v>21767.96</v>
      </c>
      <c r="DA487"/>
      <c r="DB487"/>
      <c r="DC487"/>
      <c r="DD487"/>
      <c r="DJ487"/>
    </row>
    <row r="488" spans="1:114" x14ac:dyDescent="0.25">
      <c r="A488" s="1">
        <v>40563</v>
      </c>
      <c r="B488" s="1" t="str">
        <f t="shared" si="14"/>
        <v>20/01/2011</v>
      </c>
      <c r="C488" t="s">
        <v>61</v>
      </c>
      <c r="D488" t="s">
        <v>3</v>
      </c>
      <c r="E488" s="8">
        <v>1.6749000000000001</v>
      </c>
      <c r="F488">
        <v>141091656.44</v>
      </c>
      <c r="G488">
        <v>55965.100000000006</v>
      </c>
      <c r="H488">
        <v>279147070</v>
      </c>
      <c r="I488">
        <v>37355342.629999995</v>
      </c>
      <c r="J488">
        <v>81980036.530000016</v>
      </c>
      <c r="K488">
        <v>7182863.6900000004</v>
      </c>
      <c r="L488">
        <v>7778398</v>
      </c>
      <c r="M488" s="10">
        <v>5703030</v>
      </c>
      <c r="N488" s="10">
        <v>32034558</v>
      </c>
      <c r="O488" s="10">
        <v>46115509</v>
      </c>
      <c r="P488" s="10">
        <v>44258309</v>
      </c>
      <c r="Q488" s="10">
        <v>3011510</v>
      </c>
      <c r="R488" s="10">
        <v>48095862</v>
      </c>
      <c r="S488" s="10">
        <v>616650</v>
      </c>
      <c r="T488" s="10">
        <v>7722730</v>
      </c>
      <c r="U488" s="10">
        <v>70558213</v>
      </c>
      <c r="V488" s="10">
        <v>20974734</v>
      </c>
      <c r="W488" s="10">
        <v>616650</v>
      </c>
      <c r="X488" s="10">
        <v>7722730</v>
      </c>
      <c r="Y488" s="10">
        <v>70558213</v>
      </c>
      <c r="Z488" s="10">
        <v>20974734</v>
      </c>
      <c r="AA488" s="10">
        <v>55965</v>
      </c>
      <c r="AB488" s="10">
        <v>9.9369781689999996</v>
      </c>
      <c r="AC488">
        <v>132.66</v>
      </c>
      <c r="AD488">
        <v>15031610457</v>
      </c>
      <c r="AE488">
        <v>14962070227</v>
      </c>
      <c r="AF488" s="10">
        <f>INDEX(CONFAZ!$EN$2:$ES$408,MATCH(DATE(YEAR($A488),MONTH($A488),15),CONFAZ!$EN$2:$EN$408,0),2)</f>
        <v>175419864</v>
      </c>
      <c r="AG488" s="10">
        <f>INDEX(CONFAZ!$EN$2:$ES$408,MATCH(DATE(YEAR($A488),MONTH($A488),15),CONFAZ!$EN$2:$EN$408,0),3)</f>
        <v>161227180</v>
      </c>
      <c r="AH488">
        <v>540</v>
      </c>
      <c r="AI488">
        <v>498611030400</v>
      </c>
      <c r="AJ488">
        <v>10.85</v>
      </c>
      <c r="AK488">
        <v>0.94</v>
      </c>
      <c r="AL488">
        <v>0</v>
      </c>
      <c r="AM488">
        <v>0</v>
      </c>
      <c r="AN488">
        <v>0</v>
      </c>
      <c r="AO488">
        <v>0</v>
      </c>
      <c r="AP488">
        <v>6.0266467438675102</v>
      </c>
      <c r="AQ488">
        <v>1.83</v>
      </c>
      <c r="AR488">
        <v>162.06</v>
      </c>
      <c r="AS488">
        <v>7.9</v>
      </c>
      <c r="AT488" s="10">
        <v>327590900000</v>
      </c>
      <c r="AU488">
        <v>0</v>
      </c>
      <c r="AV488">
        <v>0</v>
      </c>
      <c r="AW488">
        <v>101716727</v>
      </c>
      <c r="AX488">
        <v>52651809</v>
      </c>
      <c r="AY488">
        <v>0</v>
      </c>
      <c r="AZ488" s="10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8369435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39864143</v>
      </c>
      <c r="BM488">
        <v>0</v>
      </c>
      <c r="BN488">
        <v>831340</v>
      </c>
      <c r="BO488">
        <v>13932770000</v>
      </c>
      <c r="BP488">
        <v>0.4</v>
      </c>
      <c r="BQ488" s="3">
        <v>3704</v>
      </c>
      <c r="BR488">
        <v>14118.77</v>
      </c>
      <c r="BS488">
        <v>1279579000</v>
      </c>
      <c r="BT488">
        <v>23471000</v>
      </c>
      <c r="BU488">
        <v>3323598000</v>
      </c>
      <c r="BV488">
        <v>6723049000</v>
      </c>
      <c r="BW488">
        <v>2583073000</v>
      </c>
      <c r="BX488">
        <v>11349697000</v>
      </c>
      <c r="BY488">
        <v>7902078000</v>
      </c>
      <c r="BZ488">
        <v>0.4</v>
      </c>
      <c r="CA488">
        <v>3704</v>
      </c>
      <c r="CB488">
        <v>8238.85</v>
      </c>
      <c r="CC488">
        <v>11395641000</v>
      </c>
      <c r="CD488">
        <v>0.4</v>
      </c>
      <c r="CE488">
        <v>201000.4</v>
      </c>
      <c r="CF488">
        <v>116533628.39</v>
      </c>
      <c r="CG488">
        <v>23194.26</v>
      </c>
      <c r="CH488">
        <v>28418</v>
      </c>
      <c r="CI488">
        <v>41.468921000000002</v>
      </c>
      <c r="CJ488">
        <v>2.61</v>
      </c>
      <c r="CK488">
        <v>118773.33</v>
      </c>
      <c r="CL488">
        <v>170360</v>
      </c>
      <c r="CM488">
        <v>51583.33</v>
      </c>
      <c r="CN488">
        <v>-930</v>
      </c>
      <c r="CO488">
        <v>3894286.67</v>
      </c>
      <c r="CP488">
        <v>-72150</v>
      </c>
      <c r="CQ488">
        <v>-105756.67</v>
      </c>
      <c r="CR488">
        <v>27477.49</v>
      </c>
      <c r="CS488">
        <v>175495151.22999999</v>
      </c>
      <c r="CT488">
        <v>18941.36</v>
      </c>
      <c r="CU488">
        <v>175543570.08000001</v>
      </c>
      <c r="CV488" s="34">
        <v>0.52720370000000005</v>
      </c>
      <c r="CW488">
        <v>0</v>
      </c>
      <c r="CX488" s="7">
        <v>27783272.920000002</v>
      </c>
      <c r="CY488" s="10">
        <f t="shared" si="15"/>
        <v>0</v>
      </c>
      <c r="CZ488" s="10">
        <f>IFERROR(INDEX(CONFAZ!$A$2:$ES$440,MATCH(DATE(YEAR($A488),MONTH($A488),15),CONFAZ!$A$2:$A$440,0),4),0)</f>
        <v>23194.26</v>
      </c>
      <c r="DB488"/>
      <c r="DC488"/>
      <c r="DD488"/>
      <c r="DJ488"/>
    </row>
    <row r="489" spans="1:114" x14ac:dyDescent="0.25">
      <c r="A489" s="1">
        <v>40594</v>
      </c>
      <c r="B489" s="1" t="str">
        <f t="shared" si="14"/>
        <v>20/02/2011</v>
      </c>
      <c r="C489" t="s">
        <v>61</v>
      </c>
      <c r="D489" t="s">
        <v>3</v>
      </c>
      <c r="E489" s="8">
        <v>1.6679999999999999</v>
      </c>
      <c r="F489">
        <v>129788530.31</v>
      </c>
      <c r="G489">
        <v>29593.170000000002</v>
      </c>
      <c r="H489">
        <v>250499585</v>
      </c>
      <c r="I489">
        <v>32174667.41</v>
      </c>
      <c r="J489">
        <v>71447761.329999998</v>
      </c>
      <c r="K489">
        <v>5530441.0799999991</v>
      </c>
      <c r="L489">
        <v>28341474</v>
      </c>
      <c r="M489" s="10">
        <v>6979066</v>
      </c>
      <c r="N489" s="10">
        <v>32708464</v>
      </c>
      <c r="O489" s="10">
        <v>31456259</v>
      </c>
      <c r="P489" s="10">
        <v>37753450</v>
      </c>
      <c r="Q489" s="10">
        <v>2019272</v>
      </c>
      <c r="R489" s="10">
        <v>42205652</v>
      </c>
      <c r="S489" s="10">
        <v>436157</v>
      </c>
      <c r="T489" s="10">
        <v>9602900</v>
      </c>
      <c r="U489" s="10">
        <v>67336127</v>
      </c>
      <c r="V489" s="10">
        <v>19972740</v>
      </c>
      <c r="W489" s="10">
        <v>436157</v>
      </c>
      <c r="X489" s="10">
        <v>9602900</v>
      </c>
      <c r="Y489" s="10">
        <v>67336127</v>
      </c>
      <c r="Z489" s="10">
        <v>19972740</v>
      </c>
      <c r="AA489" s="10">
        <v>29498</v>
      </c>
      <c r="AB489" s="10">
        <v>12.011683212599999</v>
      </c>
      <c r="AC489">
        <v>136.18</v>
      </c>
      <c r="AD489">
        <v>16621034760</v>
      </c>
      <c r="AE489">
        <v>15689000891</v>
      </c>
      <c r="AF489" s="10">
        <f>INDEX(CONFAZ!$EN$2:$ES$408,MATCH(DATE(YEAR($A489),MONTH($A489),15),CONFAZ!$EN$2:$EN$408,0),2)</f>
        <v>184462595</v>
      </c>
      <c r="AG489" s="10">
        <f>INDEX(CONFAZ!$EN$2:$ES$408,MATCH(DATE(YEAR($A489),MONTH($A489),15),CONFAZ!$EN$2:$EN$408,0),3)</f>
        <v>285495823</v>
      </c>
      <c r="AH489">
        <v>540</v>
      </c>
      <c r="AI489">
        <v>512936688000</v>
      </c>
      <c r="AJ489">
        <v>11.17</v>
      </c>
      <c r="AK489">
        <v>0.54</v>
      </c>
      <c r="AL489">
        <v>0</v>
      </c>
      <c r="AM489">
        <v>0</v>
      </c>
      <c r="AN489">
        <v>0</v>
      </c>
      <c r="AO489">
        <v>0</v>
      </c>
      <c r="AP489">
        <v>6.3439133835576902</v>
      </c>
      <c r="AQ489">
        <v>1.8</v>
      </c>
      <c r="AR489">
        <v>181.53</v>
      </c>
      <c r="AS489">
        <v>4.8689999999999998</v>
      </c>
      <c r="AT489" s="10">
        <v>332322400000</v>
      </c>
      <c r="AU489">
        <v>0</v>
      </c>
      <c r="AV489">
        <v>0</v>
      </c>
      <c r="AW489">
        <v>151734080</v>
      </c>
      <c r="AX489">
        <v>44307703</v>
      </c>
      <c r="AY489">
        <v>0</v>
      </c>
      <c r="AZ489" s="10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16222555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90425090</v>
      </c>
      <c r="BM489">
        <v>0</v>
      </c>
      <c r="BN489">
        <v>778732</v>
      </c>
      <c r="BO489">
        <v>13932770000</v>
      </c>
      <c r="BP489">
        <v>0.4</v>
      </c>
      <c r="BQ489" s="3">
        <v>3704</v>
      </c>
      <c r="BR489">
        <v>14118.77</v>
      </c>
      <c r="BS489">
        <v>1279579000</v>
      </c>
      <c r="BT489">
        <v>23471000</v>
      </c>
      <c r="BU489">
        <v>3323598000</v>
      </c>
      <c r="BV489">
        <v>6723049000</v>
      </c>
      <c r="BW489">
        <v>2583073000</v>
      </c>
      <c r="BX489">
        <v>11349697000</v>
      </c>
      <c r="BY489">
        <v>7902078000</v>
      </c>
      <c r="BZ489">
        <v>0.4</v>
      </c>
      <c r="CA489">
        <v>3704</v>
      </c>
      <c r="CB489">
        <v>8238.85</v>
      </c>
      <c r="CC489">
        <v>11395641000</v>
      </c>
      <c r="CD489">
        <v>0.4</v>
      </c>
      <c r="CE489">
        <v>202125.6</v>
      </c>
      <c r="CF489">
        <v>107960358.98</v>
      </c>
      <c r="CG489">
        <v>23695.82</v>
      </c>
      <c r="CH489">
        <v>29764</v>
      </c>
      <c r="CI489">
        <v>41.468921000000002</v>
      </c>
      <c r="CJ489">
        <v>2.62</v>
      </c>
      <c r="CK489">
        <v>118773.33</v>
      </c>
      <c r="CL489">
        <v>170360</v>
      </c>
      <c r="CM489">
        <v>51583.33</v>
      </c>
      <c r="CN489">
        <v>-930</v>
      </c>
      <c r="CO489">
        <v>3894286.67</v>
      </c>
      <c r="CP489">
        <v>-72150</v>
      </c>
      <c r="CQ489">
        <v>-105756.67</v>
      </c>
      <c r="CR489">
        <v>8130.56</v>
      </c>
      <c r="CS489">
        <v>162528811.12</v>
      </c>
      <c r="CT489">
        <v>83377.16</v>
      </c>
      <c r="CU489">
        <v>162629838.84</v>
      </c>
      <c r="CV489" s="34">
        <v>0.52720370000000005</v>
      </c>
      <c r="CW489">
        <v>0</v>
      </c>
      <c r="CX489" s="7">
        <v>24304428.949999999</v>
      </c>
      <c r="CY489" s="10">
        <f t="shared" si="15"/>
        <v>0</v>
      </c>
      <c r="CZ489" s="10">
        <f>IFERROR(INDEX(CONFAZ!$A$2:$ES$440,MATCH(DATE(YEAR($A489),MONTH($A489),15),CONFAZ!$A$2:$A$440,0),4),0)</f>
        <v>23695.82</v>
      </c>
      <c r="DA489"/>
      <c r="DB489"/>
      <c r="DC489"/>
      <c r="DD489"/>
      <c r="DJ489"/>
    </row>
    <row r="490" spans="1:114" x14ac:dyDescent="0.25">
      <c r="A490" s="1">
        <v>40622</v>
      </c>
      <c r="B490" s="1" t="str">
        <f t="shared" si="14"/>
        <v>20/03/2011</v>
      </c>
      <c r="C490" t="s">
        <v>61</v>
      </c>
      <c r="D490" t="s">
        <v>3</v>
      </c>
      <c r="E490" s="8">
        <v>1.6591</v>
      </c>
      <c r="F490">
        <v>135431136.81</v>
      </c>
      <c r="G490">
        <v>32705.050000000003</v>
      </c>
      <c r="H490">
        <v>255084275</v>
      </c>
      <c r="I490">
        <v>33770764.599999994</v>
      </c>
      <c r="J490">
        <v>68533956.290000007</v>
      </c>
      <c r="K490">
        <v>5632399.4299999997</v>
      </c>
      <c r="L490">
        <v>50431551</v>
      </c>
      <c r="M490" s="10">
        <v>8104788</v>
      </c>
      <c r="N490" s="10">
        <v>31781709</v>
      </c>
      <c r="O490" s="10">
        <v>32657611</v>
      </c>
      <c r="P490" s="10">
        <v>37457838</v>
      </c>
      <c r="Q490" s="10">
        <v>2288678</v>
      </c>
      <c r="R490" s="10">
        <v>42611021</v>
      </c>
      <c r="S490" s="10">
        <v>558882</v>
      </c>
      <c r="T490" s="10">
        <v>9074316</v>
      </c>
      <c r="U490" s="10">
        <v>72053039</v>
      </c>
      <c r="V490" s="10">
        <v>18463801</v>
      </c>
      <c r="W490" s="10">
        <v>558882</v>
      </c>
      <c r="X490" s="10">
        <v>9074316</v>
      </c>
      <c r="Y490" s="10">
        <v>72053039</v>
      </c>
      <c r="Z490" s="10">
        <v>18463801</v>
      </c>
      <c r="AA490" s="10">
        <v>32592</v>
      </c>
      <c r="AB490" s="10">
        <v>13.6199210219</v>
      </c>
      <c r="AC490">
        <v>144.93</v>
      </c>
      <c r="AD490">
        <v>19172557483</v>
      </c>
      <c r="AE490">
        <v>17872299348</v>
      </c>
      <c r="AF490" s="10">
        <f>INDEX(CONFAZ!$EN$2:$ES$408,MATCH(DATE(YEAR($A490),MONTH($A490),15),CONFAZ!$EN$2:$EN$408,0),2)</f>
        <v>203046150</v>
      </c>
      <c r="AG490" s="10">
        <f>INDEX(CONFAZ!$EN$2:$ES$408,MATCH(DATE(YEAR($A490),MONTH($A490),15),CONFAZ!$EN$2:$EN$408,0),3)</f>
        <v>394802020</v>
      </c>
      <c r="AH490">
        <v>545</v>
      </c>
      <c r="AI490">
        <v>526176928600</v>
      </c>
      <c r="AJ490">
        <v>11.62</v>
      </c>
      <c r="AK490">
        <v>0.66</v>
      </c>
      <c r="AL490">
        <v>0</v>
      </c>
      <c r="AM490">
        <v>0</v>
      </c>
      <c r="AN490">
        <v>0</v>
      </c>
      <c r="AO490">
        <v>0</v>
      </c>
      <c r="AP490">
        <v>6.4442169907881199</v>
      </c>
      <c r="AQ490">
        <v>1.79</v>
      </c>
      <c r="AR490">
        <v>187.11</v>
      </c>
      <c r="AS490">
        <v>15.909000000000001</v>
      </c>
      <c r="AT490" s="10">
        <v>356617300000</v>
      </c>
      <c r="AU490">
        <v>0</v>
      </c>
      <c r="AV490">
        <v>0</v>
      </c>
      <c r="AW490">
        <v>154614921</v>
      </c>
      <c r="AX490">
        <v>70820812</v>
      </c>
      <c r="AY490">
        <v>0</v>
      </c>
      <c r="AZ490" s="1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7089921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74547921</v>
      </c>
      <c r="BM490">
        <v>0</v>
      </c>
      <c r="BN490">
        <v>2156267</v>
      </c>
      <c r="BO490">
        <v>13932770000</v>
      </c>
      <c r="BP490">
        <v>0.4</v>
      </c>
      <c r="BQ490" s="3">
        <v>3704</v>
      </c>
      <c r="BR490">
        <v>14118.77</v>
      </c>
      <c r="BS490">
        <v>1279579000</v>
      </c>
      <c r="BT490">
        <v>23471000</v>
      </c>
      <c r="BU490">
        <v>3323598000</v>
      </c>
      <c r="BV490">
        <v>6723049000</v>
      </c>
      <c r="BW490">
        <v>2583073000</v>
      </c>
      <c r="BX490">
        <v>11349697000</v>
      </c>
      <c r="BY490">
        <v>7902078000</v>
      </c>
      <c r="BZ490">
        <v>0.4</v>
      </c>
      <c r="CA490">
        <v>3704</v>
      </c>
      <c r="CB490">
        <v>8238.85</v>
      </c>
      <c r="CC490">
        <v>11395641000</v>
      </c>
      <c r="CD490">
        <v>0.4</v>
      </c>
      <c r="CE490">
        <v>206420.58</v>
      </c>
      <c r="CF490">
        <v>121730750.42</v>
      </c>
      <c r="CG490">
        <v>20121.599999999999</v>
      </c>
      <c r="CH490">
        <v>30176</v>
      </c>
      <c r="CI490">
        <v>41.468921000000002</v>
      </c>
      <c r="CJ490">
        <v>2.67</v>
      </c>
      <c r="CK490">
        <v>118773.33</v>
      </c>
      <c r="CL490">
        <v>170360</v>
      </c>
      <c r="CM490">
        <v>51583.33</v>
      </c>
      <c r="CN490">
        <v>-930</v>
      </c>
      <c r="CO490">
        <v>3894286.67</v>
      </c>
      <c r="CP490">
        <v>-72150</v>
      </c>
      <c r="CQ490">
        <v>-105756.67</v>
      </c>
      <c r="CR490">
        <v>6297.23</v>
      </c>
      <c r="CS490">
        <v>163437672.02000001</v>
      </c>
      <c r="CT490">
        <v>179663.88</v>
      </c>
      <c r="CU490">
        <v>163623633.13</v>
      </c>
      <c r="CV490" s="34">
        <v>0.52720370000000005</v>
      </c>
      <c r="CW490">
        <v>0</v>
      </c>
      <c r="CX490" s="7">
        <v>25220148</v>
      </c>
      <c r="CY490" s="10">
        <f t="shared" si="15"/>
        <v>0</v>
      </c>
      <c r="CZ490" s="10">
        <f>IFERROR(INDEX(CONFAZ!$A$2:$ES$440,MATCH(DATE(YEAR($A490),MONTH($A490),15),CONFAZ!$A$2:$A$440,0),4),0)</f>
        <v>20121.599999999999</v>
      </c>
      <c r="DA490"/>
      <c r="DB490"/>
      <c r="DC490"/>
      <c r="DD490"/>
      <c r="DJ490"/>
    </row>
    <row r="491" spans="1:114" x14ac:dyDescent="0.25">
      <c r="A491" s="1">
        <v>40653</v>
      </c>
      <c r="B491" s="1" t="str">
        <f t="shared" si="14"/>
        <v>20/04/2011</v>
      </c>
      <c r="C491" t="s">
        <v>61</v>
      </c>
      <c r="D491" t="s">
        <v>3</v>
      </c>
      <c r="E491" s="8">
        <v>1.5864</v>
      </c>
      <c r="F491">
        <v>143246652.37</v>
      </c>
      <c r="G491">
        <v>27457.53</v>
      </c>
      <c r="H491">
        <v>268330686</v>
      </c>
      <c r="I491">
        <v>37915811.630000003</v>
      </c>
      <c r="J491">
        <v>69818663.75999999</v>
      </c>
      <c r="K491">
        <v>5531039.5</v>
      </c>
      <c r="L491">
        <v>34224494</v>
      </c>
      <c r="M491" s="10">
        <v>13430989</v>
      </c>
      <c r="N491" s="10">
        <v>32001222</v>
      </c>
      <c r="O491" s="10">
        <v>32492378</v>
      </c>
      <c r="P491" s="10">
        <v>43823690</v>
      </c>
      <c r="Q491" s="10">
        <v>2669400</v>
      </c>
      <c r="R491" s="10">
        <v>43689506</v>
      </c>
      <c r="S491" s="10">
        <v>447544</v>
      </c>
      <c r="T491" s="10">
        <v>9288886</v>
      </c>
      <c r="U491" s="10">
        <v>72502995</v>
      </c>
      <c r="V491" s="10">
        <v>17956620</v>
      </c>
      <c r="W491" s="10">
        <v>447544</v>
      </c>
      <c r="X491" s="10">
        <v>9288886</v>
      </c>
      <c r="Y491" s="10">
        <v>72502995</v>
      </c>
      <c r="Z491" s="10">
        <v>17956620</v>
      </c>
      <c r="AA491" s="10">
        <v>27456</v>
      </c>
      <c r="AB491" s="10">
        <v>12.802432292000001</v>
      </c>
      <c r="AC491">
        <v>139.88999999999999</v>
      </c>
      <c r="AD491">
        <v>20083002562</v>
      </c>
      <c r="AE491">
        <v>18458870399</v>
      </c>
      <c r="AF491" s="10">
        <f>INDEX(CONFAZ!$EN$2:$ES$408,MATCH(DATE(YEAR($A491),MONTH($A491),15),CONFAZ!$EN$2:$EN$408,0),2)</f>
        <v>295152945</v>
      </c>
      <c r="AG491" s="10">
        <f>INDEX(CONFAZ!$EN$2:$ES$408,MATCH(DATE(YEAR($A491),MONTH($A491),15),CONFAZ!$EN$2:$EN$408,0),3)</f>
        <v>595126020</v>
      </c>
      <c r="AH491">
        <v>545</v>
      </c>
      <c r="AI491">
        <v>520437556800</v>
      </c>
      <c r="AJ491">
        <v>11.74</v>
      </c>
      <c r="AK491">
        <v>0.72</v>
      </c>
      <c r="AL491">
        <v>0</v>
      </c>
      <c r="AM491">
        <v>0</v>
      </c>
      <c r="AN491">
        <v>0</v>
      </c>
      <c r="AO491">
        <v>0</v>
      </c>
      <c r="AP491">
        <v>6.43525900486528</v>
      </c>
      <c r="AQ491">
        <v>1.77</v>
      </c>
      <c r="AR491">
        <v>194.22</v>
      </c>
      <c r="AS491">
        <v>12.77</v>
      </c>
      <c r="AT491" s="10">
        <v>354617800000</v>
      </c>
      <c r="AU491">
        <v>0</v>
      </c>
      <c r="AV491">
        <v>0</v>
      </c>
      <c r="AW491">
        <v>181102016</v>
      </c>
      <c r="AX491">
        <v>61635845</v>
      </c>
      <c r="AY491">
        <v>0</v>
      </c>
      <c r="AZ491" s="10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33759872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77936616</v>
      </c>
      <c r="BM491">
        <v>0</v>
      </c>
      <c r="BN491">
        <v>7769683</v>
      </c>
      <c r="BO491">
        <v>13932770000</v>
      </c>
      <c r="BP491">
        <v>0.4</v>
      </c>
      <c r="BQ491" s="3">
        <v>3704</v>
      </c>
      <c r="BR491">
        <v>14118.77</v>
      </c>
      <c r="BS491">
        <v>1279579000</v>
      </c>
      <c r="BT491">
        <v>23471000</v>
      </c>
      <c r="BU491">
        <v>3323598000</v>
      </c>
      <c r="BV491">
        <v>6723049000</v>
      </c>
      <c r="BW491">
        <v>2583073000</v>
      </c>
      <c r="BX491">
        <v>11349697000</v>
      </c>
      <c r="BY491">
        <v>7902078000</v>
      </c>
      <c r="BZ491">
        <v>0.4</v>
      </c>
      <c r="CA491">
        <v>3704</v>
      </c>
      <c r="CB491">
        <v>8238.85</v>
      </c>
      <c r="CC491">
        <v>11395641000</v>
      </c>
      <c r="CD491">
        <v>0.4</v>
      </c>
      <c r="CE491">
        <v>157508.04999999999</v>
      </c>
      <c r="CF491">
        <v>103129592.59999999</v>
      </c>
      <c r="CG491">
        <v>17236.73</v>
      </c>
      <c r="CH491">
        <v>29222</v>
      </c>
      <c r="CI491">
        <v>41.468921000000002</v>
      </c>
      <c r="CJ491">
        <v>2.82</v>
      </c>
      <c r="CK491">
        <v>-216770</v>
      </c>
      <c r="CL491">
        <v>-173896.67</v>
      </c>
      <c r="CM491">
        <v>42876.67</v>
      </c>
      <c r="CN491">
        <v>-2903.33</v>
      </c>
      <c r="CO491">
        <v>3923983.33</v>
      </c>
      <c r="CP491">
        <v>-98643.33</v>
      </c>
      <c r="CQ491">
        <v>-108350</v>
      </c>
      <c r="CR491">
        <v>7104.82</v>
      </c>
      <c r="CS491">
        <v>172611717.91</v>
      </c>
      <c r="CT491">
        <v>116083.57</v>
      </c>
      <c r="CU491">
        <v>172734906.30000001</v>
      </c>
      <c r="CV491" s="34">
        <v>0.52720370000000005</v>
      </c>
      <c r="CW491">
        <v>0</v>
      </c>
      <c r="CX491" s="7">
        <v>26351998.100000001</v>
      </c>
      <c r="CY491" s="10">
        <f t="shared" si="15"/>
        <v>0</v>
      </c>
      <c r="CZ491" s="10">
        <f>IFERROR(INDEX(CONFAZ!$A$2:$ES$440,MATCH(DATE(YEAR($A491),MONTH($A491),15),CONFAZ!$A$2:$A$440,0),4),0)</f>
        <v>17236.73</v>
      </c>
      <c r="DA491"/>
      <c r="DB491"/>
      <c r="DC491"/>
      <c r="DD491"/>
      <c r="DJ491"/>
    </row>
    <row r="492" spans="1:114" x14ac:dyDescent="0.25">
      <c r="A492" s="1">
        <v>40683</v>
      </c>
      <c r="B492" s="1" t="str">
        <f t="shared" si="14"/>
        <v>20/05/2011</v>
      </c>
      <c r="C492" t="s">
        <v>61</v>
      </c>
      <c r="D492" t="s">
        <v>3</v>
      </c>
      <c r="E492" s="8">
        <v>1.6134999999999999</v>
      </c>
      <c r="F492">
        <v>139912992.00000003</v>
      </c>
      <c r="G492">
        <v>25416.83</v>
      </c>
      <c r="H492">
        <v>254378358</v>
      </c>
      <c r="I492">
        <v>35948648.429999992</v>
      </c>
      <c r="J492">
        <v>60809913.310000002</v>
      </c>
      <c r="K492">
        <v>5873101.9600000009</v>
      </c>
      <c r="L492">
        <v>25977269</v>
      </c>
      <c r="M492" s="10">
        <v>6322977</v>
      </c>
      <c r="N492" s="10">
        <v>31670859</v>
      </c>
      <c r="O492" s="10">
        <v>42718631</v>
      </c>
      <c r="P492" s="10">
        <v>37519248</v>
      </c>
      <c r="Q492" s="10">
        <v>2867992</v>
      </c>
      <c r="R492" s="10">
        <v>36158354</v>
      </c>
      <c r="S492" s="10">
        <v>758142</v>
      </c>
      <c r="T492" s="10">
        <v>9199735</v>
      </c>
      <c r="U492" s="10">
        <v>65449308</v>
      </c>
      <c r="V492" s="10">
        <v>21687695</v>
      </c>
      <c r="W492" s="10">
        <v>758142</v>
      </c>
      <c r="X492" s="10">
        <v>9199735</v>
      </c>
      <c r="Y492" s="10">
        <v>65449308</v>
      </c>
      <c r="Z492" s="10">
        <v>21687695</v>
      </c>
      <c r="AA492" s="10">
        <v>25417</v>
      </c>
      <c r="AB492" s="10">
        <v>12.9695004447</v>
      </c>
      <c r="AC492">
        <v>143.22999999999999</v>
      </c>
      <c r="AD492">
        <v>23057404066</v>
      </c>
      <c r="AE492">
        <v>19826222541</v>
      </c>
      <c r="AF492" s="10">
        <f>INDEX(CONFAZ!$EN$2:$ES$408,MATCH(DATE(YEAR($A492),MONTH($A492),15),CONFAZ!$EN$2:$EN$408,0),2)</f>
        <v>234825357</v>
      </c>
      <c r="AG492" s="10">
        <f>INDEX(CONFAZ!$EN$2:$ES$408,MATCH(DATE(YEAR($A492),MONTH($A492),15),CONFAZ!$EN$2:$EN$408,0),3)</f>
        <v>463907895</v>
      </c>
      <c r="AH492">
        <v>545</v>
      </c>
      <c r="AI492">
        <v>537322929500</v>
      </c>
      <c r="AJ492">
        <v>11.92</v>
      </c>
      <c r="AK492">
        <v>0.56999999999999995</v>
      </c>
      <c r="AL492">
        <v>0</v>
      </c>
      <c r="AM492">
        <v>0</v>
      </c>
      <c r="AN492">
        <v>0</v>
      </c>
      <c r="AO492">
        <v>0</v>
      </c>
      <c r="AP492">
        <v>6.3431316668023703</v>
      </c>
      <c r="AQ492">
        <v>1.47</v>
      </c>
      <c r="AR492">
        <v>186.2</v>
      </c>
      <c r="AS492">
        <v>4.41</v>
      </c>
      <c r="AT492" s="10">
        <v>368272700000</v>
      </c>
      <c r="AU492">
        <v>0</v>
      </c>
      <c r="AV492">
        <v>0</v>
      </c>
      <c r="AW492">
        <v>139500570</v>
      </c>
      <c r="AX492">
        <v>76376665</v>
      </c>
      <c r="AY492">
        <v>0</v>
      </c>
      <c r="AZ492" s="10">
        <v>12031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3617383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55593563</v>
      </c>
      <c r="BM492">
        <v>0</v>
      </c>
      <c r="BN492">
        <v>1521136</v>
      </c>
      <c r="BO492">
        <v>13932770000</v>
      </c>
      <c r="BP492">
        <v>0.4</v>
      </c>
      <c r="BQ492" s="3">
        <v>3704</v>
      </c>
      <c r="BR492">
        <v>14118.77</v>
      </c>
      <c r="BS492">
        <v>1279579000</v>
      </c>
      <c r="BT492">
        <v>23471000</v>
      </c>
      <c r="BU492">
        <v>3323598000</v>
      </c>
      <c r="BV492">
        <v>6723049000</v>
      </c>
      <c r="BW492">
        <v>2583073000</v>
      </c>
      <c r="BX492">
        <v>11349697000</v>
      </c>
      <c r="BY492">
        <v>7902078000</v>
      </c>
      <c r="BZ492">
        <v>0.4</v>
      </c>
      <c r="CA492">
        <v>3704</v>
      </c>
      <c r="CB492">
        <v>8238.85</v>
      </c>
      <c r="CC492">
        <v>11395641000</v>
      </c>
      <c r="CD492">
        <v>0.4</v>
      </c>
      <c r="CE492">
        <v>129588.4</v>
      </c>
      <c r="CF492">
        <v>114859728.45</v>
      </c>
      <c r="CG492">
        <v>6126.17</v>
      </c>
      <c r="CH492">
        <v>31879</v>
      </c>
      <c r="CI492">
        <v>41.468921000000002</v>
      </c>
      <c r="CJ492">
        <v>2.84</v>
      </c>
      <c r="CK492">
        <v>-216770</v>
      </c>
      <c r="CL492">
        <v>-173896.67</v>
      </c>
      <c r="CM492">
        <v>42876.67</v>
      </c>
      <c r="CN492">
        <v>-2903.33</v>
      </c>
      <c r="CO492">
        <v>3923983.33</v>
      </c>
      <c r="CP492">
        <v>-98643.33</v>
      </c>
      <c r="CQ492">
        <v>-108350</v>
      </c>
      <c r="CR492">
        <v>8756.6299999999992</v>
      </c>
      <c r="CS492">
        <v>157405993.09</v>
      </c>
      <c r="CT492">
        <v>60672.61</v>
      </c>
      <c r="CU492">
        <v>157475422.33000001</v>
      </c>
      <c r="CV492" s="34">
        <v>0.52720370000000005</v>
      </c>
      <c r="CW492">
        <v>0</v>
      </c>
      <c r="CX492" s="7">
        <v>25380347.559999999</v>
      </c>
      <c r="CY492" s="10">
        <f t="shared" si="15"/>
        <v>0</v>
      </c>
      <c r="CZ492" s="10">
        <f>IFERROR(INDEX(CONFAZ!$A$2:$ES$440,MATCH(DATE(YEAR($A492),MONTH($A492),15),CONFAZ!$A$2:$A$440,0),4),0)</f>
        <v>6126.17</v>
      </c>
      <c r="DA492"/>
      <c r="DB492"/>
      <c r="DC492"/>
      <c r="DD492"/>
      <c r="DJ492"/>
    </row>
    <row r="493" spans="1:114" x14ac:dyDescent="0.25">
      <c r="A493" s="1">
        <v>40714</v>
      </c>
      <c r="B493" s="1" t="str">
        <f t="shared" si="14"/>
        <v>20/06/2011</v>
      </c>
      <c r="C493" t="s">
        <v>61</v>
      </c>
      <c r="D493" t="s">
        <v>3</v>
      </c>
      <c r="E493" s="8">
        <v>1.587</v>
      </c>
      <c r="F493">
        <v>139921380.10999998</v>
      </c>
      <c r="G493">
        <v>65334.74</v>
      </c>
      <c r="H493">
        <v>272346469</v>
      </c>
      <c r="I493">
        <v>36698695.150000006</v>
      </c>
      <c r="J493">
        <v>76575786.50999999</v>
      </c>
      <c r="K493">
        <v>6411130.129999999</v>
      </c>
      <c r="L493">
        <v>18270722</v>
      </c>
      <c r="M493" s="10">
        <v>5804819</v>
      </c>
      <c r="N493" s="10">
        <v>33336567</v>
      </c>
      <c r="O493" s="10">
        <v>37069326</v>
      </c>
      <c r="P493" s="10">
        <v>39246551</v>
      </c>
      <c r="Q493" s="10">
        <v>2391129</v>
      </c>
      <c r="R493" s="10">
        <v>41060235</v>
      </c>
      <c r="S493" s="10">
        <v>1108656</v>
      </c>
      <c r="T493" s="10">
        <v>8622563</v>
      </c>
      <c r="U493" s="10">
        <v>82038733</v>
      </c>
      <c r="V493" s="10">
        <v>21604128</v>
      </c>
      <c r="W493" s="10">
        <v>1108656</v>
      </c>
      <c r="X493" s="10">
        <v>8622563</v>
      </c>
      <c r="Y493" s="10">
        <v>82038733</v>
      </c>
      <c r="Z493" s="10">
        <v>21604128</v>
      </c>
      <c r="AA493" s="10">
        <v>63762</v>
      </c>
      <c r="AB493" s="10">
        <v>16.858917014300001</v>
      </c>
      <c r="AC493">
        <v>141.75</v>
      </c>
      <c r="AD493">
        <v>22518366011</v>
      </c>
      <c r="AE493">
        <v>19398620585</v>
      </c>
      <c r="AF493" s="10">
        <f>INDEX(CONFAZ!$EN$2:$ES$408,MATCH(DATE(YEAR($A493),MONTH($A493),15),CONFAZ!$EN$2:$EN$408,0),2)</f>
        <v>297856224</v>
      </c>
      <c r="AG493" s="10">
        <f>INDEX(CONFAZ!$EN$2:$ES$408,MATCH(DATE(YEAR($A493),MONTH($A493),15),CONFAZ!$EN$2:$EN$408,0),3)</f>
        <v>492406384</v>
      </c>
      <c r="AH493">
        <v>545</v>
      </c>
      <c r="AI493">
        <v>532874925000</v>
      </c>
      <c r="AJ493">
        <v>12.1</v>
      </c>
      <c r="AK493">
        <v>0.22</v>
      </c>
      <c r="AL493">
        <v>0</v>
      </c>
      <c r="AM493">
        <v>0</v>
      </c>
      <c r="AN493">
        <v>0</v>
      </c>
      <c r="AO493">
        <v>0</v>
      </c>
      <c r="AP493">
        <v>6.1741511052997096</v>
      </c>
      <c r="AQ493">
        <v>1.1499999999999999</v>
      </c>
      <c r="AR493">
        <v>177.52</v>
      </c>
      <c r="AS493">
        <v>-4.3899999999999997</v>
      </c>
      <c r="AT493" s="10">
        <v>363821700000</v>
      </c>
      <c r="AU493">
        <v>0</v>
      </c>
      <c r="AV493">
        <v>0</v>
      </c>
      <c r="AW493">
        <v>176331022</v>
      </c>
      <c r="AX493">
        <v>69657238</v>
      </c>
      <c r="AY493">
        <v>0</v>
      </c>
      <c r="AZ493" s="10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2300270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101959819</v>
      </c>
      <c r="BM493">
        <v>0</v>
      </c>
      <c r="BN493">
        <v>2413695</v>
      </c>
      <c r="BO493">
        <v>13932770000</v>
      </c>
      <c r="BP493">
        <v>0.4</v>
      </c>
      <c r="BQ493" s="3">
        <v>3704</v>
      </c>
      <c r="BR493">
        <v>14118.77</v>
      </c>
      <c r="BS493">
        <v>1279579000</v>
      </c>
      <c r="BT493">
        <v>23471000</v>
      </c>
      <c r="BU493">
        <v>3323598000</v>
      </c>
      <c r="BV493">
        <v>6723049000</v>
      </c>
      <c r="BW493">
        <v>2583073000</v>
      </c>
      <c r="BX493">
        <v>11349697000</v>
      </c>
      <c r="BY493">
        <v>7902078000</v>
      </c>
      <c r="BZ493">
        <v>0.4</v>
      </c>
      <c r="CA493">
        <v>3704</v>
      </c>
      <c r="CB493">
        <v>8238.85</v>
      </c>
      <c r="CC493">
        <v>11395641000</v>
      </c>
      <c r="CD493">
        <v>0.4</v>
      </c>
      <c r="CE493">
        <v>197454.35</v>
      </c>
      <c r="CF493">
        <v>107986799.09999999</v>
      </c>
      <c r="CG493">
        <v>24875.23</v>
      </c>
      <c r="CH493">
        <v>30756</v>
      </c>
      <c r="CI493">
        <v>41.468921000000002</v>
      </c>
      <c r="CJ493">
        <v>2.74</v>
      </c>
      <c r="CK493">
        <v>-216770</v>
      </c>
      <c r="CL493">
        <v>-173896.67</v>
      </c>
      <c r="CM493">
        <v>42876.67</v>
      </c>
      <c r="CN493">
        <v>-2903.33</v>
      </c>
      <c r="CO493">
        <v>3923983.33</v>
      </c>
      <c r="CP493">
        <v>-98643.33</v>
      </c>
      <c r="CQ493">
        <v>-108350</v>
      </c>
      <c r="CR493">
        <v>19531.439999999999</v>
      </c>
      <c r="CS493">
        <v>171473556.93000001</v>
      </c>
      <c r="CT493">
        <v>49709.7</v>
      </c>
      <c r="CU493">
        <v>171542798.06999999</v>
      </c>
      <c r="CV493" s="34">
        <v>0.52720370000000005</v>
      </c>
      <c r="CW493">
        <v>0</v>
      </c>
      <c r="CX493" s="7">
        <v>26457653.68</v>
      </c>
      <c r="CY493" s="10">
        <f t="shared" si="15"/>
        <v>0</v>
      </c>
      <c r="CZ493" s="10">
        <f>IFERROR(INDEX(CONFAZ!$A$2:$ES$440,MATCH(DATE(YEAR($A493),MONTH($A493),15),CONFAZ!$A$2:$A$440,0),4),0)</f>
        <v>24875.23</v>
      </c>
      <c r="DA493" s="10"/>
      <c r="DB493" s="10"/>
      <c r="DC493"/>
      <c r="DD493"/>
      <c r="DJ493"/>
    </row>
    <row r="494" spans="1:114" x14ac:dyDescent="0.25">
      <c r="A494" s="1">
        <v>40744</v>
      </c>
      <c r="B494" s="1" t="str">
        <f t="shared" si="14"/>
        <v>20/07/2011</v>
      </c>
      <c r="C494" t="s">
        <v>61</v>
      </c>
      <c r="D494" t="s">
        <v>3</v>
      </c>
      <c r="E494" s="8">
        <v>1.5639000000000001</v>
      </c>
      <c r="F494">
        <v>151861075.48999998</v>
      </c>
      <c r="G494">
        <v>2238624.2599999998</v>
      </c>
      <c r="H494">
        <v>277187622</v>
      </c>
      <c r="I494">
        <v>37218616.469999999</v>
      </c>
      <c r="J494">
        <v>66543147.670000009</v>
      </c>
      <c r="K494">
        <v>6633459.580000001</v>
      </c>
      <c r="L494">
        <v>12183663</v>
      </c>
      <c r="M494" s="10">
        <v>10118580</v>
      </c>
      <c r="N494" s="10">
        <v>32770026</v>
      </c>
      <c r="O494" s="10">
        <v>38354684</v>
      </c>
      <c r="P494" s="10">
        <v>44715728</v>
      </c>
      <c r="Q494" s="10">
        <v>2671722</v>
      </c>
      <c r="R494" s="10">
        <v>44018133</v>
      </c>
      <c r="S494" s="10">
        <v>1250312</v>
      </c>
      <c r="T494" s="10">
        <v>9839569</v>
      </c>
      <c r="U494" s="10">
        <v>69552213</v>
      </c>
      <c r="V494" s="10">
        <v>21660225</v>
      </c>
      <c r="W494" s="10">
        <v>1250312</v>
      </c>
      <c r="X494" s="10">
        <v>9839569</v>
      </c>
      <c r="Y494" s="10">
        <v>69552213</v>
      </c>
      <c r="Z494" s="10">
        <v>21660225</v>
      </c>
      <c r="AA494" s="10">
        <v>2236430</v>
      </c>
      <c r="AB494" s="10">
        <v>17.9992594653</v>
      </c>
      <c r="AC494">
        <v>145.19</v>
      </c>
      <c r="AD494">
        <v>22193042186</v>
      </c>
      <c r="AE494">
        <v>19259092355</v>
      </c>
      <c r="AF494" s="10">
        <f>INDEX(CONFAZ!$EN$2:$ES$408,MATCH(DATE(YEAR($A494),MONTH($A494),15),CONFAZ!$EN$2:$EN$408,0),2)</f>
        <v>272654135</v>
      </c>
      <c r="AG494" s="10">
        <f>INDEX(CONFAZ!$EN$2:$ES$408,MATCH(DATE(YEAR($A494),MONTH($A494),15),CONFAZ!$EN$2:$EN$408,0),3)</f>
        <v>461284180</v>
      </c>
      <c r="AH494">
        <v>545</v>
      </c>
      <c r="AI494">
        <v>541334601600</v>
      </c>
      <c r="AJ494">
        <v>12.25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6.0252751732572296</v>
      </c>
      <c r="AQ494">
        <v>1.1599999999999999</v>
      </c>
      <c r="AR494">
        <v>178.54</v>
      </c>
      <c r="AS494">
        <v>-15.23</v>
      </c>
      <c r="AT494" s="10">
        <v>367333100000</v>
      </c>
      <c r="AU494">
        <v>0</v>
      </c>
      <c r="AV494">
        <v>0</v>
      </c>
      <c r="AW494">
        <v>210073930</v>
      </c>
      <c r="AX494">
        <v>102502087</v>
      </c>
      <c r="AY494">
        <v>0</v>
      </c>
      <c r="AZ494" s="10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25912091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73773086</v>
      </c>
      <c r="BM494">
        <v>0</v>
      </c>
      <c r="BN494">
        <v>7886666</v>
      </c>
      <c r="BO494">
        <v>13932770000</v>
      </c>
      <c r="BP494">
        <v>0.4</v>
      </c>
      <c r="BQ494" s="3">
        <v>3704</v>
      </c>
      <c r="BR494">
        <v>14118.77</v>
      </c>
      <c r="BS494">
        <v>1279579000</v>
      </c>
      <c r="BT494">
        <v>23471000</v>
      </c>
      <c r="BU494">
        <v>3323598000</v>
      </c>
      <c r="BV494">
        <v>6723049000</v>
      </c>
      <c r="BW494">
        <v>2583073000</v>
      </c>
      <c r="BX494">
        <v>11349697000</v>
      </c>
      <c r="BY494">
        <v>7902078000</v>
      </c>
      <c r="BZ494">
        <v>0.4</v>
      </c>
      <c r="CA494">
        <v>3704</v>
      </c>
      <c r="CB494">
        <v>8238.85</v>
      </c>
      <c r="CC494">
        <v>11395641000</v>
      </c>
      <c r="CD494">
        <v>0.4</v>
      </c>
      <c r="CE494">
        <v>96526.42</v>
      </c>
      <c r="CF494">
        <v>121059976.5</v>
      </c>
      <c r="CG494">
        <v>16345.83</v>
      </c>
      <c r="CH494">
        <v>30745</v>
      </c>
      <c r="CI494">
        <v>41.468921000000002</v>
      </c>
      <c r="CJ494">
        <v>2.74</v>
      </c>
      <c r="CK494">
        <v>-93173.33</v>
      </c>
      <c r="CL494">
        <v>-61393.33</v>
      </c>
      <c r="CM494">
        <v>31780</v>
      </c>
      <c r="CN494">
        <v>-63223.33</v>
      </c>
      <c r="CO494">
        <v>3961456.67</v>
      </c>
      <c r="CP494">
        <v>-107760</v>
      </c>
      <c r="CQ494">
        <v>-109033.33</v>
      </c>
      <c r="CR494">
        <v>1031842.54</v>
      </c>
      <c r="CS494">
        <v>167907228.68000001</v>
      </c>
      <c r="CT494">
        <v>24378.71</v>
      </c>
      <c r="CU494">
        <v>168964649.93000001</v>
      </c>
      <c r="CV494" s="34">
        <v>0.52720370000000005</v>
      </c>
      <c r="CW494">
        <v>0</v>
      </c>
      <c r="CX494" s="7">
        <v>24345359.050000001</v>
      </c>
      <c r="CY494" s="10">
        <f t="shared" si="15"/>
        <v>0</v>
      </c>
      <c r="CZ494" s="10">
        <f>IFERROR(INDEX(CONFAZ!$A$2:$ES$440,MATCH(DATE(YEAR($A494),MONTH($A494),15),CONFAZ!$A$2:$A$440,0),4),0)</f>
        <v>16345.83</v>
      </c>
      <c r="DA494"/>
      <c r="DB494"/>
      <c r="DC494"/>
      <c r="DD494"/>
      <c r="DJ494"/>
    </row>
    <row r="495" spans="1:114" x14ac:dyDescent="0.25">
      <c r="A495" s="1">
        <v>40775</v>
      </c>
      <c r="B495" s="1" t="str">
        <f t="shared" si="14"/>
        <v>20/08/2011</v>
      </c>
      <c r="C495" t="s">
        <v>61</v>
      </c>
      <c r="D495" t="s">
        <v>3</v>
      </c>
      <c r="E495" s="8">
        <v>1.597</v>
      </c>
      <c r="F495">
        <v>160292259.07000002</v>
      </c>
      <c r="G495">
        <v>218756.54</v>
      </c>
      <c r="H495">
        <v>296849458</v>
      </c>
      <c r="I495">
        <v>39256015.020000003</v>
      </c>
      <c r="J495">
        <v>76177828.410000011</v>
      </c>
      <c r="K495">
        <v>7005525.6500000004</v>
      </c>
      <c r="L495">
        <v>10213529</v>
      </c>
      <c r="M495" s="10">
        <v>10092894</v>
      </c>
      <c r="N495" s="10">
        <v>33640481</v>
      </c>
      <c r="O495" s="10">
        <v>42815783</v>
      </c>
      <c r="P495" s="10">
        <v>44628468</v>
      </c>
      <c r="Q495" s="10">
        <v>3402185</v>
      </c>
      <c r="R495" s="10">
        <v>47152724</v>
      </c>
      <c r="S495" s="10">
        <v>1061309</v>
      </c>
      <c r="T495" s="10">
        <v>10877759</v>
      </c>
      <c r="U495" s="10">
        <v>80945895</v>
      </c>
      <c r="V495" s="10">
        <v>22013203</v>
      </c>
      <c r="W495" s="10">
        <v>1061309</v>
      </c>
      <c r="X495" s="10">
        <v>10877759</v>
      </c>
      <c r="Y495" s="10">
        <v>80945895</v>
      </c>
      <c r="Z495" s="10">
        <v>22013203</v>
      </c>
      <c r="AA495" s="10">
        <v>218757</v>
      </c>
      <c r="AB495" s="10">
        <v>17.700560750099999</v>
      </c>
      <c r="AC495">
        <v>147.51</v>
      </c>
      <c r="AD495">
        <v>26076703082</v>
      </c>
      <c r="AE495">
        <v>22405400011</v>
      </c>
      <c r="AF495" s="10">
        <f>INDEX(CONFAZ!$EN$2:$ES$408,MATCH(DATE(YEAR($A495),MONTH($A495),15),CONFAZ!$EN$2:$EN$408,0),2)</f>
        <v>323602147</v>
      </c>
      <c r="AG495" s="10">
        <f>INDEX(CONFAZ!$EN$2:$ES$408,MATCH(DATE(YEAR($A495),MONTH($A495),15),CONFAZ!$EN$2:$EN$408,0),3)</f>
        <v>722189150</v>
      </c>
      <c r="AH495">
        <v>545</v>
      </c>
      <c r="AI495">
        <v>564375009000</v>
      </c>
      <c r="AJ495">
        <v>12.42</v>
      </c>
      <c r="AK495">
        <v>0.42</v>
      </c>
      <c r="AL495">
        <v>0</v>
      </c>
      <c r="AM495">
        <v>0</v>
      </c>
      <c r="AN495">
        <v>0</v>
      </c>
      <c r="AO495">
        <v>0</v>
      </c>
      <c r="AP495">
        <v>5.9764991896272202</v>
      </c>
      <c r="AQ495">
        <v>1.37</v>
      </c>
      <c r="AR495">
        <v>175.5</v>
      </c>
      <c r="AS495">
        <v>-4.6100000000000003</v>
      </c>
      <c r="AT495" s="10">
        <v>374887300000</v>
      </c>
      <c r="AU495">
        <v>0</v>
      </c>
      <c r="AV495">
        <v>0</v>
      </c>
      <c r="AW495">
        <v>146800592</v>
      </c>
      <c r="AX495">
        <v>60122939</v>
      </c>
      <c r="AY495">
        <v>0</v>
      </c>
      <c r="AZ495" s="10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21616518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61062743</v>
      </c>
      <c r="BM495">
        <v>7286</v>
      </c>
      <c r="BN495">
        <v>3991106</v>
      </c>
      <c r="BO495">
        <v>13932770000</v>
      </c>
      <c r="BP495">
        <v>0.4</v>
      </c>
      <c r="BQ495" s="3">
        <v>3704</v>
      </c>
      <c r="BR495">
        <v>14118.77</v>
      </c>
      <c r="BS495">
        <v>1279579000</v>
      </c>
      <c r="BT495">
        <v>23471000</v>
      </c>
      <c r="BU495">
        <v>3323598000</v>
      </c>
      <c r="BV495">
        <v>6723049000</v>
      </c>
      <c r="BW495">
        <v>2583073000</v>
      </c>
      <c r="BX495">
        <v>11349697000</v>
      </c>
      <c r="BY495">
        <v>7902078000</v>
      </c>
      <c r="BZ495">
        <v>0.4</v>
      </c>
      <c r="CA495">
        <v>3704</v>
      </c>
      <c r="CB495">
        <v>8238.85</v>
      </c>
      <c r="CC495">
        <v>13932770000</v>
      </c>
      <c r="CD495">
        <v>0.4</v>
      </c>
      <c r="CE495">
        <v>95401.93</v>
      </c>
      <c r="CF495">
        <v>133509341.64</v>
      </c>
      <c r="CG495">
        <v>16530.86</v>
      </c>
      <c r="CH495">
        <v>32971</v>
      </c>
      <c r="CI495">
        <v>41.468921000000002</v>
      </c>
      <c r="CJ495">
        <v>2.74</v>
      </c>
      <c r="CK495">
        <v>-93173.33</v>
      </c>
      <c r="CL495">
        <v>-61393.33</v>
      </c>
      <c r="CM495">
        <v>31780</v>
      </c>
      <c r="CN495">
        <v>-63223.33</v>
      </c>
      <c r="CO495">
        <v>3961456.67</v>
      </c>
      <c r="CP495">
        <v>-107760</v>
      </c>
      <c r="CQ495">
        <v>-109033.33</v>
      </c>
      <c r="CR495">
        <v>172561.5</v>
      </c>
      <c r="CS495">
        <v>185341414.24000001</v>
      </c>
      <c r="CT495">
        <v>11957.37</v>
      </c>
      <c r="CU495">
        <v>185530333.11000001</v>
      </c>
      <c r="CV495" s="34">
        <v>0.52720370000000005</v>
      </c>
      <c r="CW495">
        <v>0</v>
      </c>
      <c r="CX495" s="7">
        <v>31844314.57</v>
      </c>
      <c r="CY495" s="10">
        <f t="shared" si="15"/>
        <v>0</v>
      </c>
      <c r="CZ495" s="10">
        <f>IFERROR(INDEX(CONFAZ!$A$2:$ES$440,MATCH(DATE(YEAR($A495),MONTH($A495),15),CONFAZ!$A$2:$A$440,0),4),0)</f>
        <v>16530.86</v>
      </c>
      <c r="DB495"/>
      <c r="DC495"/>
      <c r="DD495"/>
      <c r="DJ495"/>
    </row>
    <row r="496" spans="1:114" x14ac:dyDescent="0.25">
      <c r="A496" s="1">
        <v>40806</v>
      </c>
      <c r="B496" s="1" t="str">
        <f t="shared" si="14"/>
        <v>20/09/2011</v>
      </c>
      <c r="C496" t="s">
        <v>61</v>
      </c>
      <c r="D496" t="s">
        <v>3</v>
      </c>
      <c r="E496" s="8">
        <v>1.7498</v>
      </c>
      <c r="F496">
        <v>163545640.22000003</v>
      </c>
      <c r="G496">
        <v>140497.42000000001</v>
      </c>
      <c r="H496">
        <v>315600189</v>
      </c>
      <c r="I496">
        <v>40958933.760000013</v>
      </c>
      <c r="J496">
        <v>89749440.030000016</v>
      </c>
      <c r="K496">
        <v>7021306.2699999996</v>
      </c>
      <c r="L496">
        <v>7002813</v>
      </c>
      <c r="M496" s="10">
        <v>6205004</v>
      </c>
      <c r="N496" s="10">
        <v>33429811</v>
      </c>
      <c r="O496" s="10">
        <v>38609938</v>
      </c>
      <c r="P496" s="10">
        <v>53686521</v>
      </c>
      <c r="Q496" s="10">
        <v>3602298</v>
      </c>
      <c r="R496" s="10">
        <v>48979688</v>
      </c>
      <c r="S496" s="10">
        <v>839855</v>
      </c>
      <c r="T496" s="10">
        <v>11191096</v>
      </c>
      <c r="U496" s="10">
        <v>95297042</v>
      </c>
      <c r="V496" s="10">
        <v>23618439</v>
      </c>
      <c r="W496" s="10">
        <v>839855</v>
      </c>
      <c r="X496" s="10">
        <v>11191096</v>
      </c>
      <c r="Y496" s="10">
        <v>95297042</v>
      </c>
      <c r="Z496" s="10">
        <v>23618439</v>
      </c>
      <c r="AA496" s="10">
        <v>140497</v>
      </c>
      <c r="AB496" s="10">
        <v>21.018183670399999</v>
      </c>
      <c r="AC496">
        <v>142.30000000000001</v>
      </c>
      <c r="AD496">
        <v>23191369933</v>
      </c>
      <c r="AE496">
        <v>20356258250</v>
      </c>
      <c r="AF496" s="10">
        <f>INDEX(CONFAZ!$EN$2:$ES$408,MATCH(DATE(YEAR($A496),MONTH($A496),15),CONFAZ!$EN$2:$EN$408,0),2)</f>
        <v>345676092</v>
      </c>
      <c r="AG496" s="10">
        <f>INDEX(CONFAZ!$EN$2:$ES$408,MATCH(DATE(YEAR($A496),MONTH($A496),15),CONFAZ!$EN$2:$EN$408,0),3)</f>
        <v>694349603</v>
      </c>
      <c r="AH496">
        <v>545</v>
      </c>
      <c r="AI496">
        <v>611919058400</v>
      </c>
      <c r="AJ496">
        <v>11.91</v>
      </c>
      <c r="AK496">
        <v>0.45</v>
      </c>
      <c r="AL496">
        <v>0</v>
      </c>
      <c r="AM496">
        <v>0</v>
      </c>
      <c r="AN496">
        <v>0</v>
      </c>
      <c r="AO496">
        <v>0</v>
      </c>
      <c r="AP496">
        <v>6.0072815533980499</v>
      </c>
      <c r="AQ496">
        <v>1.53</v>
      </c>
      <c r="AR496">
        <v>193.08</v>
      </c>
      <c r="AS496">
        <v>0.32</v>
      </c>
      <c r="AT496" s="10">
        <v>370113800000</v>
      </c>
      <c r="AU496">
        <v>0</v>
      </c>
      <c r="AV496">
        <v>0</v>
      </c>
      <c r="AW496">
        <v>183778094</v>
      </c>
      <c r="AX496">
        <v>79735271</v>
      </c>
      <c r="AY496">
        <v>0</v>
      </c>
      <c r="AZ496" s="10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27494706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68779975</v>
      </c>
      <c r="BM496">
        <v>3318900</v>
      </c>
      <c r="BN496">
        <v>4449242</v>
      </c>
      <c r="BO496">
        <v>13932770000</v>
      </c>
      <c r="BP496">
        <v>0.4</v>
      </c>
      <c r="BQ496" s="3">
        <v>3704</v>
      </c>
      <c r="BR496">
        <v>14118.77</v>
      </c>
      <c r="BS496">
        <v>1279579000</v>
      </c>
      <c r="BT496">
        <v>23471000</v>
      </c>
      <c r="BU496">
        <v>3323598000</v>
      </c>
      <c r="BV496">
        <v>6723049000</v>
      </c>
      <c r="BW496">
        <v>2583073000</v>
      </c>
      <c r="BX496">
        <v>11349697000</v>
      </c>
      <c r="BY496">
        <v>7902078000</v>
      </c>
      <c r="BZ496">
        <v>0.4</v>
      </c>
      <c r="CA496">
        <v>3704</v>
      </c>
      <c r="CB496">
        <v>8238.85</v>
      </c>
      <c r="CC496">
        <v>13932770000</v>
      </c>
      <c r="CD496">
        <v>0.4</v>
      </c>
      <c r="CE496">
        <v>290353.28000000003</v>
      </c>
      <c r="CF496">
        <v>130094610.7</v>
      </c>
      <c r="CG496">
        <v>22703.91</v>
      </c>
      <c r="CH496">
        <v>30782</v>
      </c>
      <c r="CI496">
        <v>41.468921000000002</v>
      </c>
      <c r="CJ496">
        <v>2.74</v>
      </c>
      <c r="CK496">
        <v>-93173.33</v>
      </c>
      <c r="CL496">
        <v>-61393.33</v>
      </c>
      <c r="CM496">
        <v>31780</v>
      </c>
      <c r="CN496">
        <v>-63223.33</v>
      </c>
      <c r="CO496">
        <v>3961456.67</v>
      </c>
      <c r="CP496">
        <v>-107760</v>
      </c>
      <c r="CQ496">
        <v>-109033.33</v>
      </c>
      <c r="CR496">
        <v>101524.48</v>
      </c>
      <c r="CS496">
        <v>206865513.19999999</v>
      </c>
      <c r="CT496">
        <v>20779.560000000001</v>
      </c>
      <c r="CU496">
        <v>207015087.65000001</v>
      </c>
      <c r="CV496" s="34">
        <v>0.52720370000000005</v>
      </c>
      <c r="CW496">
        <v>0</v>
      </c>
      <c r="CX496" s="7">
        <v>31383153.600000001</v>
      </c>
      <c r="CY496" s="10">
        <f t="shared" si="15"/>
        <v>0</v>
      </c>
      <c r="CZ496" s="10">
        <f>IFERROR(INDEX(CONFAZ!$A$2:$ES$440,MATCH(DATE(YEAR($A496),MONTH($A496),15),CONFAZ!$A$2:$A$440,0),4),0)</f>
        <v>22703.91</v>
      </c>
      <c r="DA496"/>
      <c r="DB496"/>
      <c r="DC496"/>
      <c r="DD496"/>
      <c r="DJ496"/>
    </row>
    <row r="497" spans="1:114" x14ac:dyDescent="0.25">
      <c r="A497" s="1">
        <v>40836</v>
      </c>
      <c r="B497" s="1" t="str">
        <f t="shared" si="14"/>
        <v>20/10/2011</v>
      </c>
      <c r="C497" t="s">
        <v>61</v>
      </c>
      <c r="D497" t="s">
        <v>3</v>
      </c>
      <c r="E497" s="8">
        <v>1.7726</v>
      </c>
      <c r="F497">
        <v>159711535.72999999</v>
      </c>
      <c r="G497">
        <v>33879.370000000003</v>
      </c>
      <c r="H497">
        <v>305895677</v>
      </c>
      <c r="I497">
        <v>40410204.849999994</v>
      </c>
      <c r="J497">
        <v>84369701.820000023</v>
      </c>
      <c r="K497">
        <v>6666760.2400000021</v>
      </c>
      <c r="L497">
        <v>5021161</v>
      </c>
      <c r="M497" s="10">
        <v>8356066</v>
      </c>
      <c r="N497" s="10">
        <v>34100975</v>
      </c>
      <c r="O497" s="10">
        <v>36884523</v>
      </c>
      <c r="P497" s="10">
        <v>43260615</v>
      </c>
      <c r="Q497" s="10">
        <v>2763673</v>
      </c>
      <c r="R497" s="10">
        <v>50644648</v>
      </c>
      <c r="S497" s="10">
        <v>876197</v>
      </c>
      <c r="T497" s="10">
        <v>9985589</v>
      </c>
      <c r="U497" s="10">
        <v>89998695</v>
      </c>
      <c r="V497" s="10">
        <v>28991477</v>
      </c>
      <c r="W497" s="10">
        <v>876197</v>
      </c>
      <c r="X497" s="10">
        <v>9985589</v>
      </c>
      <c r="Y497" s="10">
        <v>89998695</v>
      </c>
      <c r="Z497" s="10">
        <v>28991477</v>
      </c>
      <c r="AA497" s="10">
        <v>33219</v>
      </c>
      <c r="AB497" s="10">
        <v>9.1862670137000002</v>
      </c>
      <c r="AC497">
        <v>142.02000000000001</v>
      </c>
      <c r="AD497">
        <v>22056074475</v>
      </c>
      <c r="AE497">
        <v>19918996728</v>
      </c>
      <c r="AF497" s="10">
        <f>INDEX(CONFAZ!$EN$2:$ES$408,MATCH(DATE(YEAR($A497),MONTH($A497),15),CONFAZ!$EN$2:$EN$408,0),2)</f>
        <v>225699981</v>
      </c>
      <c r="AG497" s="10">
        <f>INDEX(CONFAZ!$EN$2:$ES$408,MATCH(DATE(YEAR($A497),MONTH($A497),15),CONFAZ!$EN$2:$EN$408,0),3)</f>
        <v>647947303</v>
      </c>
      <c r="AH497">
        <v>545</v>
      </c>
      <c r="AI497">
        <v>625600172800</v>
      </c>
      <c r="AJ497">
        <v>11.7</v>
      </c>
      <c r="AK497">
        <v>0.32</v>
      </c>
      <c r="AL497">
        <v>0</v>
      </c>
      <c r="AM497">
        <v>0</v>
      </c>
      <c r="AN497">
        <v>0</v>
      </c>
      <c r="AO497">
        <v>0</v>
      </c>
      <c r="AP497">
        <v>5.7362770913510204</v>
      </c>
      <c r="AQ497">
        <v>1.43</v>
      </c>
      <c r="AR497">
        <v>191.93</v>
      </c>
      <c r="AS497">
        <v>30.89</v>
      </c>
      <c r="AT497" s="10">
        <v>383776100000</v>
      </c>
      <c r="AU497">
        <v>0</v>
      </c>
      <c r="AV497">
        <v>0</v>
      </c>
      <c r="AW497">
        <v>145921183</v>
      </c>
      <c r="AX497">
        <v>61724118</v>
      </c>
      <c r="AY497">
        <v>0</v>
      </c>
      <c r="AZ497" s="10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3599413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71536656</v>
      </c>
      <c r="BM497">
        <v>1404671</v>
      </c>
      <c r="BN497">
        <v>7656325</v>
      </c>
      <c r="BO497">
        <v>13932770000</v>
      </c>
      <c r="BP497">
        <v>0.4</v>
      </c>
      <c r="BQ497" s="3">
        <v>3704</v>
      </c>
      <c r="BR497">
        <v>14118.77</v>
      </c>
      <c r="BS497">
        <v>1279579000</v>
      </c>
      <c r="BT497">
        <v>23471000</v>
      </c>
      <c r="BU497">
        <v>3323598000</v>
      </c>
      <c r="BV497">
        <v>6723049000</v>
      </c>
      <c r="BW497">
        <v>2583073000</v>
      </c>
      <c r="BX497">
        <v>11349697000</v>
      </c>
      <c r="BY497">
        <v>7902078000</v>
      </c>
      <c r="BZ497">
        <v>0.4</v>
      </c>
      <c r="CA497">
        <v>3704</v>
      </c>
      <c r="CB497">
        <v>8238.85</v>
      </c>
      <c r="CC497">
        <v>13932770000</v>
      </c>
      <c r="CD497">
        <v>0.4</v>
      </c>
      <c r="CE497">
        <v>186569.05</v>
      </c>
      <c r="CF497">
        <v>143100871.33000001</v>
      </c>
      <c r="CG497">
        <v>12538.06</v>
      </c>
      <c r="CH497">
        <v>28603</v>
      </c>
      <c r="CI497">
        <v>41.468921000000002</v>
      </c>
      <c r="CJ497">
        <v>2.75</v>
      </c>
      <c r="CK497">
        <v>-23100</v>
      </c>
      <c r="CL497">
        <v>910</v>
      </c>
      <c r="CM497">
        <v>24010</v>
      </c>
      <c r="CN497">
        <v>74350</v>
      </c>
      <c r="CO497">
        <v>3934776.67</v>
      </c>
      <c r="CP497">
        <v>-100460</v>
      </c>
      <c r="CQ497">
        <v>-109046.67</v>
      </c>
      <c r="CR497">
        <v>21092.87</v>
      </c>
      <c r="CS497">
        <v>195214427</v>
      </c>
      <c r="CT497">
        <v>11630.33</v>
      </c>
      <c r="CU497">
        <v>195247150.19999999</v>
      </c>
      <c r="CV497" s="34">
        <v>0.52720370000000005</v>
      </c>
      <c r="CW497">
        <v>0</v>
      </c>
      <c r="CX497" s="7">
        <v>30693727.739999998</v>
      </c>
      <c r="CY497" s="10">
        <f t="shared" si="15"/>
        <v>0</v>
      </c>
      <c r="CZ497" s="10">
        <f>IFERROR(INDEX(CONFAZ!$A$2:$ES$440,MATCH(DATE(YEAR($A497),MONTH($A497),15),CONFAZ!$A$2:$A$440,0),4),0)</f>
        <v>12538.06</v>
      </c>
      <c r="DA497"/>
      <c r="DB497"/>
      <c r="DC497"/>
      <c r="DD497"/>
      <c r="DJ497"/>
    </row>
    <row r="498" spans="1:114" x14ac:dyDescent="0.25">
      <c r="A498" s="1">
        <v>40867</v>
      </c>
      <c r="B498" s="1" t="str">
        <f t="shared" si="14"/>
        <v>20/11/2011</v>
      </c>
      <c r="C498" t="s">
        <v>61</v>
      </c>
      <c r="D498" t="s">
        <v>3</v>
      </c>
      <c r="E498" s="8">
        <v>1.7905</v>
      </c>
      <c r="F498">
        <v>160448084.11999997</v>
      </c>
      <c r="G498">
        <v>528322.42000000004</v>
      </c>
      <c r="H498">
        <v>312120959</v>
      </c>
      <c r="I498">
        <v>38010350.359999999</v>
      </c>
      <c r="J498">
        <v>92310768.679999992</v>
      </c>
      <c r="K498">
        <v>6879147.0899999989</v>
      </c>
      <c r="L498">
        <v>4889607</v>
      </c>
      <c r="M498" s="10">
        <v>8291503</v>
      </c>
      <c r="N498" s="10">
        <v>34251639</v>
      </c>
      <c r="O498" s="10">
        <v>39449600</v>
      </c>
      <c r="P498" s="10">
        <v>44422064</v>
      </c>
      <c r="Q498" s="10">
        <v>3407293</v>
      </c>
      <c r="R498" s="10">
        <v>44230536</v>
      </c>
      <c r="S498" s="10">
        <v>800063</v>
      </c>
      <c r="T498" s="10">
        <v>10944354</v>
      </c>
      <c r="U498" s="10">
        <v>96781556</v>
      </c>
      <c r="V498" s="10">
        <v>29014029</v>
      </c>
      <c r="W498" s="10">
        <v>800063</v>
      </c>
      <c r="X498" s="10">
        <v>10944354</v>
      </c>
      <c r="Y498" s="10">
        <v>96781556</v>
      </c>
      <c r="Z498" s="10">
        <v>29014029</v>
      </c>
      <c r="AA498" s="10">
        <v>528322</v>
      </c>
      <c r="AB498" s="10">
        <v>7.8065907426000001</v>
      </c>
      <c r="AC498">
        <v>141.87</v>
      </c>
      <c r="AD498">
        <v>21666081911</v>
      </c>
      <c r="AE498">
        <v>21345663330</v>
      </c>
      <c r="AF498" s="10">
        <f>INDEX(CONFAZ!$EN$2:$ES$408,MATCH(DATE(YEAR($A498),MONTH($A498),15),CONFAZ!$EN$2:$EN$408,0),2)</f>
        <v>263750615</v>
      </c>
      <c r="AG498" s="10">
        <f>INDEX(CONFAZ!$EN$2:$ES$408,MATCH(DATE(YEAR($A498),MONTH($A498),15),CONFAZ!$EN$2:$EN$408,0),3)</f>
        <v>765070265</v>
      </c>
      <c r="AH498">
        <v>545</v>
      </c>
      <c r="AI498">
        <v>630386706500</v>
      </c>
      <c r="AJ498">
        <v>11.4</v>
      </c>
      <c r="AK498">
        <v>0.56999999999999995</v>
      </c>
      <c r="AL498">
        <v>0</v>
      </c>
      <c r="AM498">
        <v>0</v>
      </c>
      <c r="AN498">
        <v>0</v>
      </c>
      <c r="AO498">
        <v>0</v>
      </c>
      <c r="AP498">
        <v>5.1819764382008797</v>
      </c>
      <c r="AQ498">
        <v>1.52</v>
      </c>
      <c r="AR498">
        <v>201.43</v>
      </c>
      <c r="AS498">
        <v>13.45</v>
      </c>
      <c r="AT498" s="10">
        <v>391538000000</v>
      </c>
      <c r="AU498">
        <v>0</v>
      </c>
      <c r="AV498">
        <v>0</v>
      </c>
      <c r="AW498">
        <v>137249977</v>
      </c>
      <c r="AX498">
        <v>33782021</v>
      </c>
      <c r="AY498">
        <v>0</v>
      </c>
      <c r="AZ498" s="10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35579138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63023436</v>
      </c>
      <c r="BM498">
        <v>1481219</v>
      </c>
      <c r="BN498">
        <v>3384163</v>
      </c>
      <c r="BO498">
        <v>13932770000</v>
      </c>
      <c r="BP498">
        <v>0.4</v>
      </c>
      <c r="BQ498" s="3">
        <v>3704</v>
      </c>
      <c r="BR498">
        <v>14118.77</v>
      </c>
      <c r="BS498">
        <v>1279579000</v>
      </c>
      <c r="BT498">
        <v>23471000</v>
      </c>
      <c r="BU498">
        <v>3323598000</v>
      </c>
      <c r="BV498">
        <v>6723049000</v>
      </c>
      <c r="BW498">
        <v>2583073000</v>
      </c>
      <c r="BX498">
        <v>11349697000</v>
      </c>
      <c r="BY498">
        <v>7902078000</v>
      </c>
      <c r="BZ498">
        <v>0.4</v>
      </c>
      <c r="CA498">
        <v>3704</v>
      </c>
      <c r="CB498">
        <v>8238.85</v>
      </c>
      <c r="CC498">
        <v>13932770000</v>
      </c>
      <c r="CD498">
        <v>0.4</v>
      </c>
      <c r="CE498">
        <v>307547.87</v>
      </c>
      <c r="CF498">
        <v>150128477.44999999</v>
      </c>
      <c r="CG498">
        <v>23551.57</v>
      </c>
      <c r="CH498">
        <v>29667</v>
      </c>
      <c r="CI498">
        <v>41.468921000000002</v>
      </c>
      <c r="CJ498">
        <v>2.75</v>
      </c>
      <c r="CK498">
        <v>-23100</v>
      </c>
      <c r="CL498">
        <v>910</v>
      </c>
      <c r="CM498">
        <v>24010</v>
      </c>
      <c r="CN498">
        <v>74350</v>
      </c>
      <c r="CO498">
        <v>3934776.67</v>
      </c>
      <c r="CP498">
        <v>-100460</v>
      </c>
      <c r="CQ498">
        <v>-109046.67</v>
      </c>
      <c r="CR498">
        <v>28412.71</v>
      </c>
      <c r="CS498">
        <v>204982723.41</v>
      </c>
      <c r="CT498">
        <v>8922.48</v>
      </c>
      <c r="CU498">
        <v>205025100.75</v>
      </c>
      <c r="CV498" s="34">
        <v>0.52720370000000005</v>
      </c>
      <c r="CW498">
        <v>0</v>
      </c>
      <c r="CX498" s="7">
        <v>30340389.079999998</v>
      </c>
      <c r="CY498" s="10">
        <f t="shared" si="15"/>
        <v>0</v>
      </c>
      <c r="CZ498" s="10">
        <f>IFERROR(INDEX(CONFAZ!$A$2:$ES$440,MATCH(DATE(YEAR($A498),MONTH($A498),15),CONFAZ!$A$2:$A$440,0),4),0)</f>
        <v>23551.57</v>
      </c>
      <c r="DA498"/>
      <c r="DB498"/>
      <c r="DC498"/>
      <c r="DD498"/>
      <c r="DJ498"/>
    </row>
    <row r="499" spans="1:114" x14ac:dyDescent="0.25">
      <c r="A499" s="1">
        <v>40897</v>
      </c>
      <c r="B499" s="1" t="str">
        <f t="shared" si="14"/>
        <v>20/12/2011</v>
      </c>
      <c r="C499" t="s">
        <v>61</v>
      </c>
      <c r="D499" t="s">
        <v>3</v>
      </c>
      <c r="E499" s="8">
        <v>1.8369</v>
      </c>
      <c r="F499">
        <v>171031680.72000003</v>
      </c>
      <c r="G499">
        <v>71720.489999999991</v>
      </c>
      <c r="H499">
        <v>324927753</v>
      </c>
      <c r="I499">
        <v>42214837.489999995</v>
      </c>
      <c r="J499">
        <v>90117973.280000001</v>
      </c>
      <c r="K499">
        <v>7696859.0200000005</v>
      </c>
      <c r="L499">
        <v>4536858</v>
      </c>
      <c r="M499" s="10">
        <v>7140154</v>
      </c>
      <c r="N499" s="10">
        <v>35076897</v>
      </c>
      <c r="O499" s="10">
        <v>42417798</v>
      </c>
      <c r="P499" s="10">
        <v>47798658</v>
      </c>
      <c r="Q499" s="10">
        <v>2971748</v>
      </c>
      <c r="R499" s="10">
        <v>55275112</v>
      </c>
      <c r="S499" s="10">
        <v>896911</v>
      </c>
      <c r="T499" s="10">
        <v>10648267</v>
      </c>
      <c r="U499" s="10">
        <v>94554876</v>
      </c>
      <c r="V499" s="10">
        <v>28075612</v>
      </c>
      <c r="W499" s="10">
        <v>896911</v>
      </c>
      <c r="X499" s="10">
        <v>10648267</v>
      </c>
      <c r="Y499" s="10">
        <v>94554876</v>
      </c>
      <c r="Z499" s="10">
        <v>28075612</v>
      </c>
      <c r="AA499" s="10">
        <v>71720</v>
      </c>
      <c r="AB499" s="10">
        <v>7.4812412054999999</v>
      </c>
      <c r="AC499">
        <v>139.22999999999999</v>
      </c>
      <c r="AD499">
        <v>21999062581</v>
      </c>
      <c r="AE499">
        <v>18477262036</v>
      </c>
      <c r="AF499" s="10">
        <f>INDEX(CONFAZ!$EN$2:$ES$408,MATCH(DATE(YEAR($A499),MONTH($A499),15),CONFAZ!$EN$2:$EN$408,0),2)</f>
        <v>224392275</v>
      </c>
      <c r="AG499" s="10">
        <f>INDEX(CONFAZ!$EN$2:$ES$408,MATCH(DATE(YEAR($A499),MONTH($A499),15),CONFAZ!$EN$2:$EN$408,0),3)</f>
        <v>600532415</v>
      </c>
      <c r="AH499">
        <v>545</v>
      </c>
      <c r="AI499">
        <v>646610842800</v>
      </c>
      <c r="AJ499">
        <v>10.9</v>
      </c>
      <c r="AK499">
        <v>0.51</v>
      </c>
      <c r="AL499">
        <v>0</v>
      </c>
      <c r="AM499">
        <v>0</v>
      </c>
      <c r="AN499">
        <v>0</v>
      </c>
      <c r="AO499">
        <v>0</v>
      </c>
      <c r="AP499">
        <v>4.7342837302397696</v>
      </c>
      <c r="AQ499">
        <v>1.5</v>
      </c>
      <c r="AR499">
        <v>196.02</v>
      </c>
      <c r="AS499">
        <v>8.52</v>
      </c>
      <c r="AT499" s="10">
        <v>385490900000</v>
      </c>
      <c r="AU499">
        <v>0</v>
      </c>
      <c r="AV499">
        <v>0</v>
      </c>
      <c r="AW499">
        <v>164377055</v>
      </c>
      <c r="AX499">
        <v>80463668</v>
      </c>
      <c r="AY499">
        <v>0</v>
      </c>
      <c r="AZ499" s="10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21266248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56594070</v>
      </c>
      <c r="BM499">
        <v>0</v>
      </c>
      <c r="BN499">
        <v>6053069</v>
      </c>
      <c r="BO499">
        <v>13932770000</v>
      </c>
      <c r="BP499">
        <v>0.4</v>
      </c>
      <c r="BQ499" s="3">
        <v>3704</v>
      </c>
      <c r="BR499">
        <v>14118.77</v>
      </c>
      <c r="BS499">
        <v>1279579000</v>
      </c>
      <c r="BT499">
        <v>23471000</v>
      </c>
      <c r="BU499">
        <v>3323598000</v>
      </c>
      <c r="BV499">
        <v>6723049000</v>
      </c>
      <c r="BW499">
        <v>2583073000</v>
      </c>
      <c r="BX499">
        <v>11349697000</v>
      </c>
      <c r="BY499">
        <v>6763404000</v>
      </c>
      <c r="BZ499">
        <v>0.4</v>
      </c>
      <c r="CA499">
        <v>3704</v>
      </c>
      <c r="CB499">
        <v>7198.79</v>
      </c>
      <c r="CC499">
        <v>13932770000</v>
      </c>
      <c r="CD499">
        <v>0.4</v>
      </c>
      <c r="CE499">
        <v>372289.95</v>
      </c>
      <c r="CF499">
        <v>157021686.31</v>
      </c>
      <c r="CG499">
        <v>15684.7</v>
      </c>
      <c r="CH499">
        <v>31905</v>
      </c>
      <c r="CI499">
        <v>41.468921000000002</v>
      </c>
      <c r="CJ499">
        <v>2.75</v>
      </c>
      <c r="CK499">
        <v>-23100</v>
      </c>
      <c r="CL499">
        <v>910</v>
      </c>
      <c r="CM499">
        <v>24010</v>
      </c>
      <c r="CN499">
        <v>74350</v>
      </c>
      <c r="CO499">
        <v>3934776.67</v>
      </c>
      <c r="CP499">
        <v>-100460</v>
      </c>
      <c r="CQ499">
        <v>-109046.67</v>
      </c>
      <c r="CR499">
        <v>17753.73</v>
      </c>
      <c r="CS499">
        <v>208592689.34</v>
      </c>
      <c r="CT499">
        <v>11685.06</v>
      </c>
      <c r="CU499">
        <v>208622128.13</v>
      </c>
      <c r="CV499" s="34">
        <v>0.52720370000000005</v>
      </c>
      <c r="CW499">
        <v>0</v>
      </c>
      <c r="CX499" s="7">
        <v>32067007.539999999</v>
      </c>
      <c r="CY499" s="10">
        <f t="shared" si="15"/>
        <v>0</v>
      </c>
      <c r="CZ499" s="10">
        <f>IFERROR(INDEX(CONFAZ!$A$2:$ES$440,MATCH(DATE(YEAR($A499),MONTH($A499),15),CONFAZ!$A$2:$A$440,0),4),0)</f>
        <v>15684.7</v>
      </c>
      <c r="DA499"/>
      <c r="DB499"/>
      <c r="DC499"/>
      <c r="DD499"/>
      <c r="DJ499"/>
    </row>
    <row r="500" spans="1:114" x14ac:dyDescent="0.25">
      <c r="A500" s="1">
        <v>40928</v>
      </c>
      <c r="B500" s="1" t="str">
        <f t="shared" si="14"/>
        <v>20/01/2012</v>
      </c>
      <c r="C500" t="s">
        <v>61</v>
      </c>
      <c r="D500" t="s">
        <v>3</v>
      </c>
      <c r="E500" s="8">
        <v>1.7897000000000001</v>
      </c>
      <c r="F500">
        <v>185074680.67000002</v>
      </c>
      <c r="G500">
        <v>400846.02</v>
      </c>
      <c r="H500">
        <v>331270199</v>
      </c>
      <c r="I500">
        <v>40055723.999999993</v>
      </c>
      <c r="J500">
        <v>81605726.86999999</v>
      </c>
      <c r="K500">
        <v>8743004.4299999997</v>
      </c>
      <c r="L500">
        <v>10753933</v>
      </c>
      <c r="M500" s="10">
        <v>5963401</v>
      </c>
      <c r="N500" s="10">
        <v>37202239</v>
      </c>
      <c r="O500" s="10">
        <v>60046768</v>
      </c>
      <c r="P500" s="10">
        <v>46332267</v>
      </c>
      <c r="Q500" s="10">
        <v>3430626</v>
      </c>
      <c r="R500" s="10">
        <v>48678187</v>
      </c>
      <c r="S500" s="10">
        <v>796335</v>
      </c>
      <c r="T500" s="10">
        <v>10676857</v>
      </c>
      <c r="U500" s="10">
        <v>87354048</v>
      </c>
      <c r="V500" s="10">
        <v>30391742</v>
      </c>
      <c r="W500" s="10">
        <v>796335</v>
      </c>
      <c r="X500" s="10">
        <v>10676857</v>
      </c>
      <c r="Y500" s="10">
        <v>87354048</v>
      </c>
      <c r="Z500" s="10">
        <v>30391742</v>
      </c>
      <c r="AA500" s="10">
        <v>397729</v>
      </c>
      <c r="AB500" s="10">
        <v>8.4803065231999994</v>
      </c>
      <c r="AC500">
        <v>133.34</v>
      </c>
      <c r="AD500">
        <v>15949177033</v>
      </c>
      <c r="AE500">
        <v>17589407302</v>
      </c>
      <c r="AF500" s="10">
        <f>INDEX(CONFAZ!$EN$2:$ES$408,MATCH(DATE(YEAR($A500),MONTH($A500),15),CONFAZ!$EN$2:$EN$408,0),2)</f>
        <v>170404629</v>
      </c>
      <c r="AG500" s="10">
        <f>INDEX(CONFAZ!$EN$2:$ES$408,MATCH(DATE(YEAR($A500),MONTH($A500),15),CONFAZ!$EN$2:$EN$408,0),3)</f>
        <v>522529148</v>
      </c>
      <c r="AH500">
        <v>622</v>
      </c>
      <c r="AI500">
        <v>635477727500</v>
      </c>
      <c r="AJ500">
        <v>10.7</v>
      </c>
      <c r="AK500">
        <v>0.51</v>
      </c>
      <c r="AL500">
        <v>0</v>
      </c>
      <c r="AM500">
        <v>0</v>
      </c>
      <c r="AN500">
        <v>0</v>
      </c>
      <c r="AO500">
        <v>0</v>
      </c>
      <c r="AP500">
        <v>5.4991816693944298</v>
      </c>
      <c r="AQ500">
        <v>1.56</v>
      </c>
      <c r="AR500">
        <v>201.5</v>
      </c>
      <c r="AS500">
        <v>0.25994</v>
      </c>
      <c r="AT500" s="10">
        <v>364190600000</v>
      </c>
      <c r="AU500">
        <v>0</v>
      </c>
      <c r="AV500">
        <v>0</v>
      </c>
      <c r="AW500">
        <v>127407370</v>
      </c>
      <c r="AX500">
        <v>78150398</v>
      </c>
      <c r="AY500">
        <v>0</v>
      </c>
      <c r="AZ500" s="1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1308653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40939454</v>
      </c>
      <c r="BM500">
        <v>0</v>
      </c>
      <c r="BN500">
        <v>7008865</v>
      </c>
      <c r="BO500">
        <v>14775476000</v>
      </c>
      <c r="BP500">
        <v>0.4</v>
      </c>
      <c r="BQ500" s="3">
        <v>3704</v>
      </c>
      <c r="BR500">
        <v>14818.48</v>
      </c>
      <c r="BS500">
        <v>1632246000</v>
      </c>
      <c r="BT500">
        <v>15686000</v>
      </c>
      <c r="BU500">
        <v>3142392000</v>
      </c>
      <c r="BV500">
        <v>7559371000</v>
      </c>
      <c r="BW500">
        <v>2425781000</v>
      </c>
      <c r="BX500">
        <v>12349695000</v>
      </c>
      <c r="BY500">
        <v>6763404000</v>
      </c>
      <c r="BZ500">
        <v>0.4</v>
      </c>
      <c r="CA500">
        <v>3704</v>
      </c>
      <c r="CB500">
        <v>7198.79</v>
      </c>
      <c r="CC500">
        <v>13932770000</v>
      </c>
      <c r="CD500">
        <v>0.4</v>
      </c>
      <c r="CE500">
        <v>317695.90999999997</v>
      </c>
      <c r="CF500">
        <v>170177455.97999999</v>
      </c>
      <c r="CG500">
        <v>12664.27</v>
      </c>
      <c r="CH500">
        <v>31186.5</v>
      </c>
      <c r="CI500">
        <v>40.653455200000003</v>
      </c>
      <c r="CJ500">
        <v>2.74</v>
      </c>
      <c r="CK500">
        <v>-15203.33</v>
      </c>
      <c r="CL500">
        <v>-90223.33</v>
      </c>
      <c r="CM500">
        <v>-75020</v>
      </c>
      <c r="CN500">
        <v>75073.33</v>
      </c>
      <c r="CO500">
        <v>4330610</v>
      </c>
      <c r="CP500">
        <v>-74320</v>
      </c>
      <c r="CQ500">
        <v>-59756.67</v>
      </c>
      <c r="CR500">
        <v>20247.45</v>
      </c>
      <c r="CS500">
        <v>204416163.63999999</v>
      </c>
      <c r="CT500">
        <v>21411.96</v>
      </c>
      <c r="CU500">
        <v>204457823.05000001</v>
      </c>
      <c r="CV500" s="34">
        <v>0.52698149999999999</v>
      </c>
      <c r="CW500">
        <v>0</v>
      </c>
      <c r="CX500" s="7">
        <v>31686846.489999998</v>
      </c>
      <c r="CY500" s="10">
        <f t="shared" si="15"/>
        <v>0</v>
      </c>
      <c r="CZ500" s="10">
        <f>IFERROR(INDEX(CONFAZ!$A$2:$ES$440,MATCH(DATE(YEAR($A500),MONTH($A500),15),CONFAZ!$A$2:$A$440,0),4),0)</f>
        <v>12664.27</v>
      </c>
      <c r="DA500" s="10"/>
      <c r="DB500" s="10"/>
      <c r="DC500"/>
      <c r="DD500"/>
      <c r="DJ500"/>
    </row>
    <row r="501" spans="1:114" x14ac:dyDescent="0.25">
      <c r="A501" s="1">
        <v>40959</v>
      </c>
      <c r="B501" s="1" t="str">
        <f t="shared" si="14"/>
        <v>20/02/2012</v>
      </c>
      <c r="C501" t="s">
        <v>61</v>
      </c>
      <c r="D501" t="s">
        <v>3</v>
      </c>
      <c r="E501" s="8">
        <v>1.7183999999999999</v>
      </c>
      <c r="F501">
        <v>161285567.02000001</v>
      </c>
      <c r="G501">
        <v>40402.18</v>
      </c>
      <c r="H501">
        <v>290083865</v>
      </c>
      <c r="I501">
        <v>34219447.800000012</v>
      </c>
      <c r="J501">
        <v>78369771.460000008</v>
      </c>
      <c r="K501">
        <v>671170.4</v>
      </c>
      <c r="L501">
        <v>33520511</v>
      </c>
      <c r="M501" s="10">
        <v>8443470</v>
      </c>
      <c r="N501" s="10">
        <v>35515527</v>
      </c>
      <c r="O501" s="10">
        <v>33169122</v>
      </c>
      <c r="P501" s="10">
        <v>45993120</v>
      </c>
      <c r="Q501" s="10">
        <v>2600641</v>
      </c>
      <c r="R501" s="10">
        <v>39612601</v>
      </c>
      <c r="S501" s="10">
        <v>591420</v>
      </c>
      <c r="T501" s="10">
        <v>10511734</v>
      </c>
      <c r="U501" s="10">
        <v>86121566</v>
      </c>
      <c r="V501" s="10">
        <v>27485390</v>
      </c>
      <c r="W501" s="10">
        <v>591420</v>
      </c>
      <c r="X501" s="10">
        <v>10511734</v>
      </c>
      <c r="Y501" s="10">
        <v>86121566</v>
      </c>
      <c r="Z501" s="10">
        <v>27485390</v>
      </c>
      <c r="AA501" s="10">
        <v>39274</v>
      </c>
      <c r="AB501" s="10">
        <v>13.219950431999999</v>
      </c>
      <c r="AC501">
        <v>135.35</v>
      </c>
      <c r="AD501">
        <v>17926499266</v>
      </c>
      <c r="AE501">
        <v>16476146495</v>
      </c>
      <c r="AF501" s="10">
        <f>INDEX(CONFAZ!$EN$2:$ES$408,MATCH(DATE(YEAR($A501),MONTH($A501),15),CONFAZ!$EN$2:$EN$408,0),2)</f>
        <v>181596697</v>
      </c>
      <c r="AG501" s="10">
        <f>INDEX(CONFAZ!$EN$2:$ES$408,MATCH(DATE(YEAR($A501),MONTH($A501),15),CONFAZ!$EN$2:$EN$408,0),3)</f>
        <v>741611665</v>
      </c>
      <c r="AH501">
        <v>622</v>
      </c>
      <c r="AI501">
        <v>612317472000</v>
      </c>
      <c r="AJ501">
        <v>10.4</v>
      </c>
      <c r="AK501">
        <v>0.39</v>
      </c>
      <c r="AL501">
        <v>0</v>
      </c>
      <c r="AM501">
        <v>0</v>
      </c>
      <c r="AN501">
        <v>0</v>
      </c>
      <c r="AO501">
        <v>0</v>
      </c>
      <c r="AP501">
        <v>5.7456318569687097</v>
      </c>
      <c r="AQ501">
        <v>1.45</v>
      </c>
      <c r="AR501">
        <v>203.24</v>
      </c>
      <c r="AS501">
        <v>-8.93</v>
      </c>
      <c r="AT501" s="10">
        <v>367525200000</v>
      </c>
      <c r="AU501">
        <v>0</v>
      </c>
      <c r="AV501">
        <v>0</v>
      </c>
      <c r="AW501">
        <v>128217175</v>
      </c>
      <c r="AX501">
        <v>34827486</v>
      </c>
      <c r="AY501">
        <v>0</v>
      </c>
      <c r="AZ501" s="10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25661029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61591790</v>
      </c>
      <c r="BM501">
        <v>0</v>
      </c>
      <c r="BN501">
        <v>6136870</v>
      </c>
      <c r="BO501">
        <v>14775476000</v>
      </c>
      <c r="BP501">
        <v>0.4</v>
      </c>
      <c r="BQ501" s="3">
        <v>3704</v>
      </c>
      <c r="BR501">
        <v>14818.48</v>
      </c>
      <c r="BS501">
        <v>1632246000</v>
      </c>
      <c r="BT501">
        <v>15686000</v>
      </c>
      <c r="BU501">
        <v>3142392000</v>
      </c>
      <c r="BV501">
        <v>7559371000</v>
      </c>
      <c r="BW501">
        <v>2425781000</v>
      </c>
      <c r="BX501">
        <v>12349695000</v>
      </c>
      <c r="BY501">
        <v>6763404000</v>
      </c>
      <c r="BZ501">
        <v>0.4</v>
      </c>
      <c r="CA501">
        <v>3704</v>
      </c>
      <c r="CB501">
        <v>7198.79</v>
      </c>
      <c r="CC501">
        <v>13932770000</v>
      </c>
      <c r="CD501">
        <v>0.4</v>
      </c>
      <c r="CE501">
        <v>380262.05</v>
      </c>
      <c r="CF501">
        <v>137894718.93000001</v>
      </c>
      <c r="CG501">
        <v>32020.880000000001</v>
      </c>
      <c r="CH501">
        <v>30811.5</v>
      </c>
      <c r="CI501">
        <v>40.653455200000003</v>
      </c>
      <c r="CJ501">
        <v>2.73</v>
      </c>
      <c r="CK501">
        <v>-15203.33</v>
      </c>
      <c r="CL501">
        <v>-90223.33</v>
      </c>
      <c r="CM501">
        <v>-75020</v>
      </c>
      <c r="CN501">
        <v>75073.33</v>
      </c>
      <c r="CO501">
        <v>4330610</v>
      </c>
      <c r="CP501">
        <v>-74320</v>
      </c>
      <c r="CQ501">
        <v>-59756.67</v>
      </c>
      <c r="CR501">
        <v>29707.24</v>
      </c>
      <c r="CS501">
        <v>189655774.27000001</v>
      </c>
      <c r="CT501">
        <v>77283.009999999995</v>
      </c>
      <c r="CU501">
        <v>189762764.52000001</v>
      </c>
      <c r="CV501" s="34">
        <v>0.52698149999999999</v>
      </c>
      <c r="CW501">
        <v>0</v>
      </c>
      <c r="CX501" s="7">
        <v>28184761.379999999</v>
      </c>
      <c r="CY501" s="10">
        <f t="shared" si="15"/>
        <v>0</v>
      </c>
      <c r="CZ501" s="10">
        <f>IFERROR(INDEX(CONFAZ!$A$2:$ES$440,MATCH(DATE(YEAR($A501),MONTH($A501),15),CONFAZ!$A$2:$A$440,0),4),0)</f>
        <v>32020.880000000001</v>
      </c>
      <c r="DA501"/>
      <c r="DB501"/>
      <c r="DC501"/>
      <c r="DD501"/>
      <c r="DJ501"/>
    </row>
    <row r="502" spans="1:114" x14ac:dyDescent="0.25">
      <c r="A502" s="1">
        <v>40988</v>
      </c>
      <c r="B502" s="1" t="str">
        <f t="shared" si="14"/>
        <v>20/03/2012</v>
      </c>
      <c r="C502" t="s">
        <v>61</v>
      </c>
      <c r="D502" t="s">
        <v>3</v>
      </c>
      <c r="E502" s="8">
        <v>1.7952999999999999</v>
      </c>
      <c r="F502">
        <v>162780771.29000002</v>
      </c>
      <c r="G502">
        <v>32709.720000000005</v>
      </c>
      <c r="H502">
        <v>309324223</v>
      </c>
      <c r="I502">
        <v>35615379.519999996</v>
      </c>
      <c r="J502">
        <v>84052279.420000002</v>
      </c>
      <c r="K502">
        <v>10865510.08</v>
      </c>
      <c r="L502">
        <v>60287029</v>
      </c>
      <c r="M502" s="10">
        <v>6643540</v>
      </c>
      <c r="N502" s="10">
        <v>33968937</v>
      </c>
      <c r="O502" s="10">
        <v>41932779</v>
      </c>
      <c r="P502" s="10">
        <v>41555755</v>
      </c>
      <c r="Q502" s="10">
        <v>2995068</v>
      </c>
      <c r="R502" s="10">
        <v>50536014</v>
      </c>
      <c r="S502" s="10">
        <v>916517</v>
      </c>
      <c r="T502" s="10">
        <v>14280358</v>
      </c>
      <c r="U502" s="10">
        <v>89371934</v>
      </c>
      <c r="V502" s="10">
        <v>27090611</v>
      </c>
      <c r="W502" s="10">
        <v>916517</v>
      </c>
      <c r="X502" s="10">
        <v>14280358</v>
      </c>
      <c r="Y502" s="10">
        <v>89371934</v>
      </c>
      <c r="Z502" s="10">
        <v>27090611</v>
      </c>
      <c r="AA502" s="10">
        <v>32710</v>
      </c>
      <c r="AB502" s="10">
        <v>15.2514638463</v>
      </c>
      <c r="AC502">
        <v>146.35</v>
      </c>
      <c r="AD502">
        <v>20739368495</v>
      </c>
      <c r="AE502">
        <v>19033764217</v>
      </c>
      <c r="AF502" s="10">
        <f>INDEX(CONFAZ!$EN$2:$ES$408,MATCH(DATE(YEAR($A502),MONTH($A502),15),CONFAZ!$EN$2:$EN$408,0),2)</f>
        <v>259606341</v>
      </c>
      <c r="AG502" s="10">
        <f>INDEX(CONFAZ!$EN$2:$ES$408,MATCH(DATE(YEAR($A502),MONTH($A502),15),CONFAZ!$EN$2:$EN$408,0),3)</f>
        <v>595485868</v>
      </c>
      <c r="AH502">
        <v>622</v>
      </c>
      <c r="AI502">
        <v>655672284800</v>
      </c>
      <c r="AJ502">
        <v>9.82</v>
      </c>
      <c r="AK502">
        <v>0.18</v>
      </c>
      <c r="AL502">
        <v>0</v>
      </c>
      <c r="AM502">
        <v>0</v>
      </c>
      <c r="AN502">
        <v>0</v>
      </c>
      <c r="AO502">
        <v>0</v>
      </c>
      <c r="AP502">
        <v>7.9998745609633701</v>
      </c>
      <c r="AQ502">
        <v>1.21</v>
      </c>
      <c r="AR502">
        <v>221.12</v>
      </c>
      <c r="AS502">
        <v>-2.23</v>
      </c>
      <c r="AT502" s="10">
        <v>397758400000</v>
      </c>
      <c r="AU502">
        <v>0</v>
      </c>
      <c r="AV502">
        <v>0</v>
      </c>
      <c r="AW502">
        <v>127004907</v>
      </c>
      <c r="AX502">
        <v>69324630</v>
      </c>
      <c r="AY502">
        <v>0</v>
      </c>
      <c r="AZ502" s="10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1933952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51428992</v>
      </c>
      <c r="BM502">
        <v>0</v>
      </c>
      <c r="BN502">
        <v>4317333</v>
      </c>
      <c r="BO502">
        <v>14775476000</v>
      </c>
      <c r="BP502">
        <v>0.4</v>
      </c>
      <c r="BQ502" s="3">
        <v>3704</v>
      </c>
      <c r="BR502">
        <v>14818.48</v>
      </c>
      <c r="BS502">
        <v>1632246000</v>
      </c>
      <c r="BT502">
        <v>15686000</v>
      </c>
      <c r="BU502">
        <v>3142392000</v>
      </c>
      <c r="BV502">
        <v>7559371000</v>
      </c>
      <c r="BW502">
        <v>2425781000</v>
      </c>
      <c r="BX502">
        <v>12349695000</v>
      </c>
      <c r="BY502">
        <v>6763404000</v>
      </c>
      <c r="BZ502">
        <v>0.4</v>
      </c>
      <c r="CA502">
        <v>3704</v>
      </c>
      <c r="CB502">
        <v>7198.79</v>
      </c>
      <c r="CC502">
        <v>13932770000</v>
      </c>
      <c r="CD502">
        <v>0.4</v>
      </c>
      <c r="CE502">
        <v>425499.85</v>
      </c>
      <c r="CF502">
        <v>128585500.94</v>
      </c>
      <c r="CG502">
        <v>15630.42</v>
      </c>
      <c r="CH502">
        <v>32308.5</v>
      </c>
      <c r="CI502">
        <v>40.653455200000003</v>
      </c>
      <c r="CJ502">
        <v>2.74</v>
      </c>
      <c r="CK502">
        <v>-15203.33</v>
      </c>
      <c r="CL502">
        <v>-90223.33</v>
      </c>
      <c r="CM502">
        <v>-75020</v>
      </c>
      <c r="CN502">
        <v>75073.33</v>
      </c>
      <c r="CO502">
        <v>4330610</v>
      </c>
      <c r="CP502">
        <v>-74320</v>
      </c>
      <c r="CQ502">
        <v>-59756.67</v>
      </c>
      <c r="CR502">
        <v>8437.5499999999993</v>
      </c>
      <c r="CS502">
        <v>194548451.06</v>
      </c>
      <c r="CT502">
        <v>166005.53</v>
      </c>
      <c r="CU502">
        <v>194722894.13999999</v>
      </c>
      <c r="CV502" s="34">
        <v>0.52698149999999999</v>
      </c>
      <c r="CW502">
        <v>0</v>
      </c>
      <c r="CX502" s="7">
        <v>29288662.77</v>
      </c>
      <c r="CY502" s="10">
        <f t="shared" si="15"/>
        <v>0</v>
      </c>
      <c r="CZ502" s="10">
        <f>IFERROR(INDEX(CONFAZ!$A$2:$ES$440,MATCH(DATE(YEAR($A502),MONTH($A502),15),CONFAZ!$A$2:$A$440,0),4),0)</f>
        <v>15630.42</v>
      </c>
      <c r="DB502"/>
      <c r="DC502"/>
      <c r="DD502"/>
      <c r="DJ502"/>
    </row>
    <row r="503" spans="1:114" x14ac:dyDescent="0.25">
      <c r="A503" s="1">
        <v>41019</v>
      </c>
      <c r="B503" s="1" t="str">
        <f t="shared" si="14"/>
        <v>20/04/2012</v>
      </c>
      <c r="C503" t="s">
        <v>61</v>
      </c>
      <c r="D503" t="s">
        <v>3</v>
      </c>
      <c r="E503" s="8">
        <v>1.8548</v>
      </c>
      <c r="F503">
        <v>156557316.47</v>
      </c>
      <c r="G503">
        <v>63371.159999999996</v>
      </c>
      <c r="H503">
        <v>289694560</v>
      </c>
      <c r="I503">
        <v>41779595.639999993</v>
      </c>
      <c r="J503">
        <v>70825958.50999999</v>
      </c>
      <c r="K503">
        <v>6401479.5599999996</v>
      </c>
      <c r="L503">
        <v>39717306</v>
      </c>
      <c r="M503" s="10">
        <v>5322614</v>
      </c>
      <c r="N503" s="10">
        <v>35165914</v>
      </c>
      <c r="O503" s="10">
        <v>40223744</v>
      </c>
      <c r="P503" s="10">
        <v>47174606</v>
      </c>
      <c r="Q503" s="10">
        <v>2841059</v>
      </c>
      <c r="R503" s="10">
        <v>41656196</v>
      </c>
      <c r="S503" s="10">
        <v>784600</v>
      </c>
      <c r="T503" s="10">
        <v>15474160</v>
      </c>
      <c r="U503" s="10">
        <v>73359047</v>
      </c>
      <c r="V503" s="10">
        <v>27629508</v>
      </c>
      <c r="W503" s="10">
        <v>784600</v>
      </c>
      <c r="X503" s="10">
        <v>15474160</v>
      </c>
      <c r="Y503" s="10">
        <v>73359047</v>
      </c>
      <c r="Z503" s="10">
        <v>27629508</v>
      </c>
      <c r="AA503" s="10">
        <v>63112</v>
      </c>
      <c r="AB503" s="10">
        <v>14.9253452955</v>
      </c>
      <c r="AC503">
        <v>139.85</v>
      </c>
      <c r="AD503">
        <v>19461604595</v>
      </c>
      <c r="AE503">
        <v>18849751858</v>
      </c>
      <c r="AF503" s="10">
        <f>INDEX(CONFAZ!$EN$2:$ES$408,MATCH(DATE(YEAR($A503),MONTH($A503),15),CONFAZ!$EN$2:$EN$408,0),2)</f>
        <v>318905810</v>
      </c>
      <c r="AG503" s="10">
        <f>INDEX(CONFAZ!$EN$2:$ES$408,MATCH(DATE(YEAR($A503),MONTH($A503),15),CONFAZ!$EN$2:$EN$408,0),3)</f>
        <v>582255821</v>
      </c>
      <c r="AH503">
        <v>622</v>
      </c>
      <c r="AI503">
        <v>694199705600</v>
      </c>
      <c r="AJ503">
        <v>9.35</v>
      </c>
      <c r="AK503">
        <v>0.64</v>
      </c>
      <c r="AL503">
        <v>0</v>
      </c>
      <c r="AM503">
        <v>0</v>
      </c>
      <c r="AN503">
        <v>0</v>
      </c>
      <c r="AO503">
        <v>0</v>
      </c>
      <c r="AP503">
        <v>7.8169744760323701</v>
      </c>
      <c r="AQ503">
        <v>1.64</v>
      </c>
      <c r="AR503">
        <v>226.14</v>
      </c>
      <c r="AS503">
        <v>24.84</v>
      </c>
      <c r="AT503" s="10">
        <v>385880000000</v>
      </c>
      <c r="AU503">
        <v>0</v>
      </c>
      <c r="AV503">
        <v>0</v>
      </c>
      <c r="AW503">
        <v>178266541</v>
      </c>
      <c r="AX503">
        <v>83996099</v>
      </c>
      <c r="AY503">
        <v>0</v>
      </c>
      <c r="AZ503" s="10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22984402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59799608</v>
      </c>
      <c r="BM503">
        <v>0</v>
      </c>
      <c r="BN503">
        <v>11486432</v>
      </c>
      <c r="BO503">
        <v>14775476000</v>
      </c>
      <c r="BP503">
        <v>0.4</v>
      </c>
      <c r="BQ503" s="3">
        <v>3704</v>
      </c>
      <c r="BR503">
        <v>14818.48</v>
      </c>
      <c r="BS503">
        <v>1632246000</v>
      </c>
      <c r="BT503">
        <v>15686000</v>
      </c>
      <c r="BU503">
        <v>3142392000</v>
      </c>
      <c r="BV503">
        <v>7559371000</v>
      </c>
      <c r="BW503">
        <v>2425781000</v>
      </c>
      <c r="BX503">
        <v>12349695000</v>
      </c>
      <c r="BY503">
        <v>6763404000</v>
      </c>
      <c r="BZ503">
        <v>0.4</v>
      </c>
      <c r="CA503">
        <v>3704</v>
      </c>
      <c r="CB503">
        <v>7198.79</v>
      </c>
      <c r="CC503">
        <v>13932770000</v>
      </c>
      <c r="CD503">
        <v>0.4</v>
      </c>
      <c r="CE503">
        <v>395160.98</v>
      </c>
      <c r="CF503">
        <v>108207185.73999999</v>
      </c>
      <c r="CG503">
        <v>17069.060000000001</v>
      </c>
      <c r="CH503">
        <v>30608.5</v>
      </c>
      <c r="CI503">
        <v>40.653455200000003</v>
      </c>
      <c r="CJ503">
        <v>2.74</v>
      </c>
      <c r="CK503">
        <v>-219826.67</v>
      </c>
      <c r="CL503">
        <v>-89030</v>
      </c>
      <c r="CM503">
        <v>130796.67</v>
      </c>
      <c r="CN503">
        <v>-3720</v>
      </c>
      <c r="CO503">
        <v>4506150</v>
      </c>
      <c r="CP503">
        <v>-93343.33</v>
      </c>
      <c r="CQ503">
        <v>-84186.67</v>
      </c>
      <c r="CR503">
        <v>10070.790000000001</v>
      </c>
      <c r="CS503">
        <v>168603582.09</v>
      </c>
      <c r="CT503">
        <v>95360.42</v>
      </c>
      <c r="CU503">
        <v>168713813.30000001</v>
      </c>
      <c r="CV503" s="34">
        <v>0.52698149999999999</v>
      </c>
      <c r="CW503">
        <v>0</v>
      </c>
      <c r="CX503" s="7">
        <v>28069462.960000001</v>
      </c>
      <c r="CY503" s="10">
        <f t="shared" si="15"/>
        <v>0</v>
      </c>
      <c r="CZ503" s="10">
        <f>IFERROR(INDEX(CONFAZ!$A$2:$ES$440,MATCH(DATE(YEAR($A503),MONTH($A503),15),CONFAZ!$A$2:$A$440,0),4),0)</f>
        <v>17069.060000000001</v>
      </c>
      <c r="DA503"/>
      <c r="DB503"/>
      <c r="DC503"/>
      <c r="DD503"/>
      <c r="DJ503"/>
    </row>
    <row r="504" spans="1:114" x14ac:dyDescent="0.25">
      <c r="A504" s="1">
        <v>41049</v>
      </c>
      <c r="B504" s="1" t="str">
        <f t="shared" si="14"/>
        <v>20/05/2012</v>
      </c>
      <c r="C504" t="s">
        <v>61</v>
      </c>
      <c r="D504" t="s">
        <v>3</v>
      </c>
      <c r="E504" s="8">
        <v>1.986</v>
      </c>
      <c r="F504">
        <v>167127368.09999996</v>
      </c>
      <c r="G504">
        <v>56138.680000000008</v>
      </c>
      <c r="H504">
        <v>293427933</v>
      </c>
      <c r="I504">
        <v>37126985.079999991</v>
      </c>
      <c r="J504">
        <v>69133994.10999997</v>
      </c>
      <c r="K504">
        <v>6409924.5499999989</v>
      </c>
      <c r="L504">
        <v>28266233</v>
      </c>
      <c r="M504" s="10">
        <v>9978081</v>
      </c>
      <c r="N504" s="10">
        <v>27603211</v>
      </c>
      <c r="O504" s="10">
        <v>41368945</v>
      </c>
      <c r="P504" s="10">
        <v>45458200</v>
      </c>
      <c r="Q504" s="10">
        <v>3338829</v>
      </c>
      <c r="R504" s="10">
        <v>45020478</v>
      </c>
      <c r="S504" s="10">
        <v>640536</v>
      </c>
      <c r="T504" s="10">
        <v>19554056</v>
      </c>
      <c r="U504" s="10">
        <v>72928673</v>
      </c>
      <c r="V504" s="10">
        <v>27480785</v>
      </c>
      <c r="W504" s="10">
        <v>640536</v>
      </c>
      <c r="X504" s="10">
        <v>19554056</v>
      </c>
      <c r="Y504" s="10">
        <v>72928673</v>
      </c>
      <c r="Z504" s="10">
        <v>27480785</v>
      </c>
      <c r="AA504" s="10">
        <v>56139</v>
      </c>
      <c r="AB504" s="10">
        <v>22.6331036833</v>
      </c>
      <c r="AC504">
        <v>144.56</v>
      </c>
      <c r="AD504">
        <v>23146072472</v>
      </c>
      <c r="AE504">
        <v>20417070958</v>
      </c>
      <c r="AF504" s="10">
        <f>INDEX(CONFAZ!$EN$2:$ES$408,MATCH(DATE(YEAR($A504),MONTH($A504),15),CONFAZ!$EN$2:$EN$408,0),2)</f>
        <v>285610754</v>
      </c>
      <c r="AG504" s="10">
        <f>INDEX(CONFAZ!$EN$2:$ES$408,MATCH(DATE(YEAR($A504),MONTH($A504),15),CONFAZ!$EN$2:$EN$408,0),3)</f>
        <v>574461509</v>
      </c>
      <c r="AH504">
        <v>622</v>
      </c>
      <c r="AI504">
        <v>739604274000</v>
      </c>
      <c r="AJ504">
        <v>8.8699999999999992</v>
      </c>
      <c r="AK504">
        <v>0.55000000000000004</v>
      </c>
      <c r="AL504">
        <v>0</v>
      </c>
      <c r="AM504">
        <v>0</v>
      </c>
      <c r="AN504">
        <v>0</v>
      </c>
      <c r="AO504">
        <v>0</v>
      </c>
      <c r="AP504">
        <v>7.688255889613</v>
      </c>
      <c r="AQ504">
        <v>1.36</v>
      </c>
      <c r="AR504">
        <v>221.89</v>
      </c>
      <c r="AS504">
        <v>33.01</v>
      </c>
      <c r="AT504" s="10">
        <v>401862300000</v>
      </c>
      <c r="AU504">
        <v>0</v>
      </c>
      <c r="AV504">
        <v>0</v>
      </c>
      <c r="AW504">
        <v>136511625</v>
      </c>
      <c r="AX504">
        <v>63381819</v>
      </c>
      <c r="AY504">
        <v>0</v>
      </c>
      <c r="AZ504" s="10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12651125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55065470</v>
      </c>
      <c r="BM504">
        <v>0</v>
      </c>
      <c r="BN504">
        <v>5413211</v>
      </c>
      <c r="BO504">
        <v>14775476000</v>
      </c>
      <c r="BP504">
        <v>0.4</v>
      </c>
      <c r="BQ504" s="3">
        <v>3704</v>
      </c>
      <c r="BR504">
        <v>14818.48</v>
      </c>
      <c r="BS504">
        <v>1632246000</v>
      </c>
      <c r="BT504">
        <v>15686000</v>
      </c>
      <c r="BU504">
        <v>3142392000</v>
      </c>
      <c r="BV504">
        <v>7559371000</v>
      </c>
      <c r="BW504">
        <v>2425781000</v>
      </c>
      <c r="BX504">
        <v>12349695000</v>
      </c>
      <c r="BY504">
        <v>6763404000</v>
      </c>
      <c r="BZ504">
        <v>0.4</v>
      </c>
      <c r="CA504">
        <v>3704</v>
      </c>
      <c r="CB504">
        <v>7198.79</v>
      </c>
      <c r="CC504">
        <v>13932770000</v>
      </c>
      <c r="CD504">
        <v>0.4</v>
      </c>
      <c r="CE504">
        <v>406338.47</v>
      </c>
      <c r="CF504">
        <v>103085736.73</v>
      </c>
      <c r="CG504">
        <v>25578.3</v>
      </c>
      <c r="CH504">
        <v>32658.5</v>
      </c>
      <c r="CI504">
        <v>40.653455200000003</v>
      </c>
      <c r="CJ504">
        <v>2.74</v>
      </c>
      <c r="CK504">
        <v>-219826.67</v>
      </c>
      <c r="CL504">
        <v>-89030</v>
      </c>
      <c r="CM504">
        <v>130796.67</v>
      </c>
      <c r="CN504">
        <v>-3720</v>
      </c>
      <c r="CO504">
        <v>4506150</v>
      </c>
      <c r="CP504">
        <v>-93343.33</v>
      </c>
      <c r="CQ504">
        <v>-84186.67</v>
      </c>
      <c r="CR504">
        <v>18265.71</v>
      </c>
      <c r="CS504">
        <v>182280065.31999999</v>
      </c>
      <c r="CT504">
        <v>61734.28</v>
      </c>
      <c r="CU504">
        <v>182367070.08000001</v>
      </c>
      <c r="CV504" s="34">
        <v>0.52698149999999999</v>
      </c>
      <c r="CW504">
        <v>0</v>
      </c>
      <c r="CX504" s="7">
        <v>27949227.379999999</v>
      </c>
      <c r="CY504" s="10">
        <f t="shared" si="15"/>
        <v>0</v>
      </c>
      <c r="CZ504" s="10">
        <f>IFERROR(INDEX(CONFAZ!$A$2:$ES$440,MATCH(DATE(YEAR($A504),MONTH($A504),15),CONFAZ!$A$2:$A$440,0),4),0)</f>
        <v>25578.3</v>
      </c>
      <c r="DA504"/>
      <c r="DB504"/>
      <c r="DC504"/>
      <c r="DD504"/>
      <c r="DJ504"/>
    </row>
    <row r="505" spans="1:114" x14ac:dyDescent="0.25">
      <c r="A505" s="1">
        <v>41080</v>
      </c>
      <c r="B505" s="1" t="str">
        <f t="shared" si="14"/>
        <v>20/06/2012</v>
      </c>
      <c r="C505" t="s">
        <v>61</v>
      </c>
      <c r="D505" t="s">
        <v>3</v>
      </c>
      <c r="E505" s="8">
        <v>2.0491999999999999</v>
      </c>
      <c r="F505">
        <v>165452820.81999996</v>
      </c>
      <c r="G505">
        <v>26651.13</v>
      </c>
      <c r="H505">
        <v>309805632</v>
      </c>
      <c r="I505">
        <v>44239305.93</v>
      </c>
      <c r="J505">
        <v>77813259.829999983</v>
      </c>
      <c r="K505">
        <v>6497741.4199999999</v>
      </c>
      <c r="L505">
        <v>18239563</v>
      </c>
      <c r="M505" s="10">
        <v>5916248</v>
      </c>
      <c r="N505" s="10">
        <v>34738467</v>
      </c>
      <c r="O505" s="10">
        <v>40435387</v>
      </c>
      <c r="P505" s="10">
        <v>49221783</v>
      </c>
      <c r="Q505" s="10">
        <v>3867146</v>
      </c>
      <c r="R505" s="10">
        <v>46606517</v>
      </c>
      <c r="S505" s="10">
        <v>710538</v>
      </c>
      <c r="T505" s="10">
        <v>13633496</v>
      </c>
      <c r="U505" s="10">
        <v>84859503</v>
      </c>
      <c r="V505" s="10">
        <v>29789896</v>
      </c>
      <c r="W505" s="10">
        <v>710538</v>
      </c>
      <c r="X505" s="10">
        <v>13633496</v>
      </c>
      <c r="Y505" s="10">
        <v>84859503</v>
      </c>
      <c r="Z505" s="10">
        <v>29789896</v>
      </c>
      <c r="AA505" s="10">
        <v>26651</v>
      </c>
      <c r="AB505" s="10">
        <v>25.622344860399998</v>
      </c>
      <c r="AC505">
        <v>142.28</v>
      </c>
      <c r="AD505">
        <v>19181689510</v>
      </c>
      <c r="AE505">
        <v>18709216579</v>
      </c>
      <c r="AF505" s="10">
        <f>INDEX(CONFAZ!$EN$2:$ES$408,MATCH(DATE(YEAR($A505),MONTH($A505),15),CONFAZ!$EN$2:$EN$408,0),2)</f>
        <v>236318656</v>
      </c>
      <c r="AG505" s="10">
        <f>INDEX(CONFAZ!$EN$2:$ES$408,MATCH(DATE(YEAR($A505),MONTH($A505),15),CONFAZ!$EN$2:$EN$408,0),3)</f>
        <v>674594281</v>
      </c>
      <c r="AH505">
        <v>622</v>
      </c>
      <c r="AI505">
        <v>766216372000</v>
      </c>
      <c r="AJ505">
        <v>8.39</v>
      </c>
      <c r="AK505">
        <v>0.26</v>
      </c>
      <c r="AL505">
        <v>0</v>
      </c>
      <c r="AM505">
        <v>0</v>
      </c>
      <c r="AN505">
        <v>0</v>
      </c>
      <c r="AO505">
        <v>0</v>
      </c>
      <c r="AP505">
        <v>7.5899391815276704</v>
      </c>
      <c r="AQ505">
        <v>1.08</v>
      </c>
      <c r="AR505">
        <v>195.9</v>
      </c>
      <c r="AS505">
        <v>33.57</v>
      </c>
      <c r="AT505" s="10">
        <v>395383300000</v>
      </c>
      <c r="AU505">
        <v>0</v>
      </c>
      <c r="AV505">
        <v>0</v>
      </c>
      <c r="AW505">
        <v>102361566</v>
      </c>
      <c r="AX505">
        <v>37674573</v>
      </c>
      <c r="AY505">
        <v>0</v>
      </c>
      <c r="AZ505" s="10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1993036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54941504</v>
      </c>
      <c r="BM505">
        <v>0</v>
      </c>
      <c r="BN505">
        <v>7752453</v>
      </c>
      <c r="BO505">
        <v>14775476000</v>
      </c>
      <c r="BP505">
        <v>0.4</v>
      </c>
      <c r="BQ505" s="3">
        <v>3704</v>
      </c>
      <c r="BR505">
        <v>14818.48</v>
      </c>
      <c r="BS505">
        <v>1632246000</v>
      </c>
      <c r="BT505">
        <v>15686000</v>
      </c>
      <c r="BU505">
        <v>3142392000</v>
      </c>
      <c r="BV505">
        <v>7559371000</v>
      </c>
      <c r="BW505">
        <v>2425781000</v>
      </c>
      <c r="BX505">
        <v>12349695000</v>
      </c>
      <c r="BY505">
        <v>6763404000</v>
      </c>
      <c r="BZ505">
        <v>0.4</v>
      </c>
      <c r="CA505">
        <v>3704</v>
      </c>
      <c r="CB505">
        <v>7198.79</v>
      </c>
      <c r="CC505">
        <v>13932770000</v>
      </c>
      <c r="CD505">
        <v>0.4</v>
      </c>
      <c r="CE505">
        <v>325925.71999999997</v>
      </c>
      <c r="CF505">
        <v>114036754.53</v>
      </c>
      <c r="CG505">
        <v>21989.72</v>
      </c>
      <c r="CH505">
        <v>32625.5</v>
      </c>
      <c r="CI505">
        <v>40.653455200000003</v>
      </c>
      <c r="CJ505">
        <v>2.73</v>
      </c>
      <c r="CK505">
        <v>-219826.67</v>
      </c>
      <c r="CL505">
        <v>-89030</v>
      </c>
      <c r="CM505">
        <v>130796.67</v>
      </c>
      <c r="CN505">
        <v>-3720</v>
      </c>
      <c r="CO505">
        <v>4506150</v>
      </c>
      <c r="CP505">
        <v>-93343.33</v>
      </c>
      <c r="CQ505">
        <v>-84186.67</v>
      </c>
      <c r="CR505">
        <v>8358.41</v>
      </c>
      <c r="CS505">
        <v>189054723.81999999</v>
      </c>
      <c r="CT505">
        <v>34351.11</v>
      </c>
      <c r="CU505">
        <v>189121737.34</v>
      </c>
      <c r="CV505" s="34">
        <v>0.52698149999999999</v>
      </c>
      <c r="CW505">
        <v>0</v>
      </c>
      <c r="CX505" s="7">
        <v>29041859.039999999</v>
      </c>
      <c r="CY505" s="10">
        <f t="shared" si="15"/>
        <v>0</v>
      </c>
      <c r="CZ505" s="10">
        <f>IFERROR(INDEX(CONFAZ!$A$2:$ES$440,MATCH(DATE(YEAR($A505),MONTH($A505),15),CONFAZ!$A$2:$A$440,0),4),0)</f>
        <v>21989.72</v>
      </c>
      <c r="DA505"/>
      <c r="DB505"/>
      <c r="DC505"/>
      <c r="DD505"/>
      <c r="DJ505"/>
    </row>
    <row r="506" spans="1:114" x14ac:dyDescent="0.25">
      <c r="A506" s="1">
        <v>41110</v>
      </c>
      <c r="B506" s="1" t="str">
        <f t="shared" si="14"/>
        <v>20/07/2012</v>
      </c>
      <c r="C506" t="s">
        <v>61</v>
      </c>
      <c r="D506" t="s">
        <v>3</v>
      </c>
      <c r="E506" s="8">
        <v>2.0287000000000002</v>
      </c>
      <c r="F506">
        <v>164064526.12</v>
      </c>
      <c r="G506">
        <v>40655.9</v>
      </c>
      <c r="H506">
        <v>324833929</v>
      </c>
      <c r="I506">
        <v>45630285.559999995</v>
      </c>
      <c r="J506">
        <v>92549914.910000011</v>
      </c>
      <c r="K506">
        <v>6761083.8700000001</v>
      </c>
      <c r="L506">
        <v>15774638</v>
      </c>
      <c r="M506" s="10">
        <v>7561149</v>
      </c>
      <c r="N506" s="10">
        <v>34272913</v>
      </c>
      <c r="O506" s="10">
        <v>41210083</v>
      </c>
      <c r="P506" s="10">
        <v>46491316</v>
      </c>
      <c r="Q506" s="10">
        <v>3621829</v>
      </c>
      <c r="R506" s="10">
        <v>46133932</v>
      </c>
      <c r="S506" s="10">
        <v>886349</v>
      </c>
      <c r="T506" s="10">
        <v>15018986</v>
      </c>
      <c r="U506" s="10">
        <v>100254608</v>
      </c>
      <c r="V506" s="10">
        <v>29342780</v>
      </c>
      <c r="W506" s="10">
        <v>886349</v>
      </c>
      <c r="X506" s="10">
        <v>15018986</v>
      </c>
      <c r="Y506" s="10">
        <v>100254608</v>
      </c>
      <c r="Z506" s="10">
        <v>29342780</v>
      </c>
      <c r="AA506" s="10">
        <v>39984</v>
      </c>
      <c r="AB506" s="10">
        <v>23.6342662094</v>
      </c>
      <c r="AC506">
        <v>147.46</v>
      </c>
      <c r="AD506">
        <v>20837121787</v>
      </c>
      <c r="AE506">
        <v>18294468661</v>
      </c>
      <c r="AF506" s="10">
        <f>INDEX(CONFAZ!$EN$2:$ES$408,MATCH(DATE(YEAR($A506),MONTH($A506),15),CONFAZ!$EN$2:$EN$408,0),2)</f>
        <v>297758683</v>
      </c>
      <c r="AG506" s="10">
        <f>INDEX(CONFAZ!$EN$2:$ES$408,MATCH(DATE(YEAR($A506),MONTH($A506),15),CONFAZ!$EN$2:$EN$408,0),3)</f>
        <v>404088452</v>
      </c>
      <c r="AH506">
        <v>622</v>
      </c>
      <c r="AI506">
        <v>763103619800</v>
      </c>
      <c r="AJ506">
        <v>8.07</v>
      </c>
      <c r="AK506">
        <v>0.43</v>
      </c>
      <c r="AL506">
        <v>0</v>
      </c>
      <c r="AM506">
        <v>0</v>
      </c>
      <c r="AN506">
        <v>0</v>
      </c>
      <c r="AO506">
        <v>0</v>
      </c>
      <c r="AP506">
        <v>7.50958012279039</v>
      </c>
      <c r="AQ506">
        <v>1.43</v>
      </c>
      <c r="AR506">
        <v>205.26</v>
      </c>
      <c r="AS506">
        <v>23.05</v>
      </c>
      <c r="AT506" s="10">
        <v>409021000000</v>
      </c>
      <c r="AU506">
        <v>0</v>
      </c>
      <c r="AV506">
        <v>0</v>
      </c>
      <c r="AW506">
        <v>155006129</v>
      </c>
      <c r="AX506">
        <v>61305383</v>
      </c>
      <c r="AY506">
        <v>0</v>
      </c>
      <c r="AZ506" s="10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27141029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56634712</v>
      </c>
      <c r="BM506">
        <v>0</v>
      </c>
      <c r="BN506">
        <v>9925005</v>
      </c>
      <c r="BO506">
        <v>14775476000</v>
      </c>
      <c r="BP506">
        <v>0.4</v>
      </c>
      <c r="BQ506" s="3">
        <v>3704</v>
      </c>
      <c r="BR506">
        <v>14818.48</v>
      </c>
      <c r="BS506">
        <v>1632246000</v>
      </c>
      <c r="BT506">
        <v>15686000</v>
      </c>
      <c r="BU506">
        <v>3142392000</v>
      </c>
      <c r="BV506">
        <v>7559371000</v>
      </c>
      <c r="BW506">
        <v>2425781000</v>
      </c>
      <c r="BX506">
        <v>12349695000</v>
      </c>
      <c r="BY506">
        <v>6763404000</v>
      </c>
      <c r="BZ506">
        <v>0.4</v>
      </c>
      <c r="CA506">
        <v>3704</v>
      </c>
      <c r="CB506">
        <v>7198.79</v>
      </c>
      <c r="CC506">
        <v>13932770000</v>
      </c>
      <c r="CD506">
        <v>0.4</v>
      </c>
      <c r="CE506">
        <v>447171.91</v>
      </c>
      <c r="CF506">
        <v>120164063.40000001</v>
      </c>
      <c r="CG506">
        <v>7576.46</v>
      </c>
      <c r="CH506">
        <v>33252.5</v>
      </c>
      <c r="CI506">
        <v>40.653455200000003</v>
      </c>
      <c r="CJ506">
        <v>2.73</v>
      </c>
      <c r="CK506">
        <v>-103010</v>
      </c>
      <c r="CL506">
        <v>-67576.67</v>
      </c>
      <c r="CM506">
        <v>35436.67</v>
      </c>
      <c r="CN506">
        <v>9736.67</v>
      </c>
      <c r="CO506">
        <v>5046920</v>
      </c>
      <c r="CP506">
        <v>-100700</v>
      </c>
      <c r="CQ506">
        <v>-77543.33</v>
      </c>
      <c r="CR506">
        <v>11541.08</v>
      </c>
      <c r="CS506">
        <v>200182495.36000001</v>
      </c>
      <c r="CT506">
        <v>28299.98</v>
      </c>
      <c r="CU506">
        <v>200235005.25</v>
      </c>
      <c r="CV506" s="34">
        <v>0.52698149999999999</v>
      </c>
      <c r="CW506">
        <v>0</v>
      </c>
      <c r="CX506" s="7">
        <v>32483966.829999998</v>
      </c>
      <c r="CY506" s="10">
        <f t="shared" si="15"/>
        <v>0</v>
      </c>
      <c r="CZ506" s="10">
        <f>IFERROR(INDEX(CONFAZ!$A$2:$ES$440,MATCH(DATE(YEAR($A506),MONTH($A506),15),CONFAZ!$A$2:$A$440,0),4),0)</f>
        <v>7576.46</v>
      </c>
      <c r="DA506"/>
      <c r="DB506"/>
      <c r="DC506"/>
      <c r="DD506"/>
      <c r="DJ506"/>
    </row>
    <row r="507" spans="1:114" x14ac:dyDescent="0.25">
      <c r="A507" s="1">
        <v>41141</v>
      </c>
      <c r="B507" s="1" t="str">
        <f t="shared" si="14"/>
        <v>20/08/2012</v>
      </c>
      <c r="C507" t="s">
        <v>61</v>
      </c>
      <c r="D507" t="s">
        <v>3</v>
      </c>
      <c r="E507" s="8">
        <v>2.0293999999999999</v>
      </c>
      <c r="F507">
        <v>172707048.44999999</v>
      </c>
      <c r="G507">
        <v>24718.080000000002</v>
      </c>
      <c r="H507">
        <v>317085754</v>
      </c>
      <c r="I507">
        <v>44890958.189999998</v>
      </c>
      <c r="J507">
        <v>77593266.529999986</v>
      </c>
      <c r="K507">
        <v>6803673.5199999996</v>
      </c>
      <c r="L507">
        <v>11611766</v>
      </c>
      <c r="M507" s="10">
        <v>6650404</v>
      </c>
      <c r="N507" s="10">
        <v>35680330</v>
      </c>
      <c r="O507" s="10">
        <v>45099538</v>
      </c>
      <c r="P507" s="10">
        <v>48984435</v>
      </c>
      <c r="Q507" s="10">
        <v>4154594</v>
      </c>
      <c r="R507" s="10">
        <v>51340304</v>
      </c>
      <c r="S507" s="10">
        <v>979639</v>
      </c>
      <c r="T507" s="10">
        <v>15764084</v>
      </c>
      <c r="U507" s="10">
        <v>82925839</v>
      </c>
      <c r="V507" s="10">
        <v>25481869</v>
      </c>
      <c r="W507" s="10">
        <v>979639</v>
      </c>
      <c r="X507" s="10">
        <v>15764084</v>
      </c>
      <c r="Y507" s="10">
        <v>82925839</v>
      </c>
      <c r="Z507" s="10">
        <v>25481869</v>
      </c>
      <c r="AA507" s="10">
        <v>24718</v>
      </c>
      <c r="AB507" s="10">
        <v>23.556629216400001</v>
      </c>
      <c r="AC507">
        <v>149.91</v>
      </c>
      <c r="AD507">
        <v>22241316256</v>
      </c>
      <c r="AE507">
        <v>19312716179</v>
      </c>
      <c r="AF507" s="10">
        <f>INDEX(CONFAZ!$EN$2:$ES$408,MATCH(DATE(YEAR($A507),MONTH($A507),15),CONFAZ!$EN$2:$EN$408,0),2)</f>
        <v>206697572</v>
      </c>
      <c r="AG507" s="10">
        <f>INDEX(CONFAZ!$EN$2:$ES$408,MATCH(DATE(YEAR($A507),MONTH($A507),15),CONFAZ!$EN$2:$EN$408,0),3)</f>
        <v>282258199</v>
      </c>
      <c r="AH507">
        <v>622</v>
      </c>
      <c r="AI507">
        <v>765532297400</v>
      </c>
      <c r="AJ507">
        <v>7.85</v>
      </c>
      <c r="AK507">
        <v>0.45</v>
      </c>
      <c r="AL507">
        <v>0</v>
      </c>
      <c r="AM507">
        <v>0</v>
      </c>
      <c r="AN507">
        <v>0</v>
      </c>
      <c r="AO507">
        <v>0</v>
      </c>
      <c r="AP507">
        <v>7.3647516118749099</v>
      </c>
      <c r="AQ507">
        <v>1.41</v>
      </c>
      <c r="AR507">
        <v>224.55</v>
      </c>
      <c r="AS507">
        <v>6.56</v>
      </c>
      <c r="AT507" s="10">
        <v>418752000000</v>
      </c>
      <c r="AU507">
        <v>0</v>
      </c>
      <c r="AV507">
        <v>0</v>
      </c>
      <c r="AW507">
        <v>107510541</v>
      </c>
      <c r="AX507">
        <v>59778849</v>
      </c>
      <c r="AY507">
        <v>0</v>
      </c>
      <c r="AZ507" s="10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19891138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23870484</v>
      </c>
      <c r="BM507">
        <v>0</v>
      </c>
      <c r="BN507">
        <v>3970070</v>
      </c>
      <c r="BO507">
        <v>14775476000</v>
      </c>
      <c r="BP507">
        <v>0.4</v>
      </c>
      <c r="BQ507" s="3">
        <v>3704</v>
      </c>
      <c r="BR507">
        <v>14818.48</v>
      </c>
      <c r="BS507">
        <v>1632246000</v>
      </c>
      <c r="BT507">
        <v>15686000</v>
      </c>
      <c r="BU507">
        <v>3142392000</v>
      </c>
      <c r="BV507">
        <v>7559371000</v>
      </c>
      <c r="BW507">
        <v>2425781000</v>
      </c>
      <c r="BX507">
        <v>12349695000</v>
      </c>
      <c r="BY507">
        <v>6763404000</v>
      </c>
      <c r="BZ507">
        <v>0.4</v>
      </c>
      <c r="CA507">
        <v>3704</v>
      </c>
      <c r="CB507">
        <v>7198.79</v>
      </c>
      <c r="CC507">
        <v>14775476000</v>
      </c>
      <c r="CD507">
        <v>0.4</v>
      </c>
      <c r="CE507">
        <v>354365.35</v>
      </c>
      <c r="CF507">
        <v>136735500.84</v>
      </c>
      <c r="CG507">
        <v>27850.9</v>
      </c>
      <c r="CH507">
        <v>34670.5</v>
      </c>
      <c r="CI507">
        <v>40.653455200000003</v>
      </c>
      <c r="CJ507">
        <v>2.73</v>
      </c>
      <c r="CK507">
        <v>-103010</v>
      </c>
      <c r="CL507">
        <v>-67576.67</v>
      </c>
      <c r="CM507">
        <v>35436.67</v>
      </c>
      <c r="CN507">
        <v>9736.67</v>
      </c>
      <c r="CO507">
        <v>5046920</v>
      </c>
      <c r="CP507">
        <v>-100700</v>
      </c>
      <c r="CQ507">
        <v>-77543.33</v>
      </c>
      <c r="CR507">
        <v>11741.63</v>
      </c>
      <c r="CS507">
        <v>188700489.46000001</v>
      </c>
      <c r="CT507">
        <v>14203.47</v>
      </c>
      <c r="CU507">
        <v>188732034.56</v>
      </c>
      <c r="CV507" s="34">
        <v>0.52698149999999999</v>
      </c>
      <c r="CW507">
        <v>0</v>
      </c>
      <c r="CX507" s="7">
        <v>29290576.620000001</v>
      </c>
      <c r="CY507" s="10">
        <f t="shared" si="15"/>
        <v>0</v>
      </c>
      <c r="CZ507" s="10">
        <f>IFERROR(INDEX(CONFAZ!$A$2:$ES$440,MATCH(DATE(YEAR($A507),MONTH($A507),15),CONFAZ!$A$2:$A$440,0),4),0)</f>
        <v>27850.9</v>
      </c>
      <c r="DA507" s="10"/>
      <c r="DB507" s="10"/>
      <c r="DC507"/>
      <c r="DD507"/>
      <c r="DJ507"/>
    </row>
    <row r="508" spans="1:114" x14ac:dyDescent="0.25">
      <c r="A508" s="1">
        <v>41172</v>
      </c>
      <c r="B508" s="1" t="str">
        <f t="shared" si="14"/>
        <v>20/09/2012</v>
      </c>
      <c r="C508" t="s">
        <v>61</v>
      </c>
      <c r="D508" t="s">
        <v>3</v>
      </c>
      <c r="E508" s="8">
        <v>2.0280999999999998</v>
      </c>
      <c r="F508">
        <v>179367000.32000005</v>
      </c>
      <c r="G508">
        <v>22147.4</v>
      </c>
      <c r="H508">
        <v>340891123</v>
      </c>
      <c r="I508">
        <v>50665167.719999991</v>
      </c>
      <c r="J508">
        <v>90116376.150000021</v>
      </c>
      <c r="K508">
        <v>6698577.5600000005</v>
      </c>
      <c r="L508">
        <v>7153816</v>
      </c>
      <c r="M508" s="10">
        <v>5704289</v>
      </c>
      <c r="N508" s="10">
        <v>36322974</v>
      </c>
      <c r="O508" s="10">
        <v>41453295</v>
      </c>
      <c r="P508" s="10">
        <v>50713015</v>
      </c>
      <c r="Q508" s="10">
        <v>3946700</v>
      </c>
      <c r="R508" s="10">
        <v>59100089</v>
      </c>
      <c r="S508" s="10">
        <v>722558</v>
      </c>
      <c r="T508" s="10">
        <v>15577226</v>
      </c>
      <c r="U508" s="10">
        <v>97521368</v>
      </c>
      <c r="V508" s="10">
        <v>29807982</v>
      </c>
      <c r="W508" s="10">
        <v>722558</v>
      </c>
      <c r="X508" s="10">
        <v>15577226</v>
      </c>
      <c r="Y508" s="10">
        <v>97521368</v>
      </c>
      <c r="Z508" s="10">
        <v>29807982</v>
      </c>
      <c r="AA508" s="10">
        <v>21627</v>
      </c>
      <c r="AB508" s="10">
        <v>27.8574901466</v>
      </c>
      <c r="AC508">
        <v>141.6</v>
      </c>
      <c r="AD508" s="2">
        <v>19890116135</v>
      </c>
      <c r="AE508" s="2">
        <v>17605428014</v>
      </c>
      <c r="AF508" s="10">
        <f>INDEX(CONFAZ!$EN$2:$ES$408,MATCH(DATE(YEAR($A508),MONTH($A508),15),CONFAZ!$EN$2:$EN$408,0),2)</f>
        <v>371127997</v>
      </c>
      <c r="AG508" s="10">
        <f>INDEX(CONFAZ!$EN$2:$ES$408,MATCH(DATE(YEAR($A508),MONTH($A508),15),CONFAZ!$EN$2:$EN$408,0),3)</f>
        <v>393034108</v>
      </c>
      <c r="AH508">
        <v>622</v>
      </c>
      <c r="AI508">
        <v>768094200599.99902</v>
      </c>
      <c r="AJ508">
        <v>7.39</v>
      </c>
      <c r="AK508">
        <v>0.63</v>
      </c>
      <c r="AL508">
        <v>874.44055555555497</v>
      </c>
      <c r="AM508">
        <v>717.61400000000003</v>
      </c>
      <c r="AN508">
        <v>659.34761904761899</v>
      </c>
      <c r="AO508">
        <v>805.94039999999995</v>
      </c>
      <c r="AP508">
        <v>7.1374226316547</v>
      </c>
      <c r="AQ508">
        <v>1.56999</v>
      </c>
      <c r="AR508">
        <v>227.98</v>
      </c>
      <c r="AS508">
        <v>6.09</v>
      </c>
      <c r="AT508" s="10">
        <v>402675800000</v>
      </c>
      <c r="AU508">
        <v>0</v>
      </c>
      <c r="AV508">
        <v>0</v>
      </c>
      <c r="AW508">
        <v>159710063</v>
      </c>
      <c r="AX508">
        <v>61133522</v>
      </c>
      <c r="AY508">
        <v>0</v>
      </c>
      <c r="AZ508" s="10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6594255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83139643</v>
      </c>
      <c r="BM508">
        <v>0</v>
      </c>
      <c r="BN508">
        <v>8842643</v>
      </c>
      <c r="BO508">
        <v>14775476000</v>
      </c>
      <c r="BP508" s="3">
        <v>0.4</v>
      </c>
      <c r="BQ508" s="3">
        <v>3704</v>
      </c>
      <c r="BR508" s="3">
        <v>14818.48</v>
      </c>
      <c r="BS508" s="3">
        <v>1632246000</v>
      </c>
      <c r="BT508" s="3">
        <v>15686000</v>
      </c>
      <c r="BU508" s="3">
        <v>3142392000</v>
      </c>
      <c r="BV508" s="3">
        <v>7559371000</v>
      </c>
      <c r="BW508">
        <v>2425781000</v>
      </c>
      <c r="BX508">
        <v>12349695000</v>
      </c>
      <c r="BY508">
        <v>6763404000</v>
      </c>
      <c r="BZ508">
        <v>0.4</v>
      </c>
      <c r="CA508">
        <v>3704</v>
      </c>
      <c r="CB508">
        <v>7198.79</v>
      </c>
      <c r="CC508">
        <v>14775476000</v>
      </c>
      <c r="CD508">
        <v>0.4</v>
      </c>
      <c r="CE508">
        <v>466080.87</v>
      </c>
      <c r="CF508">
        <v>133480376.65000001</v>
      </c>
      <c r="CG508">
        <v>20665.88</v>
      </c>
      <c r="CH508">
        <v>30374.5</v>
      </c>
      <c r="CI508">
        <v>40.653455200000003</v>
      </c>
      <c r="CJ508">
        <v>2.72</v>
      </c>
      <c r="CK508">
        <v>-103010</v>
      </c>
      <c r="CL508">
        <v>-67576.67</v>
      </c>
      <c r="CM508">
        <v>35436.67</v>
      </c>
      <c r="CN508">
        <v>9736.67</v>
      </c>
      <c r="CO508">
        <v>5046920</v>
      </c>
      <c r="CP508">
        <v>-100700</v>
      </c>
      <c r="CQ508">
        <v>-77543.33</v>
      </c>
      <c r="CR508">
        <v>5001.24</v>
      </c>
      <c r="CS508">
        <v>211619775.44</v>
      </c>
      <c r="CT508">
        <v>11249.82</v>
      </c>
      <c r="CU508">
        <v>211636026.5</v>
      </c>
      <c r="CV508" s="34">
        <v>0.52698149999999999</v>
      </c>
      <c r="CW508">
        <v>0</v>
      </c>
      <c r="CX508" s="7">
        <v>33656855.340000004</v>
      </c>
      <c r="CY508" s="10">
        <f t="shared" si="15"/>
        <v>0</v>
      </c>
      <c r="CZ508" s="10">
        <f>IFERROR(INDEX(CONFAZ!$A$2:$ES$440,MATCH(DATE(YEAR($A508),MONTH($A508),15),CONFAZ!$A$2:$A$440,0),4),0)</f>
        <v>20665.88</v>
      </c>
      <c r="DA508"/>
      <c r="DB508"/>
      <c r="DC508"/>
      <c r="DD508"/>
      <c r="DJ508"/>
    </row>
    <row r="509" spans="1:114" x14ac:dyDescent="0.25">
      <c r="A509" s="1">
        <v>41202</v>
      </c>
      <c r="B509" s="1" t="str">
        <f t="shared" si="14"/>
        <v>20/10/2012</v>
      </c>
      <c r="C509" t="s">
        <v>61</v>
      </c>
      <c r="D509" t="s">
        <v>3</v>
      </c>
      <c r="E509" s="8">
        <v>2.0297999999999998</v>
      </c>
      <c r="F509">
        <v>189960756.65000007</v>
      </c>
      <c r="G509">
        <v>3909368.71</v>
      </c>
      <c r="H509">
        <v>334945022</v>
      </c>
      <c r="I509">
        <v>45584907.730000004</v>
      </c>
      <c r="J509">
        <v>72751112.61999999</v>
      </c>
      <c r="K509">
        <v>7024369.9300000006</v>
      </c>
      <c r="L509">
        <v>7391170</v>
      </c>
      <c r="M509" s="10">
        <v>6906153</v>
      </c>
      <c r="N509" s="10">
        <v>35792354</v>
      </c>
      <c r="O509" s="10">
        <v>46075897</v>
      </c>
      <c r="P509" s="10">
        <v>52252499</v>
      </c>
      <c r="Q509" s="10">
        <v>4437740</v>
      </c>
      <c r="R509" s="10">
        <v>58061723</v>
      </c>
      <c r="S509" s="10">
        <v>864905</v>
      </c>
      <c r="T509" s="10">
        <v>17644575</v>
      </c>
      <c r="U509" s="10">
        <v>77821644</v>
      </c>
      <c r="V509" s="10">
        <v>31178695</v>
      </c>
      <c r="W509" s="10">
        <v>864905</v>
      </c>
      <c r="X509" s="10">
        <v>17644575</v>
      </c>
      <c r="Y509" s="10">
        <v>77821644</v>
      </c>
      <c r="Z509" s="10">
        <v>31178695</v>
      </c>
      <c r="AA509" s="10">
        <v>3908837</v>
      </c>
      <c r="AB509" s="10">
        <v>21.3938962426</v>
      </c>
      <c r="AC509">
        <v>147.71</v>
      </c>
      <c r="AD509" s="2">
        <v>21187492462</v>
      </c>
      <c r="AE509" s="2">
        <v>20395170133</v>
      </c>
      <c r="AF509" s="10">
        <f>INDEX(CONFAZ!$EN$2:$ES$408,MATCH(DATE(YEAR($A509),MONTH($A509),15),CONFAZ!$EN$2:$EN$408,0),2)</f>
        <v>370156019</v>
      </c>
      <c r="AG509" s="10">
        <f>INDEX(CONFAZ!$EN$2:$ES$408,MATCH(DATE(YEAR($A509),MONTH($A509),15),CONFAZ!$EN$2:$EN$408,0),3)</f>
        <v>734202529</v>
      </c>
      <c r="AH509">
        <v>622</v>
      </c>
      <c r="AI509">
        <v>766763039399.99902</v>
      </c>
      <c r="AJ509">
        <v>7.23</v>
      </c>
      <c r="AK509">
        <v>0.71</v>
      </c>
      <c r="AL509">
        <v>874.98611111111097</v>
      </c>
      <c r="AM509">
        <v>717.08249999999998</v>
      </c>
      <c r="AN509">
        <v>660.142857142857</v>
      </c>
      <c r="AO509">
        <v>806.19839999999999</v>
      </c>
      <c r="AP509">
        <v>6.9594997634572202</v>
      </c>
      <c r="AQ509">
        <v>1.59</v>
      </c>
      <c r="AR509">
        <v>226.36</v>
      </c>
      <c r="AS509">
        <v>13.659000000000001</v>
      </c>
      <c r="AT509" s="10">
        <v>431405500000</v>
      </c>
      <c r="AU509">
        <v>0</v>
      </c>
      <c r="AV509">
        <v>0</v>
      </c>
      <c r="AW509">
        <v>127443340</v>
      </c>
      <c r="AX509">
        <v>82930676</v>
      </c>
      <c r="AY509">
        <v>0</v>
      </c>
      <c r="AZ509" s="10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12641320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24243610</v>
      </c>
      <c r="BM509">
        <v>0</v>
      </c>
      <c r="BN509">
        <v>7627734</v>
      </c>
      <c r="BO509">
        <v>14775476000</v>
      </c>
      <c r="BP509" s="3">
        <v>0.4</v>
      </c>
      <c r="BQ509" s="3">
        <v>3704</v>
      </c>
      <c r="BR509" s="3">
        <v>14818.48</v>
      </c>
      <c r="BS509" s="3">
        <v>1632246000</v>
      </c>
      <c r="BT509">
        <v>15686000</v>
      </c>
      <c r="BU509" s="3">
        <v>3142392000</v>
      </c>
      <c r="BV509">
        <v>7559371000</v>
      </c>
      <c r="BW509" s="3">
        <v>2425781000</v>
      </c>
      <c r="BX509" s="3">
        <v>12349695000</v>
      </c>
      <c r="BY509">
        <v>6763404000</v>
      </c>
      <c r="BZ509">
        <v>0.4</v>
      </c>
      <c r="CA509">
        <v>3704</v>
      </c>
      <c r="CB509">
        <v>7198.79</v>
      </c>
      <c r="CC509">
        <v>14775476000</v>
      </c>
      <c r="CD509">
        <v>0.4</v>
      </c>
      <c r="CE509">
        <v>337974.94</v>
      </c>
      <c r="CF509">
        <v>138570478.83000001</v>
      </c>
      <c r="CG509">
        <v>18095.099999999999</v>
      </c>
      <c r="CH509">
        <v>32678.5</v>
      </c>
      <c r="CI509">
        <v>40.653455200000003</v>
      </c>
      <c r="CJ509">
        <v>2.73</v>
      </c>
      <c r="CK509">
        <v>-12740</v>
      </c>
      <c r="CL509">
        <v>31866.67</v>
      </c>
      <c r="CM509">
        <v>44606.67</v>
      </c>
      <c r="CN509">
        <v>-603.33000000000004</v>
      </c>
      <c r="CO509">
        <v>5048813.33</v>
      </c>
      <c r="CP509">
        <v>-92103.33</v>
      </c>
      <c r="CQ509">
        <v>-38373.33</v>
      </c>
      <c r="CR509">
        <v>503228.6</v>
      </c>
      <c r="CS509">
        <v>193897143.09</v>
      </c>
      <c r="CT509">
        <v>17037.78</v>
      </c>
      <c r="CU509">
        <v>194432209.47</v>
      </c>
      <c r="CV509" s="34">
        <v>0.52698149999999999</v>
      </c>
      <c r="CW509">
        <v>0</v>
      </c>
      <c r="CX509" s="7">
        <v>31108850.550000001</v>
      </c>
      <c r="CY509" s="10">
        <f t="shared" si="15"/>
        <v>0</v>
      </c>
      <c r="CZ509" s="10">
        <f>IFERROR(INDEX(CONFAZ!$A$2:$ES$440,MATCH(DATE(YEAR($A509),MONTH($A509),15),CONFAZ!$A$2:$A$440,0),4),0)</f>
        <v>18095.099999999999</v>
      </c>
      <c r="DB509"/>
      <c r="DC509"/>
      <c r="DD509"/>
      <c r="DJ509"/>
    </row>
    <row r="510" spans="1:114" x14ac:dyDescent="0.25">
      <c r="A510" s="1">
        <v>41233</v>
      </c>
      <c r="B510" s="1" t="str">
        <f t="shared" si="14"/>
        <v>20/11/2012</v>
      </c>
      <c r="C510" t="s">
        <v>61</v>
      </c>
      <c r="D510" t="s">
        <v>3</v>
      </c>
      <c r="E510" s="8">
        <v>2.0678000000000001</v>
      </c>
      <c r="F510">
        <v>187204465.70000005</v>
      </c>
      <c r="G510">
        <v>756437.95000000007</v>
      </c>
      <c r="H510">
        <v>369257801</v>
      </c>
      <c r="I510">
        <v>53448977.060000002</v>
      </c>
      <c r="J510">
        <v>102456047.16999999</v>
      </c>
      <c r="K510">
        <v>7671749.0600000005</v>
      </c>
      <c r="L510">
        <v>6006544</v>
      </c>
      <c r="M510" s="10">
        <v>8093670</v>
      </c>
      <c r="N510" s="10">
        <v>37895316</v>
      </c>
      <c r="O510" s="10">
        <v>44528516</v>
      </c>
      <c r="P510" s="10">
        <v>55458572</v>
      </c>
      <c r="Q510" s="10">
        <v>5108083</v>
      </c>
      <c r="R510" s="10">
        <v>57142021</v>
      </c>
      <c r="S510" s="10">
        <v>815862</v>
      </c>
      <c r="T510" s="10">
        <v>17090706</v>
      </c>
      <c r="U510" s="10">
        <v>109350944</v>
      </c>
      <c r="V510" s="10">
        <v>33017673</v>
      </c>
      <c r="W510" s="10">
        <v>815862</v>
      </c>
      <c r="X510" s="10">
        <v>17090706</v>
      </c>
      <c r="Y510" s="10">
        <v>109350944</v>
      </c>
      <c r="Z510" s="10">
        <v>33017673</v>
      </c>
      <c r="AA510" s="10">
        <v>756438</v>
      </c>
      <c r="AB510" s="10">
        <v>19.9387266337</v>
      </c>
      <c r="AC510">
        <v>144.15</v>
      </c>
      <c r="AD510" s="2">
        <v>19707711615</v>
      </c>
      <c r="AE510" s="2">
        <v>20821071301</v>
      </c>
      <c r="AF510" s="10">
        <f>INDEX(CONFAZ!$EN$2:$ES$408,MATCH(DATE(YEAR($A510),MONTH($A510),15),CONFAZ!$EN$2:$EN$408,0),2)</f>
        <v>126431728</v>
      </c>
      <c r="AG510" s="10">
        <f>INDEX(CONFAZ!$EN$2:$ES$408,MATCH(DATE(YEAR($A510),MONTH($A510),15),CONFAZ!$EN$2:$EN$408,0),3)</f>
        <v>1259271312</v>
      </c>
      <c r="AH510">
        <v>622</v>
      </c>
      <c r="AI510">
        <v>782786368000</v>
      </c>
      <c r="AJ510">
        <v>7.14</v>
      </c>
      <c r="AK510">
        <v>0.54</v>
      </c>
      <c r="AL510">
        <v>877.37888888888801</v>
      </c>
      <c r="AM510">
        <v>717.30899999999997</v>
      </c>
      <c r="AN510">
        <v>660.84619047619003</v>
      </c>
      <c r="AO510">
        <v>806.75599999999997</v>
      </c>
      <c r="AP510">
        <v>6.8239579367610803</v>
      </c>
      <c r="AQ510">
        <v>1.6</v>
      </c>
      <c r="AR510">
        <v>226.01</v>
      </c>
      <c r="AS510">
        <v>5.79</v>
      </c>
      <c r="AT510" s="10">
        <v>426600400000</v>
      </c>
      <c r="AU510">
        <v>0</v>
      </c>
      <c r="AV510">
        <v>0</v>
      </c>
      <c r="AW510">
        <v>46760976</v>
      </c>
      <c r="AX510">
        <v>14523192</v>
      </c>
      <c r="AY510">
        <v>0</v>
      </c>
      <c r="AZ510" s="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17427638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8927310</v>
      </c>
      <c r="BM510">
        <v>0</v>
      </c>
      <c r="BN510">
        <v>5882836</v>
      </c>
      <c r="BO510">
        <v>14775476000</v>
      </c>
      <c r="BP510" s="3">
        <v>0.4</v>
      </c>
      <c r="BQ510" s="3">
        <v>3704</v>
      </c>
      <c r="BR510" s="3">
        <v>14818.48</v>
      </c>
      <c r="BS510" s="3">
        <v>1632246000</v>
      </c>
      <c r="BT510" s="3">
        <v>15686000</v>
      </c>
      <c r="BU510" s="3">
        <v>3142392000</v>
      </c>
      <c r="BV510">
        <v>7559371000</v>
      </c>
      <c r="BW510" s="3">
        <v>2425781000</v>
      </c>
      <c r="BX510" s="3">
        <v>12349695000</v>
      </c>
      <c r="BY510">
        <v>6763404000</v>
      </c>
      <c r="BZ510">
        <v>0.4</v>
      </c>
      <c r="CA510">
        <v>3704</v>
      </c>
      <c r="CB510">
        <v>7198.79</v>
      </c>
      <c r="CC510">
        <v>14775476000</v>
      </c>
      <c r="CD510">
        <v>0.4</v>
      </c>
      <c r="CE510">
        <v>500785.46</v>
      </c>
      <c r="CF510">
        <v>250320150.90000001</v>
      </c>
      <c r="CG510">
        <v>23158.36</v>
      </c>
      <c r="CH510">
        <v>31729.5</v>
      </c>
      <c r="CI510">
        <v>40.653455200000003</v>
      </c>
      <c r="CJ510">
        <v>2.75</v>
      </c>
      <c r="CK510">
        <v>-12740</v>
      </c>
      <c r="CL510">
        <v>31866.67</v>
      </c>
      <c r="CM510">
        <v>44606.67</v>
      </c>
      <c r="CN510">
        <v>-603.33000000000004</v>
      </c>
      <c r="CO510">
        <v>5048813.33</v>
      </c>
      <c r="CP510">
        <v>-92103.33</v>
      </c>
      <c r="CQ510">
        <v>-38373.33</v>
      </c>
      <c r="CR510">
        <v>668457.11</v>
      </c>
      <c r="CS510">
        <v>222021210.84</v>
      </c>
      <c r="CT510">
        <v>13326.11</v>
      </c>
      <c r="CU510">
        <v>222702994.06</v>
      </c>
      <c r="CV510" s="34">
        <v>0.52698149999999999</v>
      </c>
      <c r="CW510">
        <v>0</v>
      </c>
      <c r="CX510" s="7">
        <v>36305600.770000003</v>
      </c>
      <c r="CY510" s="10">
        <f t="shared" si="15"/>
        <v>0</v>
      </c>
      <c r="CZ510" s="10">
        <f>IFERROR(INDEX(CONFAZ!$A$2:$ES$440,MATCH(DATE(YEAR($A510),MONTH($A510),15),CONFAZ!$A$2:$A$440,0),4),0)</f>
        <v>23158.36</v>
      </c>
      <c r="DA510"/>
      <c r="DB510"/>
      <c r="DC510"/>
      <c r="DD510"/>
      <c r="DJ510"/>
    </row>
    <row r="511" spans="1:114" x14ac:dyDescent="0.25">
      <c r="A511" s="1">
        <v>41263</v>
      </c>
      <c r="B511" s="1" t="str">
        <f t="shared" si="14"/>
        <v>20/12/2012</v>
      </c>
      <c r="C511" t="s">
        <v>61</v>
      </c>
      <c r="D511" t="s">
        <v>3</v>
      </c>
      <c r="E511" s="8">
        <v>2.0777999999999999</v>
      </c>
      <c r="F511">
        <v>182670931.02999997</v>
      </c>
      <c r="G511">
        <v>1041310.39</v>
      </c>
      <c r="H511">
        <v>348307865</v>
      </c>
      <c r="I511">
        <v>51798459.43</v>
      </c>
      <c r="J511">
        <v>86031011.75999999</v>
      </c>
      <c r="K511">
        <v>8041200.0099999998</v>
      </c>
      <c r="L511">
        <v>6289645</v>
      </c>
      <c r="M511" s="10">
        <v>6590947</v>
      </c>
      <c r="N511" s="10">
        <v>34226480</v>
      </c>
      <c r="O511" s="10">
        <v>44332158</v>
      </c>
      <c r="P511" s="10">
        <v>55280829</v>
      </c>
      <c r="Q511" s="10">
        <v>4818049</v>
      </c>
      <c r="R511" s="10">
        <v>61253809</v>
      </c>
      <c r="S511" s="10">
        <v>864858</v>
      </c>
      <c r="T511" s="10">
        <v>17031210</v>
      </c>
      <c r="U511" s="10">
        <v>92399365</v>
      </c>
      <c r="V511" s="10">
        <v>30468850</v>
      </c>
      <c r="W511" s="10">
        <v>864858</v>
      </c>
      <c r="X511" s="10">
        <v>17031210</v>
      </c>
      <c r="Y511" s="10">
        <v>92399365</v>
      </c>
      <c r="Z511" s="10">
        <v>30468850</v>
      </c>
      <c r="AA511" s="10">
        <v>1041310</v>
      </c>
      <c r="AB511" s="10">
        <v>20.425072379700001</v>
      </c>
      <c r="AC511">
        <v>139.52000000000001</v>
      </c>
      <c r="AD511" s="2">
        <v>19684368532</v>
      </c>
      <c r="AE511" s="2">
        <v>17662214372</v>
      </c>
      <c r="AF511" s="10">
        <f>INDEX(CONFAZ!$EN$2:$ES$408,MATCH(DATE(YEAR($A511),MONTH($A511),15),CONFAZ!$EN$2:$EN$408,0),2)</f>
        <v>199258194</v>
      </c>
      <c r="AG511" s="10">
        <f>INDEX(CONFAZ!$EN$2:$ES$408,MATCH(DATE(YEAR($A511),MONTH($A511),15),CONFAZ!$EN$2:$EN$408,0),3)</f>
        <v>296754571</v>
      </c>
      <c r="AH511">
        <v>622</v>
      </c>
      <c r="AI511">
        <v>775324836600</v>
      </c>
      <c r="AJ511">
        <v>7.16</v>
      </c>
      <c r="AK511">
        <v>0.74</v>
      </c>
      <c r="AL511">
        <v>889.25277777777706</v>
      </c>
      <c r="AM511">
        <v>727.89699999999903</v>
      </c>
      <c r="AN511">
        <v>669.18952380952305</v>
      </c>
      <c r="AO511">
        <v>818.274</v>
      </c>
      <c r="AP511">
        <v>6.9151177008518001</v>
      </c>
      <c r="AQ511">
        <v>1.79</v>
      </c>
      <c r="AR511">
        <v>228.68</v>
      </c>
      <c r="AS511">
        <v>5.99</v>
      </c>
      <c r="AT511" s="10">
        <v>413705300000</v>
      </c>
      <c r="AU511">
        <v>0</v>
      </c>
      <c r="AV511">
        <v>0</v>
      </c>
      <c r="AW511">
        <v>120634338</v>
      </c>
      <c r="AX511">
        <v>95458432</v>
      </c>
      <c r="AY511">
        <v>0</v>
      </c>
      <c r="AZ511" s="10">
        <v>1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11590637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9981120</v>
      </c>
      <c r="BM511">
        <v>0</v>
      </c>
      <c r="BN511">
        <v>3604048</v>
      </c>
      <c r="BO511">
        <v>14775476000</v>
      </c>
      <c r="BP511" s="3">
        <v>0.4</v>
      </c>
      <c r="BQ511" s="3">
        <v>3704</v>
      </c>
      <c r="BR511" s="3">
        <v>14818.48</v>
      </c>
      <c r="BS511" s="3">
        <v>1632246000</v>
      </c>
      <c r="BT511" s="3">
        <v>15686000</v>
      </c>
      <c r="BU511" s="3">
        <v>3142392000</v>
      </c>
      <c r="BV511" s="3">
        <v>7559371000</v>
      </c>
      <c r="BW511" s="3">
        <v>2425781000</v>
      </c>
      <c r="BX511" s="3">
        <v>12349695000</v>
      </c>
      <c r="BY511">
        <v>5744808000</v>
      </c>
      <c r="BZ511">
        <v>0.4</v>
      </c>
      <c r="CA511">
        <v>3704</v>
      </c>
      <c r="CB511">
        <v>6245.02</v>
      </c>
      <c r="CC511">
        <v>14775476000</v>
      </c>
      <c r="CD511">
        <v>0.4</v>
      </c>
      <c r="CE511">
        <v>407914.81</v>
      </c>
      <c r="CF511">
        <v>234774435.91</v>
      </c>
      <c r="CG511">
        <v>19889.740000000002</v>
      </c>
      <c r="CH511">
        <v>34182.5</v>
      </c>
      <c r="CI511">
        <v>40.653455200000003</v>
      </c>
      <c r="CJ511">
        <v>2.75</v>
      </c>
      <c r="CK511">
        <v>-12740</v>
      </c>
      <c r="CL511">
        <v>31866.67</v>
      </c>
      <c r="CM511">
        <v>44606.67</v>
      </c>
      <c r="CN511">
        <v>-603.33000000000004</v>
      </c>
      <c r="CO511">
        <v>5048813.33</v>
      </c>
      <c r="CP511">
        <v>-92103.33</v>
      </c>
      <c r="CQ511">
        <v>-38373.33</v>
      </c>
      <c r="CR511">
        <v>561459.05000000005</v>
      </c>
      <c r="CS511">
        <v>203926248.24000001</v>
      </c>
      <c r="CT511">
        <v>17023.57</v>
      </c>
      <c r="CU511">
        <v>204514130.86000001</v>
      </c>
      <c r="CV511" s="34">
        <v>0.52698149999999999</v>
      </c>
      <c r="CW511">
        <v>0</v>
      </c>
      <c r="CX511" s="7">
        <v>34534349.670000002</v>
      </c>
      <c r="CY511" s="10">
        <f t="shared" si="15"/>
        <v>0</v>
      </c>
      <c r="CZ511" s="10">
        <f>IFERROR(INDEX(CONFAZ!$A$2:$ES$440,MATCH(DATE(YEAR($A511),MONTH($A511),15),CONFAZ!$A$2:$A$440,0),4),0)</f>
        <v>19889.740000000002</v>
      </c>
      <c r="DA511"/>
      <c r="DB511"/>
      <c r="DC511"/>
      <c r="DD511"/>
      <c r="DJ511"/>
    </row>
    <row r="512" spans="1:114" x14ac:dyDescent="0.25">
      <c r="A512" s="1">
        <v>41294</v>
      </c>
      <c r="B512" s="1" t="str">
        <f t="shared" si="14"/>
        <v>20/01/2013</v>
      </c>
      <c r="C512" t="s">
        <v>61</v>
      </c>
      <c r="D512" t="s">
        <v>3</v>
      </c>
      <c r="E512" s="8">
        <v>2.0310999999999999</v>
      </c>
      <c r="F512">
        <v>230450284.26999995</v>
      </c>
      <c r="G512">
        <v>72851.330000000016</v>
      </c>
      <c r="H512">
        <v>383895201</v>
      </c>
      <c r="I512">
        <v>50703478.059999995</v>
      </c>
      <c r="J512">
        <v>74877655.75999999</v>
      </c>
      <c r="K512">
        <v>9186322.790000001</v>
      </c>
      <c r="L512">
        <v>14765777</v>
      </c>
      <c r="M512" s="10">
        <v>8477736</v>
      </c>
      <c r="N512" s="10">
        <v>38006861</v>
      </c>
      <c r="O512" s="10">
        <v>68668976</v>
      </c>
      <c r="P512" s="10">
        <v>53730231</v>
      </c>
      <c r="Q512" s="10">
        <v>5160368</v>
      </c>
      <c r="R512" s="10">
        <v>66604895</v>
      </c>
      <c r="S512" s="10">
        <v>816983</v>
      </c>
      <c r="T512" s="10">
        <v>18816205</v>
      </c>
      <c r="U512" s="10">
        <v>93755253</v>
      </c>
      <c r="V512" s="10">
        <v>29784842</v>
      </c>
      <c r="W512" s="10">
        <v>816983</v>
      </c>
      <c r="X512" s="10">
        <v>18816205</v>
      </c>
      <c r="Y512" s="10">
        <v>93755253</v>
      </c>
      <c r="Z512" s="10">
        <v>29784842</v>
      </c>
      <c r="AA512" s="10">
        <v>72851</v>
      </c>
      <c r="AB512" s="10">
        <v>23.608735510500001</v>
      </c>
      <c r="AC512">
        <v>139.32</v>
      </c>
      <c r="AD512" s="2">
        <v>15757148192</v>
      </c>
      <c r="AE512" s="2">
        <v>20156726433</v>
      </c>
      <c r="AF512" s="10">
        <f>INDEX(CONFAZ!$EN$2:$ES$408,MATCH(DATE(YEAR($A512),MONTH($A512),15),CONFAZ!$EN$2:$EN$408,0),2)</f>
        <v>173325757</v>
      </c>
      <c r="AG512" s="10">
        <f>INDEX(CONFAZ!$EN$2:$ES$408,MATCH(DATE(YEAR($A512),MONTH($A512),15),CONFAZ!$EN$2:$EN$408,0),3)</f>
        <v>1241458349</v>
      </c>
      <c r="AH512">
        <v>678</v>
      </c>
      <c r="AI512">
        <v>758447268700</v>
      </c>
      <c r="AJ512">
        <v>7.11</v>
      </c>
      <c r="AK512">
        <v>0.92</v>
      </c>
      <c r="AL512">
        <v>888.66611111111104</v>
      </c>
      <c r="AM512">
        <v>736.44050000000004</v>
      </c>
      <c r="AN512">
        <v>680.10761904761898</v>
      </c>
      <c r="AO512">
        <v>820.46839999999997</v>
      </c>
      <c r="AP512">
        <v>7.26691933976314</v>
      </c>
      <c r="AQ512">
        <v>1.86</v>
      </c>
      <c r="AR512">
        <v>227.02</v>
      </c>
      <c r="AS512">
        <v>8.64</v>
      </c>
      <c r="AT512" s="10">
        <v>408889700000</v>
      </c>
      <c r="AU512">
        <v>0</v>
      </c>
      <c r="AV512">
        <v>0</v>
      </c>
      <c r="AW512">
        <v>90976723</v>
      </c>
      <c r="AX512">
        <v>80958888</v>
      </c>
      <c r="AY512">
        <v>0</v>
      </c>
      <c r="AZ512" s="10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3847426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6170409</v>
      </c>
      <c r="BO512">
        <v>18211488000</v>
      </c>
      <c r="BP512" s="3">
        <v>0.4</v>
      </c>
      <c r="BQ512" s="3">
        <v>3704</v>
      </c>
      <c r="BR512" s="3">
        <v>17996.55</v>
      </c>
      <c r="BS512" s="3">
        <v>1871630000</v>
      </c>
      <c r="BT512" s="3">
        <v>17679000</v>
      </c>
      <c r="BU512">
        <v>3901623000</v>
      </c>
      <c r="BV512">
        <v>8985524000</v>
      </c>
      <c r="BW512" s="3">
        <v>3435031000</v>
      </c>
      <c r="BX512">
        <v>14776457000</v>
      </c>
      <c r="BY512">
        <v>5744808000</v>
      </c>
      <c r="BZ512">
        <v>0.4</v>
      </c>
      <c r="CA512">
        <v>3704</v>
      </c>
      <c r="CB512">
        <v>6245.02</v>
      </c>
      <c r="CC512">
        <v>14775476000</v>
      </c>
      <c r="CD512">
        <v>0.4</v>
      </c>
      <c r="CE512">
        <v>465374.81</v>
      </c>
      <c r="CF512">
        <v>229098991.44</v>
      </c>
      <c r="CG512">
        <v>19178.439999999999</v>
      </c>
      <c r="CH512">
        <v>33784.910000000003</v>
      </c>
      <c r="CI512">
        <v>38.131496400000003</v>
      </c>
      <c r="CJ512">
        <v>2.76</v>
      </c>
      <c r="CK512">
        <v>91423.33</v>
      </c>
      <c r="CL512">
        <v>116293.33</v>
      </c>
      <c r="CM512">
        <v>24870</v>
      </c>
      <c r="CN512">
        <v>50243.33</v>
      </c>
      <c r="CO512">
        <v>5001793.33</v>
      </c>
      <c r="CP512">
        <v>-88190</v>
      </c>
      <c r="CQ512">
        <v>-7746.67</v>
      </c>
      <c r="CR512">
        <v>42361.599999999999</v>
      </c>
      <c r="CS512">
        <v>227667345.62</v>
      </c>
      <c r="CT512">
        <v>28415.759999999998</v>
      </c>
      <c r="CU512">
        <v>227739922.97999999</v>
      </c>
      <c r="CV512" s="34">
        <v>0.53078559999999997</v>
      </c>
      <c r="CW512">
        <v>0</v>
      </c>
      <c r="CX512" s="7">
        <v>34093132.740000002</v>
      </c>
      <c r="CY512" s="10">
        <f t="shared" si="15"/>
        <v>0</v>
      </c>
      <c r="CZ512" s="10">
        <f>IFERROR(INDEX(CONFAZ!$A$2:$ES$440,MATCH(DATE(YEAR($A512),MONTH($A512),15),CONFAZ!$A$2:$A$440,0),4),0)</f>
        <v>19178.439999999999</v>
      </c>
      <c r="DA512"/>
      <c r="DB512"/>
      <c r="DC512"/>
      <c r="DD512"/>
      <c r="DJ512"/>
    </row>
    <row r="513" spans="1:114" x14ac:dyDescent="0.25">
      <c r="A513" s="1">
        <v>41325</v>
      </c>
      <c r="B513" s="1" t="str">
        <f t="shared" si="14"/>
        <v>20/02/2013</v>
      </c>
      <c r="C513" t="s">
        <v>61</v>
      </c>
      <c r="D513" t="s">
        <v>3</v>
      </c>
      <c r="E513" s="8">
        <v>1.9732000000000001</v>
      </c>
      <c r="F513">
        <v>192478249.55000001</v>
      </c>
      <c r="G513">
        <v>42820.630000000005</v>
      </c>
      <c r="H513">
        <v>359357830</v>
      </c>
      <c r="I513">
        <v>47736995.320000008</v>
      </c>
      <c r="J513">
        <v>94957518.829999998</v>
      </c>
      <c r="K513">
        <v>6873949.8300000001</v>
      </c>
      <c r="L513">
        <v>38699100</v>
      </c>
      <c r="M513" s="10">
        <v>5250177</v>
      </c>
      <c r="N513" s="10">
        <v>36441134</v>
      </c>
      <c r="O513" s="10">
        <v>44182672</v>
      </c>
      <c r="P513" s="10">
        <v>51104558</v>
      </c>
      <c r="Q513" s="10">
        <v>4091516</v>
      </c>
      <c r="R513" s="10">
        <v>53778155</v>
      </c>
      <c r="S513" s="10">
        <v>758067</v>
      </c>
      <c r="T513" s="10">
        <v>14574522</v>
      </c>
      <c r="U513" s="10">
        <v>119636394</v>
      </c>
      <c r="V513" s="10">
        <v>29497814</v>
      </c>
      <c r="W513" s="10">
        <v>758067</v>
      </c>
      <c r="X513" s="10">
        <v>14574522</v>
      </c>
      <c r="Y513" s="10">
        <v>119636394</v>
      </c>
      <c r="Z513" s="10">
        <v>29497814</v>
      </c>
      <c r="AA513" s="10">
        <v>42821</v>
      </c>
      <c r="AB513" s="10">
        <v>21.835082719999999</v>
      </c>
      <c r="AC513">
        <v>136.13999999999999</v>
      </c>
      <c r="AD513" s="2">
        <v>15478937787</v>
      </c>
      <c r="AE513" s="2">
        <v>16981570962</v>
      </c>
      <c r="AF513" s="10">
        <f>INDEX(CONFAZ!$EN$2:$ES$408,MATCH(DATE(YEAR($A513),MONTH($A513),15),CONFAZ!$EN$2:$EN$408,0),2)</f>
        <v>126611985</v>
      </c>
      <c r="AG513" s="10">
        <f>INDEX(CONFAZ!$EN$2:$ES$408,MATCH(DATE(YEAR($A513),MONTH($A513),15),CONFAZ!$EN$2:$EN$408,0),3)</f>
        <v>597827834</v>
      </c>
      <c r="AH513">
        <v>678</v>
      </c>
      <c r="AI513">
        <v>737467714400</v>
      </c>
      <c r="AJ513">
        <v>7.12</v>
      </c>
      <c r="AK513">
        <v>0.52</v>
      </c>
      <c r="AL513">
        <v>891.79055555555499</v>
      </c>
      <c r="AM513">
        <v>738.86299999999903</v>
      </c>
      <c r="AN513">
        <v>681.30761904761903</v>
      </c>
      <c r="AO513">
        <v>824.51919999999996</v>
      </c>
      <c r="AP513">
        <v>7.7835220745117297</v>
      </c>
      <c r="AQ513">
        <v>1.6</v>
      </c>
      <c r="AR513">
        <v>226.97</v>
      </c>
      <c r="AS513">
        <v>-1.57</v>
      </c>
      <c r="AT513" s="10">
        <v>398093600000</v>
      </c>
      <c r="AU513">
        <v>0</v>
      </c>
      <c r="AV513">
        <v>0</v>
      </c>
      <c r="AW513">
        <v>100876607</v>
      </c>
      <c r="AX513">
        <v>82835952</v>
      </c>
      <c r="AY513">
        <v>0</v>
      </c>
      <c r="AZ513" s="10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14401278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10000</v>
      </c>
      <c r="BN513">
        <v>3629377</v>
      </c>
      <c r="BO513">
        <v>18211488000</v>
      </c>
      <c r="BP513" s="3">
        <v>0.4</v>
      </c>
      <c r="BQ513" s="3">
        <v>3704</v>
      </c>
      <c r="BR513">
        <v>17996.55</v>
      </c>
      <c r="BS513" s="3">
        <v>1871630000</v>
      </c>
      <c r="BT513">
        <v>17679000</v>
      </c>
      <c r="BU513" s="3">
        <v>3901623000</v>
      </c>
      <c r="BV513" s="3">
        <v>8985524000</v>
      </c>
      <c r="BW513" s="3">
        <v>3435031000</v>
      </c>
      <c r="BX513" s="3">
        <v>14776457000</v>
      </c>
      <c r="BY513">
        <v>5744808000</v>
      </c>
      <c r="BZ513">
        <v>0.4</v>
      </c>
      <c r="CA513">
        <v>3704</v>
      </c>
      <c r="CB513">
        <v>6245.02</v>
      </c>
      <c r="CC513">
        <v>14775476000</v>
      </c>
      <c r="CD513">
        <v>0.4</v>
      </c>
      <c r="CE513">
        <v>659966.97</v>
      </c>
      <c r="CF513">
        <v>413542084.13</v>
      </c>
      <c r="CG513">
        <v>16851.490000000002</v>
      </c>
      <c r="CH513">
        <v>32783.910000000003</v>
      </c>
      <c r="CI513">
        <v>38.131496400000003</v>
      </c>
      <c r="CJ513">
        <v>2.89</v>
      </c>
      <c r="CK513">
        <v>91423.33</v>
      </c>
      <c r="CL513">
        <v>116293.33</v>
      </c>
      <c r="CM513">
        <v>24870</v>
      </c>
      <c r="CN513">
        <v>50243.33</v>
      </c>
      <c r="CO513">
        <v>5001793.33</v>
      </c>
      <c r="CP513">
        <v>-88190</v>
      </c>
      <c r="CQ513">
        <v>-7746.67</v>
      </c>
      <c r="CR513">
        <v>26630.81</v>
      </c>
      <c r="CS513">
        <v>228503965.74000001</v>
      </c>
      <c r="CT513">
        <v>64045.34</v>
      </c>
      <c r="CU513">
        <v>228594641.88999999</v>
      </c>
      <c r="CV513" s="34">
        <v>0.53078559999999997</v>
      </c>
      <c r="CW513">
        <v>0</v>
      </c>
      <c r="CX513" s="7">
        <v>32511533.789999999</v>
      </c>
      <c r="CY513" s="10">
        <f t="shared" si="15"/>
        <v>0</v>
      </c>
      <c r="CZ513" s="10">
        <f>IFERROR(INDEX(CONFAZ!$A$2:$ES$440,MATCH(DATE(YEAR($A513),MONTH($A513),15),CONFAZ!$A$2:$A$440,0),4),0)</f>
        <v>16851.490000000002</v>
      </c>
      <c r="DA513"/>
      <c r="DB513"/>
      <c r="DC513"/>
      <c r="DD513"/>
      <c r="DJ513"/>
    </row>
    <row r="514" spans="1:114" x14ac:dyDescent="0.25">
      <c r="A514" s="1">
        <v>41353</v>
      </c>
      <c r="B514" s="1" t="str">
        <f t="shared" ref="B514:B577" si="16">TEXT(A514,"dd/MM/aaaa")</f>
        <v>20/03/2013</v>
      </c>
      <c r="C514" t="s">
        <v>61</v>
      </c>
      <c r="D514" t="s">
        <v>3</v>
      </c>
      <c r="E514" s="8">
        <v>1.9827999999999999</v>
      </c>
      <c r="F514">
        <v>175253445.88999999</v>
      </c>
      <c r="G514">
        <v>80980.900000000009</v>
      </c>
      <c r="H514">
        <v>320393730</v>
      </c>
      <c r="I514">
        <v>43943061.229999989</v>
      </c>
      <c r="J514">
        <v>80116369.590000004</v>
      </c>
      <c r="K514">
        <v>6545974.4600000009</v>
      </c>
      <c r="L514">
        <v>66614800</v>
      </c>
      <c r="M514" s="10">
        <v>4320074</v>
      </c>
      <c r="N514" s="10">
        <v>35275698</v>
      </c>
      <c r="O514" s="10">
        <v>40364368</v>
      </c>
      <c r="P514" s="10">
        <v>47302059</v>
      </c>
      <c r="Q514" s="10">
        <v>3926641</v>
      </c>
      <c r="R514" s="10">
        <v>50220221</v>
      </c>
      <c r="S514" s="10">
        <v>615776</v>
      </c>
      <c r="T514" s="10">
        <v>17654758</v>
      </c>
      <c r="U514" s="10">
        <v>96258493</v>
      </c>
      <c r="V514" s="10">
        <v>24374661</v>
      </c>
      <c r="W514" s="10">
        <v>615776</v>
      </c>
      <c r="X514" s="10">
        <v>17654758</v>
      </c>
      <c r="Y514" s="10">
        <v>96258493</v>
      </c>
      <c r="Z514" s="10">
        <v>24374661</v>
      </c>
      <c r="AA514" s="10">
        <v>80981</v>
      </c>
      <c r="AB514" s="10">
        <v>24.628607322099999</v>
      </c>
      <c r="AC514">
        <v>148.01</v>
      </c>
      <c r="AD514" s="2">
        <v>18360470433</v>
      </c>
      <c r="AE514" s="2">
        <v>19281997605</v>
      </c>
      <c r="AF514" s="10">
        <f>INDEX(CONFAZ!$EN$2:$ES$408,MATCH(DATE(YEAR($A514),MONTH($A514),15),CONFAZ!$EN$2:$EN$408,0),2)</f>
        <v>145683324</v>
      </c>
      <c r="AG514" s="10">
        <f>INDEX(CONFAZ!$EN$2:$ES$408,MATCH(DATE(YEAR($A514),MONTH($A514),15),CONFAZ!$EN$2:$EN$408,0),3)</f>
        <v>743903686</v>
      </c>
      <c r="AH514">
        <v>678</v>
      </c>
      <c r="AI514">
        <v>747384735200</v>
      </c>
      <c r="AJ514">
        <v>7.15</v>
      </c>
      <c r="AK514">
        <v>0.6</v>
      </c>
      <c r="AL514">
        <v>891.84222222222195</v>
      </c>
      <c r="AM514">
        <v>735.40549999999996</v>
      </c>
      <c r="AN514">
        <v>680.12857142857104</v>
      </c>
      <c r="AO514">
        <v>824.9384</v>
      </c>
      <c r="AP514">
        <v>8.0632265206962295</v>
      </c>
      <c r="AQ514">
        <v>1.47</v>
      </c>
      <c r="AR514">
        <v>217.33</v>
      </c>
      <c r="AS514">
        <v>-0.01</v>
      </c>
      <c r="AT514" s="10">
        <v>434630100000</v>
      </c>
      <c r="AU514">
        <v>0</v>
      </c>
      <c r="AV514">
        <v>0</v>
      </c>
      <c r="AW514">
        <v>55764801</v>
      </c>
      <c r="AX514">
        <v>42826535</v>
      </c>
      <c r="AY514">
        <v>0</v>
      </c>
      <c r="AZ514" s="10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2950286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6912896</v>
      </c>
      <c r="BM514">
        <v>0</v>
      </c>
      <c r="BN514">
        <v>3075084</v>
      </c>
      <c r="BO514">
        <v>18211488000</v>
      </c>
      <c r="BP514" s="3">
        <v>0.4</v>
      </c>
      <c r="BQ514" s="3">
        <v>3704</v>
      </c>
      <c r="BR514">
        <v>17996.55</v>
      </c>
      <c r="BS514" s="3">
        <v>1871630000</v>
      </c>
      <c r="BT514" s="3">
        <v>17679000</v>
      </c>
      <c r="BU514" s="3">
        <v>3901623000</v>
      </c>
      <c r="BV514">
        <v>8985524000</v>
      </c>
      <c r="BW514" s="3">
        <v>3435031000</v>
      </c>
      <c r="BX514" s="3">
        <v>14776457000</v>
      </c>
      <c r="BY514">
        <v>5744808000</v>
      </c>
      <c r="BZ514">
        <v>0.4</v>
      </c>
      <c r="CA514">
        <v>3704</v>
      </c>
      <c r="CB514">
        <v>6245.02</v>
      </c>
      <c r="CC514">
        <v>14775476000</v>
      </c>
      <c r="CD514">
        <v>0.4</v>
      </c>
      <c r="CE514">
        <v>488742.57</v>
      </c>
      <c r="CF514">
        <v>298984590.13999999</v>
      </c>
      <c r="CG514">
        <v>12166.04</v>
      </c>
      <c r="CH514">
        <v>34380.910000000003</v>
      </c>
      <c r="CI514">
        <v>38.131496400000003</v>
      </c>
      <c r="CJ514">
        <v>2.89</v>
      </c>
      <c r="CK514">
        <v>91423.33</v>
      </c>
      <c r="CL514">
        <v>116293.33</v>
      </c>
      <c r="CM514">
        <v>24870</v>
      </c>
      <c r="CN514">
        <v>50243.33</v>
      </c>
      <c r="CO514">
        <v>5001793.33</v>
      </c>
      <c r="CP514">
        <v>-88190</v>
      </c>
      <c r="CQ514">
        <v>-7746.67</v>
      </c>
      <c r="CR514">
        <v>19528.310000000001</v>
      </c>
      <c r="CS514">
        <v>197075815.94</v>
      </c>
      <c r="CT514">
        <v>116507.94</v>
      </c>
      <c r="CU514">
        <v>197211852.19</v>
      </c>
      <c r="CV514" s="34">
        <v>0.53078559999999997</v>
      </c>
      <c r="CW514">
        <v>0</v>
      </c>
      <c r="CX514" s="7">
        <v>28919051.77</v>
      </c>
      <c r="CY514" s="10">
        <f t="shared" si="15"/>
        <v>0</v>
      </c>
      <c r="CZ514" s="10">
        <f>IFERROR(INDEX(CONFAZ!$A$2:$ES$440,MATCH(DATE(YEAR($A514),MONTH($A514),15),CONFAZ!$A$2:$A$440,0),4),0)</f>
        <v>12166.04</v>
      </c>
      <c r="DA514" s="10"/>
      <c r="DB514" s="10"/>
      <c r="DC514"/>
      <c r="DD514"/>
      <c r="DJ514"/>
    </row>
    <row r="515" spans="1:114" x14ac:dyDescent="0.25">
      <c r="A515" s="1">
        <v>41384</v>
      </c>
      <c r="B515" s="1" t="str">
        <f t="shared" si="16"/>
        <v>20/04/2013</v>
      </c>
      <c r="C515" t="s">
        <v>61</v>
      </c>
      <c r="D515" t="s">
        <v>3</v>
      </c>
      <c r="E515" s="8">
        <v>2.0022000000000002</v>
      </c>
      <c r="F515">
        <v>183837888.06</v>
      </c>
      <c r="G515">
        <v>55866.66</v>
      </c>
      <c r="H515">
        <v>332909068</v>
      </c>
      <c r="I515">
        <v>50966610.419999994</v>
      </c>
      <c r="J515">
        <v>76083323.670000017</v>
      </c>
      <c r="K515">
        <v>7247766.8100000005</v>
      </c>
      <c r="L515">
        <v>51142080</v>
      </c>
      <c r="M515" s="10">
        <v>6080245</v>
      </c>
      <c r="N515" s="10">
        <v>35747834</v>
      </c>
      <c r="O515" s="10">
        <v>47393780</v>
      </c>
      <c r="P515" s="10">
        <v>54211770</v>
      </c>
      <c r="Q515" s="10">
        <v>5010039</v>
      </c>
      <c r="R515" s="10">
        <v>56073184</v>
      </c>
      <c r="S515" s="10">
        <v>533921</v>
      </c>
      <c r="T515" s="10">
        <v>19676864</v>
      </c>
      <c r="U515" s="10">
        <v>84783054</v>
      </c>
      <c r="V515" s="10">
        <v>23342510</v>
      </c>
      <c r="W515" s="10">
        <v>533921</v>
      </c>
      <c r="X515" s="10">
        <v>19676864</v>
      </c>
      <c r="Y515" s="10">
        <v>84783054</v>
      </c>
      <c r="Z515" s="10">
        <v>23342510</v>
      </c>
      <c r="AA515" s="10">
        <v>55867</v>
      </c>
      <c r="AB515" s="10">
        <v>25.270852797</v>
      </c>
      <c r="AC515">
        <v>149.79</v>
      </c>
      <c r="AD515" s="2">
        <v>20550843458</v>
      </c>
      <c r="AE515" s="2">
        <v>21788737806</v>
      </c>
      <c r="AF515" s="10">
        <f>INDEX(CONFAZ!$EN$2:$ES$408,MATCH(DATE(YEAR($A515),MONTH($A515),15),CONFAZ!$EN$2:$EN$408,0),2)</f>
        <v>284417058</v>
      </c>
      <c r="AG515" s="10">
        <f>INDEX(CONFAZ!$EN$2:$ES$408,MATCH(DATE(YEAR($A515),MONTH($A515),15),CONFAZ!$EN$2:$EN$408,0),3)</f>
        <v>445383627</v>
      </c>
      <c r="AH515">
        <v>678</v>
      </c>
      <c r="AI515">
        <v>758163063000</v>
      </c>
      <c r="AJ515">
        <v>7.26</v>
      </c>
      <c r="AK515">
        <v>0.59</v>
      </c>
      <c r="AL515">
        <v>891.81666666666604</v>
      </c>
      <c r="AM515">
        <v>735.572</v>
      </c>
      <c r="AN515">
        <v>680.37809523809506</v>
      </c>
      <c r="AO515">
        <v>823.60519999999997</v>
      </c>
      <c r="AP515">
        <v>7.93074902654143</v>
      </c>
      <c r="AQ515">
        <v>1.55</v>
      </c>
      <c r="AR515">
        <v>208.19</v>
      </c>
      <c r="AS515">
        <v>5.98</v>
      </c>
      <c r="AT515" s="10">
        <v>446504900000</v>
      </c>
      <c r="AU515">
        <v>0</v>
      </c>
      <c r="AV515">
        <v>0</v>
      </c>
      <c r="AW515">
        <v>111272126</v>
      </c>
      <c r="AX515">
        <v>51816650</v>
      </c>
      <c r="AY515">
        <v>0</v>
      </c>
      <c r="AZ515" s="10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54881830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4573646</v>
      </c>
      <c r="BO515">
        <v>18211488000</v>
      </c>
      <c r="BP515" s="3">
        <v>0.4</v>
      </c>
      <c r="BQ515" s="3">
        <v>3704</v>
      </c>
      <c r="BR515">
        <v>17996.55</v>
      </c>
      <c r="BS515" s="3">
        <v>1871630000</v>
      </c>
      <c r="BT515" s="3">
        <v>17679000</v>
      </c>
      <c r="BU515" s="3">
        <v>3901623000</v>
      </c>
      <c r="BV515" s="3">
        <v>8985524000</v>
      </c>
      <c r="BW515" s="3">
        <v>3435031000</v>
      </c>
      <c r="BX515" s="3">
        <v>14776457000</v>
      </c>
      <c r="BY515">
        <v>5744808000</v>
      </c>
      <c r="BZ515">
        <v>0.4</v>
      </c>
      <c r="CA515">
        <v>3704</v>
      </c>
      <c r="CB515">
        <v>6245.02</v>
      </c>
      <c r="CC515">
        <v>14775476000</v>
      </c>
      <c r="CD515">
        <v>0.4</v>
      </c>
      <c r="CE515">
        <v>232235.11</v>
      </c>
      <c r="CF515">
        <v>123674177.06</v>
      </c>
      <c r="CG515">
        <v>16598.439999999999</v>
      </c>
      <c r="CH515">
        <v>35553.910000000003</v>
      </c>
      <c r="CI515">
        <v>38.131496400000003</v>
      </c>
      <c r="CJ515">
        <v>2.88</v>
      </c>
      <c r="CK515">
        <v>-195580</v>
      </c>
      <c r="CL515">
        <v>-168270</v>
      </c>
      <c r="CM515">
        <v>27306.67</v>
      </c>
      <c r="CN515">
        <v>-4916.67</v>
      </c>
      <c r="CO515">
        <v>4955310</v>
      </c>
      <c r="CP515">
        <v>-103413.33</v>
      </c>
      <c r="CQ515">
        <v>-38406.67</v>
      </c>
      <c r="CR515">
        <v>33148.01</v>
      </c>
      <c r="CS515">
        <v>190209669.61000001</v>
      </c>
      <c r="CT515">
        <v>89934.25</v>
      </c>
      <c r="CU515">
        <v>190332751.87</v>
      </c>
      <c r="CV515" s="34">
        <v>0.53078559999999997</v>
      </c>
      <c r="CW515">
        <v>0</v>
      </c>
      <c r="CX515" s="7">
        <v>30731338.370000001</v>
      </c>
      <c r="CY515" s="10">
        <f t="shared" ref="CY515:CY578" si="17">CG515-CZ515</f>
        <v>0</v>
      </c>
      <c r="CZ515" s="10">
        <f>IFERROR(INDEX(CONFAZ!$A$2:$ES$440,MATCH(DATE(YEAR($A515),MONTH($A515),15),CONFAZ!$A$2:$A$440,0),4),0)</f>
        <v>16598.439999999999</v>
      </c>
      <c r="DA515"/>
      <c r="DB515"/>
      <c r="DC515"/>
      <c r="DD515"/>
      <c r="DJ515"/>
    </row>
    <row r="516" spans="1:114" x14ac:dyDescent="0.25">
      <c r="A516" s="1">
        <v>41414</v>
      </c>
      <c r="B516" s="1" t="str">
        <f t="shared" si="16"/>
        <v>20/05/2013</v>
      </c>
      <c r="C516" t="s">
        <v>61</v>
      </c>
      <c r="D516" t="s">
        <v>3</v>
      </c>
      <c r="E516" s="8">
        <v>2.0348000000000002</v>
      </c>
      <c r="F516">
        <v>179854829.62</v>
      </c>
      <c r="G516">
        <v>240895.37</v>
      </c>
      <c r="H516">
        <v>344472322</v>
      </c>
      <c r="I516">
        <v>51380450.080000006</v>
      </c>
      <c r="J516">
        <v>87697850.510000005</v>
      </c>
      <c r="K516">
        <v>7467310.3100000005</v>
      </c>
      <c r="L516">
        <v>33870360</v>
      </c>
      <c r="M516" s="10">
        <v>4617815</v>
      </c>
      <c r="N516" s="10">
        <v>36561240</v>
      </c>
      <c r="O516" s="10">
        <v>44045474</v>
      </c>
      <c r="P516" s="10">
        <v>55893677</v>
      </c>
      <c r="Q516" s="10">
        <v>4908996</v>
      </c>
      <c r="R516" s="10">
        <v>56260912</v>
      </c>
      <c r="S516" s="10">
        <v>745440</v>
      </c>
      <c r="T516" s="10">
        <v>18961725</v>
      </c>
      <c r="U516" s="10">
        <v>100088420</v>
      </c>
      <c r="V516" s="10">
        <v>22149152</v>
      </c>
      <c r="W516" s="10">
        <v>745440</v>
      </c>
      <c r="X516" s="10">
        <v>18961725</v>
      </c>
      <c r="Y516" s="10">
        <v>100088420</v>
      </c>
      <c r="Z516" s="10">
        <v>22149152</v>
      </c>
      <c r="AA516" s="10">
        <v>239471</v>
      </c>
      <c r="AB516" s="10">
        <v>26.761438720899999</v>
      </c>
      <c r="AC516">
        <v>147.03</v>
      </c>
      <c r="AD516" s="2">
        <v>21654862456</v>
      </c>
      <c r="AE516" s="2">
        <v>21203755901</v>
      </c>
      <c r="AF516" s="10">
        <f>INDEX(CONFAZ!$EN$2:$ES$408,MATCH(DATE(YEAR($A516),MONTH($A516),15),CONFAZ!$EN$2:$EN$408,0),2)</f>
        <v>218218007</v>
      </c>
      <c r="AG516" s="10">
        <f>INDEX(CONFAZ!$EN$2:$ES$408,MATCH(DATE(YEAR($A516),MONTH($A516),15),CONFAZ!$EN$2:$EN$408,0),3)</f>
        <v>720568794</v>
      </c>
      <c r="AH516">
        <v>678</v>
      </c>
      <c r="AI516">
        <v>761863711600</v>
      </c>
      <c r="AJ516">
        <v>7.42</v>
      </c>
      <c r="AK516">
        <v>0.35</v>
      </c>
      <c r="AL516">
        <v>849.82500000000005</v>
      </c>
      <c r="AM516">
        <v>689.72249999999997</v>
      </c>
      <c r="AN516">
        <v>637.78619047618997</v>
      </c>
      <c r="AO516">
        <v>777.33519999999999</v>
      </c>
      <c r="AP516">
        <v>7.6683832152143898</v>
      </c>
      <c r="AQ516">
        <v>1.37</v>
      </c>
      <c r="AR516">
        <v>212.16</v>
      </c>
      <c r="AS516">
        <v>11.88</v>
      </c>
      <c r="AT516" s="10">
        <v>441335200000</v>
      </c>
      <c r="AU516">
        <v>0</v>
      </c>
      <c r="AV516">
        <v>0</v>
      </c>
      <c r="AW516">
        <v>109344195</v>
      </c>
      <c r="AX516">
        <v>87452155</v>
      </c>
      <c r="AY516">
        <v>0</v>
      </c>
      <c r="AZ516" s="10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18960569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2931471</v>
      </c>
      <c r="BO516">
        <v>18211488000</v>
      </c>
      <c r="BP516" s="3">
        <v>0.4</v>
      </c>
      <c r="BQ516" s="3">
        <v>3704</v>
      </c>
      <c r="BR516" s="3">
        <v>17996.55</v>
      </c>
      <c r="BS516">
        <v>1871630000</v>
      </c>
      <c r="BT516" s="3">
        <v>17679000</v>
      </c>
      <c r="BU516" s="3">
        <v>3901623000</v>
      </c>
      <c r="BV516" s="3">
        <v>8985524000</v>
      </c>
      <c r="BW516" s="3">
        <v>3435031000</v>
      </c>
      <c r="BX516" s="3">
        <v>14776457000</v>
      </c>
      <c r="BY516">
        <v>5744808000</v>
      </c>
      <c r="BZ516">
        <v>0.4</v>
      </c>
      <c r="CA516">
        <v>3704</v>
      </c>
      <c r="CB516">
        <v>6245.02</v>
      </c>
      <c r="CC516">
        <v>14775476000</v>
      </c>
      <c r="CD516">
        <v>0.4</v>
      </c>
      <c r="CE516">
        <v>388096.63</v>
      </c>
      <c r="CF516">
        <v>201476740.94</v>
      </c>
      <c r="CG516">
        <v>10578.97</v>
      </c>
      <c r="CH516">
        <v>34883.910000000003</v>
      </c>
      <c r="CI516">
        <v>38.131496400000003</v>
      </c>
      <c r="CJ516">
        <v>2.86</v>
      </c>
      <c r="CK516">
        <v>-195580</v>
      </c>
      <c r="CL516">
        <v>-168270</v>
      </c>
      <c r="CM516">
        <v>27306.67</v>
      </c>
      <c r="CN516">
        <v>-4916.67</v>
      </c>
      <c r="CO516">
        <v>4955310</v>
      </c>
      <c r="CP516">
        <v>-103413.33</v>
      </c>
      <c r="CQ516">
        <v>-38406.67</v>
      </c>
      <c r="CR516">
        <v>157749.15</v>
      </c>
      <c r="CS516">
        <v>201048255.05000001</v>
      </c>
      <c r="CT516">
        <v>60838.62</v>
      </c>
      <c r="CU516">
        <v>201266842.81999999</v>
      </c>
      <c r="CV516" s="34">
        <v>0.53078559999999997</v>
      </c>
      <c r="CW516">
        <v>0</v>
      </c>
      <c r="CX516" s="7">
        <v>30889516.829999998</v>
      </c>
      <c r="CY516" s="10">
        <f t="shared" si="17"/>
        <v>0</v>
      </c>
      <c r="CZ516" s="10">
        <f>IFERROR(INDEX(CONFAZ!$A$2:$ES$440,MATCH(DATE(YEAR($A516),MONTH($A516),15),CONFAZ!$A$2:$A$440,0),4),0)</f>
        <v>10578.97</v>
      </c>
      <c r="DB516"/>
      <c r="DC516"/>
      <c r="DD516"/>
      <c r="DJ516"/>
    </row>
    <row r="517" spans="1:114" x14ac:dyDescent="0.25">
      <c r="A517" s="1">
        <v>41445</v>
      </c>
      <c r="B517" s="1" t="str">
        <f t="shared" si="16"/>
        <v>20/06/2013</v>
      </c>
      <c r="C517" t="s">
        <v>61</v>
      </c>
      <c r="D517" t="s">
        <v>3</v>
      </c>
      <c r="E517" s="8">
        <v>2.173</v>
      </c>
      <c r="F517">
        <v>185583514.49000001</v>
      </c>
      <c r="G517">
        <v>1368360.53</v>
      </c>
      <c r="H517">
        <v>332679440</v>
      </c>
      <c r="I517">
        <v>55079428.710000001</v>
      </c>
      <c r="J517">
        <v>68301674.290000007</v>
      </c>
      <c r="K517">
        <v>7803498.3199999994</v>
      </c>
      <c r="L517">
        <v>19965144</v>
      </c>
      <c r="M517" s="10">
        <v>4949192</v>
      </c>
      <c r="N517" s="10">
        <v>37094494</v>
      </c>
      <c r="O517" s="10">
        <v>46601849</v>
      </c>
      <c r="P517" s="10">
        <v>51430216</v>
      </c>
      <c r="Q517" s="10">
        <v>3916371</v>
      </c>
      <c r="R517" s="10">
        <v>62470166</v>
      </c>
      <c r="S517" s="10">
        <v>496283</v>
      </c>
      <c r="T517" s="10">
        <v>17222197</v>
      </c>
      <c r="U517" s="10">
        <v>83853374</v>
      </c>
      <c r="V517" s="10">
        <v>23278480</v>
      </c>
      <c r="W517" s="10">
        <v>496283</v>
      </c>
      <c r="X517" s="10">
        <v>17222197</v>
      </c>
      <c r="Y517" s="10">
        <v>83853374</v>
      </c>
      <c r="Z517" s="10">
        <v>23278480</v>
      </c>
      <c r="AA517" s="10">
        <v>1366818</v>
      </c>
      <c r="AB517" s="10">
        <v>23.428895827400002</v>
      </c>
      <c r="AC517">
        <v>144.87</v>
      </c>
      <c r="AD517" s="2">
        <v>19331841435</v>
      </c>
      <c r="AE517" s="2">
        <v>18986750021</v>
      </c>
      <c r="AF517" s="10">
        <f>INDEX(CONFAZ!$EN$2:$ES$408,MATCH(DATE(YEAR($A517),MONTH($A517),15),CONFAZ!$EN$2:$EN$408,0),2)</f>
        <v>220113537</v>
      </c>
      <c r="AG517" s="10">
        <f>INDEX(CONFAZ!$EN$2:$ES$408,MATCH(DATE(YEAR($A517),MONTH($A517),15),CONFAZ!$EN$2:$EN$408,0),3)</f>
        <v>459031872</v>
      </c>
      <c r="AH517">
        <v>678</v>
      </c>
      <c r="AI517">
        <v>802710546000</v>
      </c>
      <c r="AJ517">
        <v>7.9</v>
      </c>
      <c r="AK517">
        <v>0.28000000000000003</v>
      </c>
      <c r="AL517">
        <v>900.41</v>
      </c>
      <c r="AM517">
        <v>732.46100000000001</v>
      </c>
      <c r="AN517">
        <v>673.88142857142805</v>
      </c>
      <c r="AO517">
        <v>827.05679999999995</v>
      </c>
      <c r="AP517">
        <v>7.5252946804828804</v>
      </c>
      <c r="AQ517">
        <v>1.26</v>
      </c>
      <c r="AR517">
        <v>224.99</v>
      </c>
      <c r="AS517">
        <v>9.41</v>
      </c>
      <c r="AT517" s="10">
        <v>434739600000</v>
      </c>
      <c r="AU517">
        <v>0</v>
      </c>
      <c r="AV517">
        <v>0</v>
      </c>
      <c r="AW517">
        <v>57608966</v>
      </c>
      <c r="AX517">
        <v>53598458</v>
      </c>
      <c r="AY517">
        <v>0</v>
      </c>
      <c r="AZ517" s="10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1814892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2195616</v>
      </c>
      <c r="BO517">
        <v>18211488000</v>
      </c>
      <c r="BP517" s="3">
        <v>0.4</v>
      </c>
      <c r="BQ517" s="3">
        <v>3704</v>
      </c>
      <c r="BR517" s="3">
        <v>17996.55</v>
      </c>
      <c r="BS517" s="3">
        <v>1871630000</v>
      </c>
      <c r="BT517" s="3">
        <v>17679000</v>
      </c>
      <c r="BU517" s="3">
        <v>3901623000</v>
      </c>
      <c r="BV517">
        <v>8985524000</v>
      </c>
      <c r="BW517" s="3">
        <v>3435031000</v>
      </c>
      <c r="BX517" s="3">
        <v>14776457000</v>
      </c>
      <c r="BY517">
        <v>5744808000</v>
      </c>
      <c r="BZ517">
        <v>0.4</v>
      </c>
      <c r="CA517">
        <v>3704</v>
      </c>
      <c r="CB517">
        <v>6245.02</v>
      </c>
      <c r="CC517">
        <v>14775476000</v>
      </c>
      <c r="CD517">
        <v>0.4</v>
      </c>
      <c r="CE517">
        <v>448624.03</v>
      </c>
      <c r="CF517">
        <v>136860545.66999999</v>
      </c>
      <c r="CG517">
        <v>16067.81</v>
      </c>
      <c r="CH517">
        <v>34397.910000000003</v>
      </c>
      <c r="CI517">
        <v>38.131496400000003</v>
      </c>
      <c r="CJ517">
        <v>2.85</v>
      </c>
      <c r="CK517">
        <v>-195580</v>
      </c>
      <c r="CL517">
        <v>-168270</v>
      </c>
      <c r="CM517">
        <v>27306.67</v>
      </c>
      <c r="CN517">
        <v>-4916.67</v>
      </c>
      <c r="CO517">
        <v>4955310</v>
      </c>
      <c r="CP517">
        <v>-103413.33</v>
      </c>
      <c r="CQ517">
        <v>-38406.67</v>
      </c>
      <c r="CR517">
        <v>1121061.9099999999</v>
      </c>
      <c r="CS517">
        <v>188545659.80000001</v>
      </c>
      <c r="CT517">
        <v>35420.69</v>
      </c>
      <c r="CU517">
        <v>189702142.40000001</v>
      </c>
      <c r="CV517" s="34">
        <v>0.53078559999999997</v>
      </c>
      <c r="CW517">
        <v>0</v>
      </c>
      <c r="CX517" s="7">
        <v>29628034.960000001</v>
      </c>
      <c r="CY517" s="10">
        <f t="shared" si="17"/>
        <v>0</v>
      </c>
      <c r="CZ517" s="10">
        <f>IFERROR(INDEX(CONFAZ!$A$2:$ES$440,MATCH(DATE(YEAR($A517),MONTH($A517),15),CONFAZ!$A$2:$A$440,0),4),0)</f>
        <v>16067.81</v>
      </c>
      <c r="DA517"/>
      <c r="DB517"/>
      <c r="DC517"/>
      <c r="DD517"/>
      <c r="DJ517"/>
    </row>
    <row r="518" spans="1:114" x14ac:dyDescent="0.25">
      <c r="A518" s="1">
        <v>41475</v>
      </c>
      <c r="B518" s="1" t="str">
        <f t="shared" si="16"/>
        <v>20/07/2013</v>
      </c>
      <c r="C518" t="s">
        <v>61</v>
      </c>
      <c r="D518" t="s">
        <v>3</v>
      </c>
      <c r="E518" s="8">
        <v>2.2522000000000002</v>
      </c>
      <c r="F518">
        <v>195324928.36000004</v>
      </c>
      <c r="G518">
        <v>9636951.4700000007</v>
      </c>
      <c r="H518">
        <v>366418175</v>
      </c>
      <c r="I518">
        <v>56829002.560000002</v>
      </c>
      <c r="J518">
        <v>80524951.140000015</v>
      </c>
      <c r="K518">
        <v>8049425.8300000001</v>
      </c>
      <c r="L518">
        <v>16478927</v>
      </c>
      <c r="M518" s="10">
        <v>6174392</v>
      </c>
      <c r="N518" s="10">
        <v>37127864</v>
      </c>
      <c r="O518" s="10">
        <v>48996711</v>
      </c>
      <c r="P518" s="10">
        <v>56047492</v>
      </c>
      <c r="Q518" s="10">
        <v>5038151</v>
      </c>
      <c r="R518" s="10">
        <v>62069356</v>
      </c>
      <c r="S518" s="10">
        <v>861727</v>
      </c>
      <c r="T518" s="10">
        <v>18512563</v>
      </c>
      <c r="U518" s="10">
        <v>96468090</v>
      </c>
      <c r="V518" s="10">
        <v>25474738</v>
      </c>
      <c r="W518" s="10">
        <v>861727</v>
      </c>
      <c r="X518" s="10">
        <v>18512563</v>
      </c>
      <c r="Y518" s="10">
        <v>96468090</v>
      </c>
      <c r="Z518" s="10">
        <v>25474738</v>
      </c>
      <c r="AA518" s="10">
        <v>9647091</v>
      </c>
      <c r="AB518" s="10">
        <v>25.075471855899998</v>
      </c>
      <c r="AC518">
        <v>152.13</v>
      </c>
      <c r="AD518" s="2">
        <v>20357391663</v>
      </c>
      <c r="AE518" s="2">
        <v>22867575854</v>
      </c>
      <c r="AF518" s="10">
        <f>INDEX(CONFAZ!$EN$2:$ES$408,MATCH(DATE(YEAR($A518),MONTH($A518),15),CONFAZ!$EN$2:$EN$408,0),2)</f>
        <v>235879249</v>
      </c>
      <c r="AG518" s="10">
        <f>INDEX(CONFAZ!$EN$2:$ES$408,MATCH(DATE(YEAR($A518),MONTH($A518),15),CONFAZ!$EN$2:$EN$408,0),3)</f>
        <v>360227500</v>
      </c>
      <c r="AH518">
        <v>678</v>
      </c>
      <c r="AI518">
        <v>837741825200</v>
      </c>
      <c r="AJ518">
        <v>8.23</v>
      </c>
      <c r="AK518">
        <v>-0.13</v>
      </c>
      <c r="AL518">
        <v>854.72555555555505</v>
      </c>
      <c r="AM518">
        <v>689.40800000000002</v>
      </c>
      <c r="AN518">
        <v>633.46190476190395</v>
      </c>
      <c r="AO518">
        <v>781.43719999999996</v>
      </c>
      <c r="AP518">
        <v>7.3808240903591704</v>
      </c>
      <c r="AQ518">
        <v>1.03</v>
      </c>
      <c r="AR518">
        <v>238.29</v>
      </c>
      <c r="AS518">
        <v>28.84</v>
      </c>
      <c r="AT518" s="10">
        <v>452597500000</v>
      </c>
      <c r="AU518">
        <v>0</v>
      </c>
      <c r="AV518">
        <v>0</v>
      </c>
      <c r="AW518">
        <v>73856404</v>
      </c>
      <c r="AX518">
        <v>58385804</v>
      </c>
      <c r="AY518">
        <v>0</v>
      </c>
      <c r="AZ518" s="10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14107426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1363174</v>
      </c>
      <c r="BO518">
        <v>18211488000</v>
      </c>
      <c r="BP518" s="3">
        <v>0.4</v>
      </c>
      <c r="BQ518" s="3">
        <v>3704</v>
      </c>
      <c r="BR518" s="3">
        <v>17996.55</v>
      </c>
      <c r="BS518" s="3">
        <v>1871630000</v>
      </c>
      <c r="BT518" s="3">
        <v>17679000</v>
      </c>
      <c r="BU518">
        <v>3901623000</v>
      </c>
      <c r="BV518" s="3">
        <v>8985524000</v>
      </c>
      <c r="BW518" s="3">
        <v>3435031000</v>
      </c>
      <c r="BX518" s="3">
        <v>14776457000</v>
      </c>
      <c r="BY518">
        <v>5744808000</v>
      </c>
      <c r="BZ518">
        <v>0.4</v>
      </c>
      <c r="CA518">
        <v>3704</v>
      </c>
      <c r="CB518">
        <v>6245.02</v>
      </c>
      <c r="CC518">
        <v>14775476000</v>
      </c>
      <c r="CD518">
        <v>0.4</v>
      </c>
      <c r="CE518">
        <v>392636.88</v>
      </c>
      <c r="CF518">
        <v>117936590.55</v>
      </c>
      <c r="CG518">
        <v>14906.87</v>
      </c>
      <c r="CH518">
        <v>35183.910000000003</v>
      </c>
      <c r="CI518">
        <v>38.131496400000003</v>
      </c>
      <c r="CJ518">
        <v>2.84</v>
      </c>
      <c r="CK518">
        <v>-13366.67</v>
      </c>
      <c r="CL518">
        <v>7183.33</v>
      </c>
      <c r="CM518">
        <v>20550</v>
      </c>
      <c r="CN518">
        <v>6713.33</v>
      </c>
      <c r="CO518">
        <v>5095290</v>
      </c>
      <c r="CP518">
        <v>-80373.33</v>
      </c>
      <c r="CQ518">
        <v>-27106.67</v>
      </c>
      <c r="CR518">
        <v>5795348.1100000003</v>
      </c>
      <c r="CS518">
        <v>208091123.03</v>
      </c>
      <c r="CT518">
        <v>21261.32</v>
      </c>
      <c r="CU518">
        <v>213915329.31999999</v>
      </c>
      <c r="CV518" s="34">
        <v>0.53078559999999997</v>
      </c>
      <c r="CW518">
        <v>0</v>
      </c>
      <c r="CX518" s="7">
        <v>32535098.5</v>
      </c>
      <c r="CY518" s="10">
        <f t="shared" si="17"/>
        <v>0</v>
      </c>
      <c r="CZ518" s="10">
        <f>IFERROR(INDEX(CONFAZ!$A$2:$ES$440,MATCH(DATE(YEAR($A518),MONTH($A518),15),CONFAZ!$A$2:$A$440,0),4),0)</f>
        <v>14906.87</v>
      </c>
      <c r="DA518"/>
      <c r="DB518"/>
      <c r="DC518"/>
      <c r="DD518"/>
      <c r="DJ518"/>
    </row>
    <row r="519" spans="1:114" x14ac:dyDescent="0.25">
      <c r="A519" s="1">
        <v>41506</v>
      </c>
      <c r="B519" s="1" t="str">
        <f t="shared" si="16"/>
        <v>20/08/2013</v>
      </c>
      <c r="C519" t="s">
        <v>61</v>
      </c>
      <c r="D519" t="s">
        <v>3</v>
      </c>
      <c r="E519" s="8">
        <v>2.3422000000000001</v>
      </c>
      <c r="F519">
        <v>199280756.95000002</v>
      </c>
      <c r="G519">
        <v>525281.83000000007</v>
      </c>
      <c r="H519">
        <v>383635706</v>
      </c>
      <c r="I519">
        <v>53930832.550000004</v>
      </c>
      <c r="J519">
        <v>104158921.67999999</v>
      </c>
      <c r="K519">
        <v>8079245.3299999991</v>
      </c>
      <c r="L519">
        <v>11351446</v>
      </c>
      <c r="M519" s="10">
        <v>6677943</v>
      </c>
      <c r="N519" s="10">
        <v>38640636</v>
      </c>
      <c r="O519" s="10">
        <v>47564473</v>
      </c>
      <c r="P519" s="10">
        <v>56555794</v>
      </c>
      <c r="Q519" s="10">
        <v>5375210</v>
      </c>
      <c r="R519" s="10">
        <v>66580986</v>
      </c>
      <c r="S519" s="10">
        <v>760521</v>
      </c>
      <c r="T519" s="10">
        <v>19278260</v>
      </c>
      <c r="U519" s="10">
        <v>114700706</v>
      </c>
      <c r="V519" s="10">
        <v>26975895</v>
      </c>
      <c r="W519" s="10">
        <v>760521</v>
      </c>
      <c r="X519" s="10">
        <v>19278260</v>
      </c>
      <c r="Y519" s="10">
        <v>114700706</v>
      </c>
      <c r="Z519" s="10">
        <v>26975895</v>
      </c>
      <c r="AA519" s="10">
        <v>525282</v>
      </c>
      <c r="AB519" s="10">
        <v>25.829981981300001</v>
      </c>
      <c r="AC519">
        <v>151.81</v>
      </c>
      <c r="AD519" s="2">
        <v>21214505830</v>
      </c>
      <c r="AE519" s="2">
        <v>20364218693</v>
      </c>
      <c r="AF519" s="10">
        <f>INDEX(CONFAZ!$EN$2:$ES$408,MATCH(DATE(YEAR($A519),MONTH($A519),15),CONFAZ!$EN$2:$EN$408,0),2)</f>
        <v>194682695</v>
      </c>
      <c r="AG519" s="10">
        <f>INDEX(CONFAZ!$EN$2:$ES$408,MATCH(DATE(YEAR($A519),MONTH($A519),15),CONFAZ!$EN$2:$EN$408,0),3)</f>
        <v>205071958</v>
      </c>
      <c r="AH519">
        <v>678</v>
      </c>
      <c r="AI519">
        <v>859592084400</v>
      </c>
      <c r="AJ519">
        <v>8.4499999999999993</v>
      </c>
      <c r="AK519">
        <v>0.16</v>
      </c>
      <c r="AL519">
        <v>851.32222222222197</v>
      </c>
      <c r="AM519">
        <v>688.46550000000002</v>
      </c>
      <c r="AN519">
        <v>632.50666666666598</v>
      </c>
      <c r="AO519">
        <v>778.04279999999903</v>
      </c>
      <c r="AP519">
        <v>7.2006184455452598</v>
      </c>
      <c r="AQ519">
        <v>1.24</v>
      </c>
      <c r="AR519">
        <v>263.25</v>
      </c>
      <c r="AS519">
        <v>18.420000000000002</v>
      </c>
      <c r="AT519" s="10">
        <v>453781600000</v>
      </c>
      <c r="AU519">
        <v>0</v>
      </c>
      <c r="AV519">
        <v>0</v>
      </c>
      <c r="AW519">
        <v>69275434</v>
      </c>
      <c r="AX519">
        <v>63945407</v>
      </c>
      <c r="AY519">
        <v>0</v>
      </c>
      <c r="AZ519" s="10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1504925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3825102</v>
      </c>
      <c r="BO519">
        <v>18211488000</v>
      </c>
      <c r="BP519" s="3">
        <v>0.4</v>
      </c>
      <c r="BQ519" s="3">
        <v>3704</v>
      </c>
      <c r="BR519" s="3">
        <v>17996.55</v>
      </c>
      <c r="BS519" s="3">
        <v>1871630000</v>
      </c>
      <c r="BT519" s="3">
        <v>17679000</v>
      </c>
      <c r="BU519" s="3">
        <v>3901623000</v>
      </c>
      <c r="BV519">
        <v>8985524000</v>
      </c>
      <c r="BW519" s="3">
        <v>3435031000</v>
      </c>
      <c r="BX519" s="3">
        <v>14776457000</v>
      </c>
      <c r="BY519">
        <v>5744808000</v>
      </c>
      <c r="BZ519">
        <v>0.4</v>
      </c>
      <c r="CA519">
        <v>3704</v>
      </c>
      <c r="CB519">
        <v>6245.02</v>
      </c>
      <c r="CC519">
        <v>18211488000</v>
      </c>
      <c r="CD519">
        <v>0.4</v>
      </c>
      <c r="CE519">
        <v>376176.84</v>
      </c>
      <c r="CF519">
        <v>204687031.03</v>
      </c>
      <c r="CG519">
        <v>11050.93</v>
      </c>
      <c r="CH519">
        <v>35190.910000000003</v>
      </c>
      <c r="CI519">
        <v>38.131496400000003</v>
      </c>
      <c r="CJ519">
        <v>2.84</v>
      </c>
      <c r="CK519">
        <v>-13366.67</v>
      </c>
      <c r="CL519">
        <v>7183.33</v>
      </c>
      <c r="CM519">
        <v>20550</v>
      </c>
      <c r="CN519">
        <v>6713.33</v>
      </c>
      <c r="CO519">
        <v>5095290</v>
      </c>
      <c r="CP519">
        <v>-80373.33</v>
      </c>
      <c r="CQ519">
        <v>-27106.67</v>
      </c>
      <c r="CR519">
        <v>179636.06</v>
      </c>
      <c r="CS519">
        <v>230154963.15000001</v>
      </c>
      <c r="CT519">
        <v>18086.45</v>
      </c>
      <c r="CU519">
        <v>230354285.66</v>
      </c>
      <c r="CV519" s="34">
        <v>0.53078559999999997</v>
      </c>
      <c r="CW519">
        <v>0</v>
      </c>
      <c r="CX519" s="7">
        <v>34923485.310000002</v>
      </c>
      <c r="CY519" s="10">
        <f t="shared" si="17"/>
        <v>0</v>
      </c>
      <c r="CZ519" s="10">
        <f>IFERROR(INDEX(CONFAZ!$A$2:$ES$440,MATCH(DATE(YEAR($A519),MONTH($A519),15),CONFAZ!$A$2:$A$440,0),4),0)</f>
        <v>11050.93</v>
      </c>
      <c r="DA519"/>
      <c r="DB519"/>
      <c r="DC519"/>
      <c r="DD519"/>
      <c r="DJ519"/>
    </row>
    <row r="520" spans="1:114" x14ac:dyDescent="0.25">
      <c r="A520" s="1">
        <v>41537</v>
      </c>
      <c r="B520" s="1" t="str">
        <f t="shared" si="16"/>
        <v>20/09/2013</v>
      </c>
      <c r="C520" t="s">
        <v>61</v>
      </c>
      <c r="D520" t="s">
        <v>3</v>
      </c>
      <c r="E520" s="8">
        <v>2.2705000000000002</v>
      </c>
      <c r="F520">
        <v>195954192.37</v>
      </c>
      <c r="G520">
        <v>3550013.3200000003</v>
      </c>
      <c r="H520">
        <v>403898875</v>
      </c>
      <c r="I520">
        <v>61696141.030000001</v>
      </c>
      <c r="J520">
        <v>117409632.21000001</v>
      </c>
      <c r="K520">
        <v>7965059.2999999989</v>
      </c>
      <c r="L520">
        <v>8800958</v>
      </c>
      <c r="M520" s="10">
        <v>6562486</v>
      </c>
      <c r="N520" s="10">
        <v>38987846</v>
      </c>
      <c r="O520" s="10">
        <v>48441796</v>
      </c>
      <c r="P520" s="10">
        <v>58571691</v>
      </c>
      <c r="Q520" s="10">
        <v>7096869</v>
      </c>
      <c r="R520" s="10">
        <v>65807134</v>
      </c>
      <c r="S520" s="10">
        <v>854525</v>
      </c>
      <c r="T520" s="10">
        <v>20284451</v>
      </c>
      <c r="U520" s="10">
        <v>128112171</v>
      </c>
      <c r="V520" s="10">
        <v>25630247</v>
      </c>
      <c r="W520" s="10">
        <v>854525</v>
      </c>
      <c r="X520" s="10">
        <v>20284451</v>
      </c>
      <c r="Y520" s="10">
        <v>128112171</v>
      </c>
      <c r="Z520" s="10">
        <v>25630247</v>
      </c>
      <c r="AA520" s="10">
        <v>3549659</v>
      </c>
      <c r="AB520" s="10">
        <v>28.411340093900002</v>
      </c>
      <c r="AC520">
        <v>147.27000000000001</v>
      </c>
      <c r="AD520" s="2">
        <v>20745602464</v>
      </c>
      <c r="AE520" s="2">
        <v>19035573348</v>
      </c>
      <c r="AF520" s="10">
        <f>INDEX(CONFAZ!$EN$2:$ES$408,MATCH(DATE(YEAR($A520),MONTH($A520),15),CONFAZ!$EN$2:$EN$408,0),2)</f>
        <v>213093215</v>
      </c>
      <c r="AG520" s="10">
        <f>INDEX(CONFAZ!$EN$2:$ES$408,MATCH(DATE(YEAR($A520),MONTH($A520),15),CONFAZ!$EN$2:$EN$408,0),3)</f>
        <v>398962688</v>
      </c>
      <c r="AH520">
        <v>678</v>
      </c>
      <c r="AI520">
        <v>837028907000</v>
      </c>
      <c r="AJ520">
        <v>8.9</v>
      </c>
      <c r="AK520">
        <v>0.27</v>
      </c>
      <c r="AL520">
        <v>863.74111111111097</v>
      </c>
      <c r="AM520">
        <v>697.72149999999999</v>
      </c>
      <c r="AN520">
        <v>640.72095238095199</v>
      </c>
      <c r="AO520">
        <v>789.15120000000002</v>
      </c>
      <c r="AP520">
        <v>7.0317424812412304</v>
      </c>
      <c r="AQ520">
        <v>1.35</v>
      </c>
      <c r="AR520">
        <v>256.42</v>
      </c>
      <c r="AS520">
        <v>27.199200000000001</v>
      </c>
      <c r="AT520" s="10">
        <v>447754900000</v>
      </c>
      <c r="AU520">
        <v>0</v>
      </c>
      <c r="AV520">
        <v>0</v>
      </c>
      <c r="AW520">
        <v>44437822</v>
      </c>
      <c r="AX520">
        <v>38888082</v>
      </c>
      <c r="AY520">
        <v>0</v>
      </c>
      <c r="AZ520" s="1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1801701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3748039</v>
      </c>
      <c r="BO520">
        <v>18211488000</v>
      </c>
      <c r="BP520" s="3">
        <v>0.4</v>
      </c>
      <c r="BQ520" s="3">
        <v>3704</v>
      </c>
      <c r="BR520">
        <v>17996.55</v>
      </c>
      <c r="BS520" s="3">
        <v>1871630000</v>
      </c>
      <c r="BT520" s="3">
        <v>17679000</v>
      </c>
      <c r="BU520" s="3">
        <v>3901623000</v>
      </c>
      <c r="BV520" s="3">
        <v>8985524000</v>
      </c>
      <c r="BW520" s="3">
        <v>3435031000</v>
      </c>
      <c r="BX520" s="3">
        <v>14776457000</v>
      </c>
      <c r="BY520">
        <v>5744808000</v>
      </c>
      <c r="BZ520">
        <v>0.4</v>
      </c>
      <c r="CA520">
        <v>3704</v>
      </c>
      <c r="CB520">
        <v>6245.02</v>
      </c>
      <c r="CC520">
        <v>18211488000</v>
      </c>
      <c r="CD520">
        <v>0.4</v>
      </c>
      <c r="CE520">
        <v>506719.23</v>
      </c>
      <c r="CF520">
        <v>193756208.19</v>
      </c>
      <c r="CG520">
        <v>13989.29</v>
      </c>
      <c r="CH520">
        <v>33462.910000000003</v>
      </c>
      <c r="CI520">
        <v>38.131496400000003</v>
      </c>
      <c r="CJ520">
        <v>2.83</v>
      </c>
      <c r="CK520">
        <v>-13366.67</v>
      </c>
      <c r="CL520">
        <v>7183.33</v>
      </c>
      <c r="CM520">
        <v>20550</v>
      </c>
      <c r="CN520">
        <v>6713.33</v>
      </c>
      <c r="CO520">
        <v>5095290</v>
      </c>
      <c r="CP520">
        <v>-80373.33</v>
      </c>
      <c r="CQ520">
        <v>-27106.67</v>
      </c>
      <c r="CR520">
        <v>2742061.48</v>
      </c>
      <c r="CS520">
        <v>242722899.22999999</v>
      </c>
      <c r="CT520">
        <v>7321.41</v>
      </c>
      <c r="CU520">
        <v>245472282.12</v>
      </c>
      <c r="CV520" s="34">
        <v>0.53078559999999997</v>
      </c>
      <c r="CW520">
        <v>0</v>
      </c>
      <c r="CX520" s="7">
        <v>37802279.950000003</v>
      </c>
      <c r="CY520" s="10">
        <f t="shared" si="17"/>
        <v>0</v>
      </c>
      <c r="CZ520" s="10">
        <f>IFERROR(INDEX(CONFAZ!$A$2:$ES$440,MATCH(DATE(YEAR($A520),MONTH($A520),15),CONFAZ!$A$2:$A$440,0),4),0)</f>
        <v>13989.29</v>
      </c>
      <c r="DA520"/>
      <c r="DB520"/>
      <c r="DC520"/>
      <c r="DD520"/>
      <c r="DJ520"/>
    </row>
    <row r="521" spans="1:114" x14ac:dyDescent="0.25">
      <c r="A521" s="1">
        <v>41567</v>
      </c>
      <c r="B521" s="1" t="str">
        <f t="shared" si="16"/>
        <v>20/10/2013</v>
      </c>
      <c r="C521" t="s">
        <v>61</v>
      </c>
      <c r="D521" t="s">
        <v>3</v>
      </c>
      <c r="E521" s="8">
        <v>2.1886000000000001</v>
      </c>
      <c r="F521">
        <v>192574301.99999997</v>
      </c>
      <c r="G521">
        <v>431592.70999999996</v>
      </c>
      <c r="H521">
        <v>364972896</v>
      </c>
      <c r="I521">
        <v>56151058.32</v>
      </c>
      <c r="J521">
        <v>89181706.049999997</v>
      </c>
      <c r="K521">
        <v>8367449.0100000007</v>
      </c>
      <c r="L521">
        <v>7633384</v>
      </c>
      <c r="M521" s="10">
        <v>5999909</v>
      </c>
      <c r="N521" s="10">
        <v>39163357</v>
      </c>
      <c r="O521" s="10">
        <v>46223134</v>
      </c>
      <c r="P521" s="10">
        <v>54918314</v>
      </c>
      <c r="Q521" s="10">
        <v>5724496</v>
      </c>
      <c r="R521" s="10">
        <v>59348233</v>
      </c>
      <c r="S521" s="10">
        <v>1077150</v>
      </c>
      <c r="T521" s="10">
        <v>23141302</v>
      </c>
      <c r="U521" s="10">
        <v>103428214</v>
      </c>
      <c r="V521" s="10">
        <v>25517194</v>
      </c>
      <c r="W521" s="10">
        <v>1077150</v>
      </c>
      <c r="X521" s="10">
        <v>23141302</v>
      </c>
      <c r="Y521" s="10">
        <v>103428214</v>
      </c>
      <c r="Z521" s="10">
        <v>25517194</v>
      </c>
      <c r="AA521" s="10">
        <v>431593</v>
      </c>
      <c r="AB521" s="10">
        <v>26.253209445100001</v>
      </c>
      <c r="AC521">
        <v>151.9</v>
      </c>
      <c r="AD521" s="2">
        <v>20636722332</v>
      </c>
      <c r="AE521" s="2">
        <v>23201590344</v>
      </c>
      <c r="AF521" s="10">
        <f>INDEX(CONFAZ!$EN$2:$ES$408,MATCH(DATE(YEAR($A521),MONTH($A521),15),CONFAZ!$EN$2:$EN$408,0),2)</f>
        <v>219579675</v>
      </c>
      <c r="AG521" s="10">
        <f>INDEX(CONFAZ!$EN$2:$ES$408,MATCH(DATE(YEAR($A521),MONTH($A521),15),CONFAZ!$EN$2:$EN$408,0),3)</f>
        <v>620315024</v>
      </c>
      <c r="AH521">
        <v>678</v>
      </c>
      <c r="AI521">
        <v>797755643000</v>
      </c>
      <c r="AJ521">
        <v>9.25</v>
      </c>
      <c r="AK521">
        <v>0.61</v>
      </c>
      <c r="AL521">
        <v>866.33777777777698</v>
      </c>
      <c r="AM521">
        <v>702.44550000000004</v>
      </c>
      <c r="AN521">
        <v>646.33000000000004</v>
      </c>
      <c r="AO521">
        <v>792.87959999999998</v>
      </c>
      <c r="AP521">
        <v>6.7936469175747503</v>
      </c>
      <c r="AQ521">
        <v>1.5699000000000001</v>
      </c>
      <c r="AR521">
        <v>239.44</v>
      </c>
      <c r="AS521">
        <v>0.28999999999999998</v>
      </c>
      <c r="AT521" s="10">
        <v>475713600000</v>
      </c>
      <c r="AU521">
        <v>0</v>
      </c>
      <c r="AV521">
        <v>0</v>
      </c>
      <c r="AW521">
        <v>95305059</v>
      </c>
      <c r="AX521">
        <v>90896637</v>
      </c>
      <c r="AY521">
        <v>0</v>
      </c>
      <c r="AZ521" s="10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1490419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2918003</v>
      </c>
      <c r="BO521">
        <v>18211488000</v>
      </c>
      <c r="BP521" s="3">
        <v>0.4</v>
      </c>
      <c r="BQ521" s="3">
        <v>3704</v>
      </c>
      <c r="BR521">
        <v>17996.55</v>
      </c>
      <c r="BS521" s="3">
        <v>1871630000</v>
      </c>
      <c r="BT521">
        <v>17679000</v>
      </c>
      <c r="BU521" s="3">
        <v>3901623000</v>
      </c>
      <c r="BV521" s="3">
        <v>8985524000</v>
      </c>
      <c r="BW521" s="3">
        <v>3435031000</v>
      </c>
      <c r="BX521" s="3">
        <v>14776457000</v>
      </c>
      <c r="BY521">
        <v>5744808000</v>
      </c>
      <c r="BZ521">
        <v>0.4</v>
      </c>
      <c r="CA521">
        <v>3704</v>
      </c>
      <c r="CB521">
        <v>6245.02</v>
      </c>
      <c r="CC521">
        <v>18211488000</v>
      </c>
      <c r="CD521">
        <v>0.4</v>
      </c>
      <c r="CE521">
        <v>359217.39</v>
      </c>
      <c r="CF521">
        <v>205651388.52000001</v>
      </c>
      <c r="CG521">
        <v>22020.35</v>
      </c>
      <c r="CH521">
        <v>34006.910000000003</v>
      </c>
      <c r="CI521">
        <v>38.131496400000003</v>
      </c>
      <c r="CJ521">
        <v>2.83</v>
      </c>
      <c r="CK521">
        <v>12250</v>
      </c>
      <c r="CL521">
        <v>41443.33</v>
      </c>
      <c r="CM521">
        <v>29196.67</v>
      </c>
      <c r="CN521">
        <v>12620</v>
      </c>
      <c r="CO521">
        <v>5225070</v>
      </c>
      <c r="CP521">
        <v>-59996.67</v>
      </c>
      <c r="CQ521">
        <v>-11466.67</v>
      </c>
      <c r="CR521">
        <v>152348.96</v>
      </c>
      <c r="CS521">
        <v>206136253.11000001</v>
      </c>
      <c r="CT521">
        <v>4238.1400000000003</v>
      </c>
      <c r="CU521">
        <v>206302695.74000001</v>
      </c>
      <c r="CV521" s="34">
        <v>0.53078559999999997</v>
      </c>
      <c r="CW521">
        <v>0</v>
      </c>
      <c r="CX521" s="7">
        <v>32223449.640000001</v>
      </c>
      <c r="CY521" s="10">
        <f t="shared" si="17"/>
        <v>0</v>
      </c>
      <c r="CZ521" s="10">
        <f>IFERROR(INDEX(CONFAZ!$A$2:$ES$440,MATCH(DATE(YEAR($A521),MONTH($A521),15),CONFAZ!$A$2:$A$440,0),4),0)</f>
        <v>22020.35</v>
      </c>
      <c r="DA521" s="10"/>
      <c r="DB521" s="10"/>
      <c r="DC521"/>
      <c r="DD521"/>
      <c r="DJ521"/>
    </row>
    <row r="522" spans="1:114" x14ac:dyDescent="0.25">
      <c r="A522" s="1">
        <v>41598</v>
      </c>
      <c r="B522" s="1" t="str">
        <f t="shared" si="16"/>
        <v>20/11/2013</v>
      </c>
      <c r="C522" t="s">
        <v>61</v>
      </c>
      <c r="D522" t="s">
        <v>3</v>
      </c>
      <c r="E522" s="8">
        <v>2.2953999999999999</v>
      </c>
      <c r="F522">
        <v>196880741.47999996</v>
      </c>
      <c r="G522">
        <v>465972.51</v>
      </c>
      <c r="H522">
        <v>401678095</v>
      </c>
      <c r="I522">
        <v>65332926.220000006</v>
      </c>
      <c r="J522">
        <v>112580341.85000002</v>
      </c>
      <c r="K522">
        <v>8236175.54</v>
      </c>
      <c r="L522">
        <v>6303664</v>
      </c>
      <c r="M522" s="10">
        <v>6773709</v>
      </c>
      <c r="N522" s="10">
        <v>39281134</v>
      </c>
      <c r="O522" s="10">
        <v>46188819</v>
      </c>
      <c r="P522" s="10">
        <v>63197367</v>
      </c>
      <c r="Q522" s="10">
        <v>6336206</v>
      </c>
      <c r="R522" s="10">
        <v>59985944</v>
      </c>
      <c r="S522" s="10">
        <v>1257373</v>
      </c>
      <c r="T522" s="10">
        <v>21867068</v>
      </c>
      <c r="U522" s="10">
        <v>126374847</v>
      </c>
      <c r="V522" s="10">
        <v>29949670</v>
      </c>
      <c r="W522" s="10">
        <v>1257373</v>
      </c>
      <c r="X522" s="10">
        <v>21867068</v>
      </c>
      <c r="Y522" s="10">
        <v>126374847</v>
      </c>
      <c r="Z522" s="10">
        <v>29949670</v>
      </c>
      <c r="AA522" s="10">
        <v>465958</v>
      </c>
      <c r="AB522" s="10">
        <v>28.8333434388</v>
      </c>
      <c r="AC522">
        <v>147.79</v>
      </c>
      <c r="AD522" s="2">
        <v>18918406070</v>
      </c>
      <c r="AE522" s="2">
        <v>19280001764</v>
      </c>
      <c r="AF522" s="10">
        <f>INDEX(CONFAZ!$EN$2:$ES$408,MATCH(DATE(YEAR($A522),MONTH($A522),15),CONFAZ!$EN$2:$EN$408,0),2)</f>
        <v>151016927</v>
      </c>
      <c r="AG522" s="10">
        <f>INDEX(CONFAZ!$EN$2:$ES$408,MATCH(DATE(YEAR($A522),MONTH($A522),15),CONFAZ!$EN$2:$EN$408,0),3)</f>
        <v>299164243</v>
      </c>
      <c r="AH522">
        <v>678</v>
      </c>
      <c r="AI522">
        <v>831875914000</v>
      </c>
      <c r="AJ522">
        <v>9.4499999999999993</v>
      </c>
      <c r="AK522">
        <v>0.54</v>
      </c>
      <c r="AL522">
        <v>880.44111111111101</v>
      </c>
      <c r="AM522">
        <v>717.18049999999903</v>
      </c>
      <c r="AN522">
        <v>663.09809523809497</v>
      </c>
      <c r="AO522">
        <v>806.56</v>
      </c>
      <c r="AP522">
        <v>6.5657847966282397</v>
      </c>
      <c r="AQ522">
        <v>1.54</v>
      </c>
      <c r="AR522">
        <v>245.97</v>
      </c>
      <c r="AS522">
        <v>-6.63</v>
      </c>
      <c r="AT522" s="10">
        <v>470325000000</v>
      </c>
      <c r="AU522">
        <v>0</v>
      </c>
      <c r="AV522">
        <v>0</v>
      </c>
      <c r="AW522">
        <v>74595231</v>
      </c>
      <c r="AX522">
        <v>71142559</v>
      </c>
      <c r="AY522">
        <v>0</v>
      </c>
      <c r="AZ522" s="10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1307673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2144999</v>
      </c>
      <c r="BO522">
        <v>18211488000</v>
      </c>
      <c r="BP522" s="3">
        <v>0.4</v>
      </c>
      <c r="BQ522" s="3">
        <v>3704</v>
      </c>
      <c r="BR522" s="3">
        <v>17996.55</v>
      </c>
      <c r="BS522" s="3">
        <v>1871630000</v>
      </c>
      <c r="BT522" s="3">
        <v>17679000</v>
      </c>
      <c r="BU522" s="3">
        <v>3901623000</v>
      </c>
      <c r="BV522" s="3">
        <v>8985524000</v>
      </c>
      <c r="BW522">
        <v>3435031000</v>
      </c>
      <c r="BX522" s="3">
        <v>14776457000</v>
      </c>
      <c r="BY522">
        <v>5744808000</v>
      </c>
      <c r="BZ522">
        <v>0.4</v>
      </c>
      <c r="CA522">
        <v>3704</v>
      </c>
      <c r="CB522">
        <v>6245.02</v>
      </c>
      <c r="CC522">
        <v>18211488000</v>
      </c>
      <c r="CD522">
        <v>0.4</v>
      </c>
      <c r="CE522">
        <v>410312.48</v>
      </c>
      <c r="CF522">
        <v>150351101.22</v>
      </c>
      <c r="CG522">
        <v>25117.11</v>
      </c>
      <c r="CH522">
        <v>33155.910000000003</v>
      </c>
      <c r="CI522">
        <v>38.131496400000003</v>
      </c>
      <c r="CJ522">
        <v>2.84</v>
      </c>
      <c r="CK522">
        <v>12250</v>
      </c>
      <c r="CL522">
        <v>41443.33</v>
      </c>
      <c r="CM522">
        <v>29196.67</v>
      </c>
      <c r="CN522">
        <v>12620</v>
      </c>
      <c r="CO522">
        <v>5225070</v>
      </c>
      <c r="CP522">
        <v>-59996.67</v>
      </c>
      <c r="CQ522">
        <v>-11466.67</v>
      </c>
      <c r="CR522">
        <v>165897.25</v>
      </c>
      <c r="CS522">
        <v>234904306.66999999</v>
      </c>
      <c r="CT522">
        <v>9470.07</v>
      </c>
      <c r="CU522">
        <v>235079673.99000001</v>
      </c>
      <c r="CV522" s="34">
        <v>0.53078559999999997</v>
      </c>
      <c r="CW522">
        <v>0</v>
      </c>
      <c r="CX522" s="7">
        <v>33366814.120000001</v>
      </c>
      <c r="CY522" s="10">
        <f t="shared" si="17"/>
        <v>0</v>
      </c>
      <c r="CZ522" s="10">
        <f>IFERROR(INDEX(CONFAZ!$A$2:$ES$440,MATCH(DATE(YEAR($A522),MONTH($A522),15),CONFAZ!$A$2:$A$440,0),4),0)</f>
        <v>25117.11</v>
      </c>
      <c r="DA522"/>
      <c r="DB522"/>
      <c r="DC522"/>
      <c r="DD522"/>
      <c r="DJ522"/>
    </row>
    <row r="523" spans="1:114" x14ac:dyDescent="0.25">
      <c r="A523" s="1">
        <v>41628</v>
      </c>
      <c r="B523" s="1" t="str">
        <f t="shared" si="16"/>
        <v>20/12/2013</v>
      </c>
      <c r="C523" t="s">
        <v>61</v>
      </c>
      <c r="D523" t="s">
        <v>3</v>
      </c>
      <c r="E523" s="8">
        <v>2.3454999999999999</v>
      </c>
      <c r="F523">
        <v>212913070.29000002</v>
      </c>
      <c r="G523">
        <v>2170821.77</v>
      </c>
      <c r="H523">
        <v>395999509</v>
      </c>
      <c r="I523">
        <v>60194869.259999998</v>
      </c>
      <c r="J523">
        <v>94332315.789999992</v>
      </c>
      <c r="K523">
        <v>9166968.9299999997</v>
      </c>
      <c r="L523">
        <v>7322648</v>
      </c>
      <c r="M523" s="10">
        <v>12988275</v>
      </c>
      <c r="N523" s="10">
        <v>39191611</v>
      </c>
      <c r="O523" s="10">
        <v>49634503</v>
      </c>
      <c r="P523" s="10">
        <v>60927799</v>
      </c>
      <c r="Q523" s="10">
        <v>4694258</v>
      </c>
      <c r="R523" s="10">
        <v>66006521</v>
      </c>
      <c r="S523" s="10">
        <v>1246125</v>
      </c>
      <c r="T523" s="10">
        <v>21560586</v>
      </c>
      <c r="U523" s="10">
        <v>108530530</v>
      </c>
      <c r="V523" s="10">
        <v>29048479</v>
      </c>
      <c r="W523" s="10">
        <v>1246125</v>
      </c>
      <c r="X523" s="10">
        <v>21560586</v>
      </c>
      <c r="Y523" s="10">
        <v>108530530</v>
      </c>
      <c r="Z523" s="10">
        <v>29048479</v>
      </c>
      <c r="AA523" s="10">
        <v>2170822</v>
      </c>
      <c r="AB523" s="10">
        <v>29.700412500399999</v>
      </c>
      <c r="AC523">
        <v>145.77000000000001</v>
      </c>
      <c r="AD523" s="2">
        <v>19537523486</v>
      </c>
      <c r="AE523" s="2">
        <v>18352387728</v>
      </c>
      <c r="AF523" s="10">
        <f>INDEX(CONFAZ!$EN$2:$ES$408,MATCH(DATE(YEAR($A523),MONTH($A523),15),CONFAZ!$EN$2:$EN$408,0),2)</f>
        <v>159285516</v>
      </c>
      <c r="AG523" s="10">
        <f>INDEX(CONFAZ!$EN$2:$ES$408,MATCH(DATE(YEAR($A523),MONTH($A523),15),CONFAZ!$EN$2:$EN$408,0),3)</f>
        <v>742094282</v>
      </c>
      <c r="AH523">
        <v>678</v>
      </c>
      <c r="AI523">
        <v>841584164000</v>
      </c>
      <c r="AJ523">
        <v>9.9</v>
      </c>
      <c r="AK523">
        <v>0.72</v>
      </c>
      <c r="AL523">
        <v>882.53166666666596</v>
      </c>
      <c r="AM523">
        <v>718.32500000000005</v>
      </c>
      <c r="AN523">
        <v>664.57714285714201</v>
      </c>
      <c r="AO523">
        <v>808.78279999999995</v>
      </c>
      <c r="AP523">
        <v>6.2560388930136996</v>
      </c>
      <c r="AQ523">
        <v>1.92</v>
      </c>
      <c r="AR523">
        <v>259.49</v>
      </c>
      <c r="AS523">
        <v>21.82</v>
      </c>
      <c r="AT523" s="10">
        <v>467253200000</v>
      </c>
      <c r="AU523">
        <v>0</v>
      </c>
      <c r="AV523">
        <v>0</v>
      </c>
      <c r="AW523">
        <v>69701445</v>
      </c>
      <c r="AX523">
        <v>66224057</v>
      </c>
      <c r="AY523">
        <v>0</v>
      </c>
      <c r="AZ523" s="10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1177218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2300170</v>
      </c>
      <c r="BO523">
        <v>18211488000</v>
      </c>
      <c r="BP523" s="3">
        <v>0.4</v>
      </c>
      <c r="BQ523" s="3">
        <v>3704</v>
      </c>
      <c r="BR523">
        <v>17996.55</v>
      </c>
      <c r="BS523" s="3">
        <v>1871630000</v>
      </c>
      <c r="BT523" s="3">
        <v>17679000</v>
      </c>
      <c r="BU523">
        <v>3901623000</v>
      </c>
      <c r="BV523" s="3">
        <v>8985524000</v>
      </c>
      <c r="BW523" s="3">
        <v>3435031000</v>
      </c>
      <c r="BX523" s="3">
        <v>14776457000</v>
      </c>
      <c r="BY523">
        <v>27308046000</v>
      </c>
      <c r="BZ523">
        <v>0.4</v>
      </c>
      <c r="CA523">
        <v>3704</v>
      </c>
      <c r="CB523">
        <v>25660.71</v>
      </c>
      <c r="CC523">
        <v>18211488000</v>
      </c>
      <c r="CD523">
        <v>0.4</v>
      </c>
      <c r="CE523">
        <v>571452.17000000004</v>
      </c>
      <c r="CF523">
        <v>166696743.43000001</v>
      </c>
      <c r="CG523">
        <v>25817.66</v>
      </c>
      <c r="CH523">
        <v>35777.910000000003</v>
      </c>
      <c r="CI523">
        <v>38.131496400000003</v>
      </c>
      <c r="CJ523">
        <v>2.95</v>
      </c>
      <c r="CK523">
        <v>12250</v>
      </c>
      <c r="CL523">
        <v>41443.33</v>
      </c>
      <c r="CM523">
        <v>29196.67</v>
      </c>
      <c r="CN523">
        <v>12620</v>
      </c>
      <c r="CO523">
        <v>5225070</v>
      </c>
      <c r="CP523">
        <v>-59996.67</v>
      </c>
      <c r="CQ523">
        <v>-11466.67</v>
      </c>
      <c r="CR523">
        <v>977442.35</v>
      </c>
      <c r="CS523">
        <v>232715518.52000001</v>
      </c>
      <c r="CT523">
        <v>11761.88</v>
      </c>
      <c r="CU523">
        <v>233705602.75</v>
      </c>
      <c r="CV523" s="34">
        <v>0.53078559999999997</v>
      </c>
      <c r="CW523">
        <v>0</v>
      </c>
      <c r="CX523" s="7">
        <v>38237067.049999997</v>
      </c>
      <c r="CY523" s="10">
        <f t="shared" si="17"/>
        <v>0</v>
      </c>
      <c r="CZ523" s="10">
        <f>IFERROR(INDEX(CONFAZ!$A$2:$ES$440,MATCH(DATE(YEAR($A523),MONTH($A523),15),CONFAZ!$A$2:$A$440,0),4),0)</f>
        <v>25817.66</v>
      </c>
      <c r="DB523"/>
      <c r="DC523"/>
      <c r="DD523"/>
      <c r="DJ523"/>
    </row>
    <row r="524" spans="1:114" x14ac:dyDescent="0.25">
      <c r="A524" s="1">
        <v>41659</v>
      </c>
      <c r="B524" s="1" t="str">
        <f t="shared" si="16"/>
        <v>20/01/2014</v>
      </c>
      <c r="C524" t="s">
        <v>61</v>
      </c>
      <c r="D524" t="s">
        <v>3</v>
      </c>
      <c r="E524" s="8">
        <v>2.3822000000000001</v>
      </c>
      <c r="F524">
        <v>209297378.42000002</v>
      </c>
      <c r="G524">
        <v>1078402.21</v>
      </c>
      <c r="H524">
        <v>408968190</v>
      </c>
      <c r="I524">
        <v>59260900.059999995</v>
      </c>
      <c r="J524">
        <v>110233885.31999998</v>
      </c>
      <c r="K524">
        <v>10049869.33</v>
      </c>
      <c r="L524">
        <v>36080528</v>
      </c>
      <c r="M524" s="10">
        <v>6145083</v>
      </c>
      <c r="N524" s="10">
        <v>39492994</v>
      </c>
      <c r="O524" s="10">
        <v>63839353</v>
      </c>
      <c r="P524" s="10">
        <v>57773868</v>
      </c>
      <c r="Q524" s="10">
        <v>5490411</v>
      </c>
      <c r="R524" s="10">
        <v>60687473</v>
      </c>
      <c r="S524" s="10">
        <v>1372349</v>
      </c>
      <c r="T524" s="10">
        <v>17566068</v>
      </c>
      <c r="U524" s="10">
        <v>128203584</v>
      </c>
      <c r="V524" s="10">
        <v>27319023</v>
      </c>
      <c r="W524" s="10">
        <v>1372349</v>
      </c>
      <c r="X524" s="10">
        <v>17566068</v>
      </c>
      <c r="Y524" s="10">
        <v>128203584</v>
      </c>
      <c r="Z524" s="10">
        <v>27319023</v>
      </c>
      <c r="AA524" s="10">
        <v>1077984</v>
      </c>
      <c r="AB524" s="10">
        <v>31.4951749568</v>
      </c>
      <c r="AC524">
        <v>142.72</v>
      </c>
      <c r="AD524" s="2">
        <v>15741666773</v>
      </c>
      <c r="AE524" s="2">
        <v>20238121344</v>
      </c>
      <c r="AF524" s="10">
        <f>INDEX(CONFAZ!$EN$2:$ES$408,MATCH(DATE(YEAR($A524),MONTH($A524),15),CONFAZ!$EN$2:$EN$408,0),2)</f>
        <v>124244864</v>
      </c>
      <c r="AG524" s="10">
        <f>INDEX(CONFAZ!$EN$2:$ES$408,MATCH(DATE(YEAR($A524),MONTH($A524),15),CONFAZ!$EN$2:$EN$408,0),3)</f>
        <v>622440259</v>
      </c>
      <c r="AH524">
        <v>724</v>
      </c>
      <c r="AI524">
        <v>859821739200</v>
      </c>
      <c r="AJ524">
        <v>10.17</v>
      </c>
      <c r="AK524">
        <v>0.63</v>
      </c>
      <c r="AL524">
        <v>887.21444444444398</v>
      </c>
      <c r="AM524">
        <v>720.17049999999995</v>
      </c>
      <c r="AN524">
        <v>663.80904761904696</v>
      </c>
      <c r="AO524">
        <v>812.46680000000003</v>
      </c>
      <c r="AP524">
        <v>6.4774566591674896</v>
      </c>
      <c r="AQ524">
        <v>1.55</v>
      </c>
      <c r="AR524">
        <v>258.98</v>
      </c>
      <c r="AS524">
        <v>9.4499999999999993</v>
      </c>
      <c r="AT524" s="10">
        <v>453279800000</v>
      </c>
      <c r="AU524">
        <v>0</v>
      </c>
      <c r="AV524">
        <v>0</v>
      </c>
      <c r="AW524">
        <v>71073929</v>
      </c>
      <c r="AX524">
        <v>64609275</v>
      </c>
      <c r="AY524">
        <v>0</v>
      </c>
      <c r="AZ524" s="10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825022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5639632</v>
      </c>
      <c r="BO524">
        <v>19952970000</v>
      </c>
      <c r="BP524" s="3">
        <v>0.4</v>
      </c>
      <c r="BQ524" s="3">
        <v>3704</v>
      </c>
      <c r="BR524">
        <v>19420.27</v>
      </c>
      <c r="BS524" s="3">
        <v>1978456000</v>
      </c>
      <c r="BT524" s="3">
        <v>17243000</v>
      </c>
      <c r="BU524">
        <v>4755647000</v>
      </c>
      <c r="BV524" s="3">
        <v>9151223000</v>
      </c>
      <c r="BW524">
        <v>4050400000</v>
      </c>
      <c r="BX524" s="3">
        <v>15902570000</v>
      </c>
      <c r="BY524">
        <v>0</v>
      </c>
      <c r="BZ524">
        <v>0</v>
      </c>
      <c r="CA524">
        <v>0</v>
      </c>
      <c r="CB524">
        <v>0</v>
      </c>
      <c r="CC524">
        <v>18211488000</v>
      </c>
      <c r="CD524">
        <v>0.4</v>
      </c>
      <c r="CE524">
        <v>431628.42</v>
      </c>
      <c r="CF524">
        <v>162552704.72999999</v>
      </c>
      <c r="CG524">
        <v>64985.89</v>
      </c>
      <c r="CH524">
        <v>35489.67</v>
      </c>
      <c r="CI524">
        <v>36.417150700000001</v>
      </c>
      <c r="CJ524">
        <v>2.96</v>
      </c>
      <c r="CK524">
        <v>-98936.67</v>
      </c>
      <c r="CL524">
        <v>-72023.33</v>
      </c>
      <c r="CM524">
        <v>26913.33</v>
      </c>
      <c r="CN524">
        <v>27313.33</v>
      </c>
      <c r="CO524">
        <v>5313706.67</v>
      </c>
      <c r="CP524">
        <v>-72436.67</v>
      </c>
      <c r="CQ524">
        <v>-180</v>
      </c>
      <c r="CR524">
        <v>298368.06</v>
      </c>
      <c r="CS524">
        <v>239848735.65000001</v>
      </c>
      <c r="CT524">
        <v>54392.11</v>
      </c>
      <c r="CU524">
        <v>240206895.81999999</v>
      </c>
      <c r="CV524" s="34">
        <v>0.53101100000000001</v>
      </c>
      <c r="CW524">
        <v>1049875630</v>
      </c>
      <c r="CX524" s="7">
        <v>37032492.75</v>
      </c>
      <c r="CY524" s="10">
        <f t="shared" si="17"/>
        <v>0</v>
      </c>
      <c r="CZ524" s="10">
        <f>IFERROR(INDEX(CONFAZ!$A$2:$ES$440,MATCH(DATE(YEAR($A524),MONTH($A524),15),CONFAZ!$A$2:$A$440,0),4),0)</f>
        <v>64985.89</v>
      </c>
      <c r="DA524"/>
      <c r="DB524"/>
      <c r="DC524"/>
      <c r="DD524"/>
      <c r="DJ524"/>
    </row>
    <row r="525" spans="1:114" x14ac:dyDescent="0.25">
      <c r="A525" s="1">
        <v>41690</v>
      </c>
      <c r="B525" s="1" t="str">
        <f t="shared" si="16"/>
        <v>20/02/2014</v>
      </c>
      <c r="C525" t="s">
        <v>61</v>
      </c>
      <c r="D525" t="s">
        <v>3</v>
      </c>
      <c r="E525" s="8">
        <v>2.3837000000000002</v>
      </c>
      <c r="F525">
        <v>180095103.95000002</v>
      </c>
      <c r="G525">
        <v>341233.74</v>
      </c>
      <c r="H525">
        <v>368326939</v>
      </c>
      <c r="I525">
        <v>49508847.280000009</v>
      </c>
      <c r="J525">
        <v>112045399.51000002</v>
      </c>
      <c r="K525">
        <v>7826411.3799999999</v>
      </c>
      <c r="L525">
        <v>36338235</v>
      </c>
      <c r="M525" s="10">
        <v>4588752</v>
      </c>
      <c r="N525" s="10">
        <v>37981875</v>
      </c>
      <c r="O525" s="10">
        <v>41559318</v>
      </c>
      <c r="P525" s="10">
        <v>51699312</v>
      </c>
      <c r="Q525" s="10">
        <v>5905476</v>
      </c>
      <c r="R525" s="10">
        <v>50725107</v>
      </c>
      <c r="S525" s="10">
        <v>1308159</v>
      </c>
      <c r="T525" s="10">
        <v>16351514</v>
      </c>
      <c r="U525" s="10">
        <v>129787464</v>
      </c>
      <c r="V525" s="10">
        <v>28078728</v>
      </c>
      <c r="W525" s="10">
        <v>1308159</v>
      </c>
      <c r="X525" s="10">
        <v>16351514</v>
      </c>
      <c r="Y525" s="10">
        <v>129787464</v>
      </c>
      <c r="Z525" s="10">
        <v>28078728</v>
      </c>
      <c r="AA525" s="10">
        <v>341234</v>
      </c>
      <c r="AB525" s="10">
        <v>31.251538226299999</v>
      </c>
      <c r="AC525">
        <v>143.53</v>
      </c>
      <c r="AD525" s="2">
        <v>15825850012</v>
      </c>
      <c r="AE525" s="2">
        <v>18190582391</v>
      </c>
      <c r="AF525" s="10">
        <f>INDEX(CONFAZ!$EN$2:$ES$408,MATCH(DATE(YEAR($A525),MONTH($A525),15),CONFAZ!$EN$2:$EN$408,0),2)</f>
        <v>124927193</v>
      </c>
      <c r="AG525" s="10">
        <f>INDEX(CONFAZ!$EN$2:$ES$408,MATCH(DATE(YEAR($A525),MONTH($A525),15),CONFAZ!$EN$2:$EN$408,0),3)</f>
        <v>632266880</v>
      </c>
      <c r="AH525">
        <v>724</v>
      </c>
      <c r="AI525">
        <v>864546536700</v>
      </c>
      <c r="AJ525">
        <v>10.43</v>
      </c>
      <c r="AK525">
        <v>0.64</v>
      </c>
      <c r="AL525">
        <v>891.49277777777695</v>
      </c>
      <c r="AM525">
        <v>721.95699999999999</v>
      </c>
      <c r="AN525">
        <v>665.92190476190399</v>
      </c>
      <c r="AO525">
        <v>815.89480000000003</v>
      </c>
      <c r="AP525">
        <v>6.8251097382539401</v>
      </c>
      <c r="AQ525">
        <v>1.69</v>
      </c>
      <c r="AR525">
        <v>257.24</v>
      </c>
      <c r="AS525">
        <v>41.82</v>
      </c>
      <c r="AT525" s="10">
        <v>455502300000</v>
      </c>
      <c r="AU525">
        <v>0</v>
      </c>
      <c r="AV525">
        <v>0</v>
      </c>
      <c r="AW525">
        <v>66181943</v>
      </c>
      <c r="AX525">
        <v>62219776</v>
      </c>
      <c r="AY525">
        <v>0</v>
      </c>
      <c r="AZ525" s="10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55080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3907087</v>
      </c>
      <c r="BO525">
        <v>19952970000</v>
      </c>
      <c r="BP525" s="3">
        <v>0.4</v>
      </c>
      <c r="BQ525" s="3">
        <v>3704</v>
      </c>
      <c r="BR525" s="3">
        <v>19420.27</v>
      </c>
      <c r="BS525" s="3">
        <v>1978456000</v>
      </c>
      <c r="BT525" s="3">
        <v>17243000</v>
      </c>
      <c r="BU525" s="3">
        <v>4755647000</v>
      </c>
      <c r="BV525" s="3">
        <v>9151223000</v>
      </c>
      <c r="BW525" s="3">
        <v>4050400000</v>
      </c>
      <c r="BX525" s="3">
        <v>15902570000</v>
      </c>
      <c r="BY525">
        <v>0</v>
      </c>
      <c r="BZ525">
        <v>0</v>
      </c>
      <c r="CA525">
        <v>0</v>
      </c>
      <c r="CB525">
        <v>0</v>
      </c>
      <c r="CC525">
        <v>18211488000</v>
      </c>
      <c r="CD525">
        <v>0.4</v>
      </c>
      <c r="CE525">
        <v>425729.18</v>
      </c>
      <c r="CF525">
        <v>160815502.22</v>
      </c>
      <c r="CG525">
        <v>35712.050000000003</v>
      </c>
      <c r="CH525">
        <v>34704.67</v>
      </c>
      <c r="CI525">
        <v>36.417150700000001</v>
      </c>
      <c r="CJ525">
        <v>2.96</v>
      </c>
      <c r="CK525">
        <v>-98936.67</v>
      </c>
      <c r="CL525">
        <v>-72023.33</v>
      </c>
      <c r="CM525">
        <v>26913.33</v>
      </c>
      <c r="CN525">
        <v>27313.33</v>
      </c>
      <c r="CO525">
        <v>5313706.67</v>
      </c>
      <c r="CP525">
        <v>-72436.67</v>
      </c>
      <c r="CQ525">
        <v>-180</v>
      </c>
      <c r="CR525">
        <v>107972.39</v>
      </c>
      <c r="CS525">
        <v>226970337.65000001</v>
      </c>
      <c r="CT525">
        <v>46179.22</v>
      </c>
      <c r="CU525">
        <v>227127489.25999999</v>
      </c>
      <c r="CV525" s="34">
        <v>0.53101100000000001</v>
      </c>
      <c r="CW525">
        <v>1001172107</v>
      </c>
      <c r="CX525" s="4">
        <v>31868091.850000001</v>
      </c>
      <c r="CY525" s="10">
        <f t="shared" si="17"/>
        <v>0</v>
      </c>
      <c r="CZ525" s="10">
        <f>IFERROR(INDEX(CONFAZ!$A$2:$ES$440,MATCH(DATE(YEAR($A525),MONTH($A525),15),CONFAZ!$A$2:$A$440,0),4),0)</f>
        <v>35712.050000000003</v>
      </c>
      <c r="DA525"/>
      <c r="DB525"/>
      <c r="DC525"/>
      <c r="DD525"/>
      <c r="DJ525"/>
    </row>
    <row r="526" spans="1:114" x14ac:dyDescent="0.25">
      <c r="A526" s="1">
        <v>41718</v>
      </c>
      <c r="B526" s="1" t="str">
        <f t="shared" si="16"/>
        <v>20/03/2014</v>
      </c>
      <c r="C526" t="s">
        <v>61</v>
      </c>
      <c r="D526" t="s">
        <v>3</v>
      </c>
      <c r="E526" s="8">
        <v>2.3260999999999998</v>
      </c>
      <c r="F526">
        <v>181725438.09</v>
      </c>
      <c r="G526">
        <v>539250.41999999993</v>
      </c>
      <c r="H526">
        <v>370486561</v>
      </c>
      <c r="I526">
        <v>48880619.609999999</v>
      </c>
      <c r="J526">
        <v>114442002.04000002</v>
      </c>
      <c r="K526">
        <v>7770627.9099999992</v>
      </c>
      <c r="L526">
        <v>67309111</v>
      </c>
      <c r="M526" s="10">
        <v>4782023</v>
      </c>
      <c r="N526" s="10">
        <v>40925888</v>
      </c>
      <c r="O526" s="10">
        <v>40558006</v>
      </c>
      <c r="P526" s="10">
        <v>51153625</v>
      </c>
      <c r="Q526" s="10">
        <v>4685342</v>
      </c>
      <c r="R526" s="10">
        <v>50249691</v>
      </c>
      <c r="S526" s="10">
        <v>1142904</v>
      </c>
      <c r="T526" s="10">
        <v>16597360</v>
      </c>
      <c r="U526" s="10">
        <v>134456589</v>
      </c>
      <c r="V526" s="10">
        <v>25395883</v>
      </c>
      <c r="W526" s="10">
        <v>1142904</v>
      </c>
      <c r="X526" s="10">
        <v>16597360</v>
      </c>
      <c r="Y526" s="10">
        <v>134456589</v>
      </c>
      <c r="Z526" s="10">
        <v>25395883</v>
      </c>
      <c r="AA526" s="10">
        <v>539250</v>
      </c>
      <c r="AB526" s="10">
        <v>31.785482936099999</v>
      </c>
      <c r="AC526">
        <v>149.03</v>
      </c>
      <c r="AD526" s="2">
        <v>17467727891</v>
      </c>
      <c r="AE526" s="2">
        <v>17640547408</v>
      </c>
      <c r="AF526" s="10">
        <f>INDEX(CONFAZ!$EN$2:$ES$408,MATCH(DATE(YEAR($A526),MONTH($A526),15),CONFAZ!$EN$2:$EN$408,0),2)</f>
        <v>124649529</v>
      </c>
      <c r="AG526" s="10">
        <f>INDEX(CONFAZ!$EN$2:$ES$408,MATCH(DATE(YEAR($A526),MONTH($A526),15),CONFAZ!$EN$2:$EN$408,0),3)</f>
        <v>565141622</v>
      </c>
      <c r="AH526">
        <v>724</v>
      </c>
      <c r="AI526">
        <v>846500355400</v>
      </c>
      <c r="AJ526">
        <v>10.65</v>
      </c>
      <c r="AK526">
        <v>0.82</v>
      </c>
      <c r="AL526">
        <v>905.89222222222202</v>
      </c>
      <c r="AM526">
        <v>724.84849999999994</v>
      </c>
      <c r="AN526">
        <v>668.05095238095203</v>
      </c>
      <c r="AO526">
        <v>823.71400000000006</v>
      </c>
      <c r="AP526">
        <v>7.24261387263304</v>
      </c>
      <c r="AQ526">
        <v>1.92</v>
      </c>
      <c r="AR526">
        <v>251.79</v>
      </c>
      <c r="AS526">
        <v>7.3998999999999997</v>
      </c>
      <c r="AT526" s="10">
        <v>477200000000</v>
      </c>
      <c r="AU526">
        <v>0</v>
      </c>
      <c r="AV526">
        <v>0</v>
      </c>
      <c r="AW526">
        <v>57313454</v>
      </c>
      <c r="AX526">
        <v>51134659</v>
      </c>
      <c r="AY526">
        <v>0</v>
      </c>
      <c r="AZ526" s="10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56561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6122234</v>
      </c>
      <c r="BO526">
        <v>19952970000</v>
      </c>
      <c r="BP526" s="3">
        <v>0.4</v>
      </c>
      <c r="BQ526" s="3">
        <v>3704</v>
      </c>
      <c r="BR526" s="3">
        <v>19420.27</v>
      </c>
      <c r="BS526" s="3">
        <v>1978456000</v>
      </c>
      <c r="BT526">
        <v>17243000</v>
      </c>
      <c r="BU526" s="3">
        <v>4755647000</v>
      </c>
      <c r="BV526">
        <v>9151223000</v>
      </c>
      <c r="BW526">
        <v>4050400000</v>
      </c>
      <c r="BX526" s="3">
        <v>15902570000</v>
      </c>
      <c r="BY526">
        <v>0</v>
      </c>
      <c r="BZ526">
        <v>0</v>
      </c>
      <c r="CA526">
        <v>0</v>
      </c>
      <c r="CB526">
        <v>0</v>
      </c>
      <c r="CC526">
        <v>18211488000</v>
      </c>
      <c r="CD526">
        <v>0.4</v>
      </c>
      <c r="CE526">
        <v>534518.97</v>
      </c>
      <c r="CF526">
        <v>172407518.66999999</v>
      </c>
      <c r="CG526">
        <v>38614.769999999997</v>
      </c>
      <c r="CH526">
        <v>34821.67</v>
      </c>
      <c r="CI526">
        <v>36.417150700000001</v>
      </c>
      <c r="CJ526">
        <v>2.98</v>
      </c>
      <c r="CK526">
        <v>-98936.67</v>
      </c>
      <c r="CL526">
        <v>-72023.33</v>
      </c>
      <c r="CM526">
        <v>26913.33</v>
      </c>
      <c r="CN526">
        <v>27313.33</v>
      </c>
      <c r="CO526">
        <v>5313706.67</v>
      </c>
      <c r="CP526">
        <v>-72436.67</v>
      </c>
      <c r="CQ526">
        <v>-180</v>
      </c>
      <c r="CR526">
        <v>205097.11</v>
      </c>
      <c r="CS526">
        <v>236390809.81</v>
      </c>
      <c r="CT526">
        <v>94067.83</v>
      </c>
      <c r="CU526">
        <v>236689974.75</v>
      </c>
      <c r="CV526" s="34">
        <v>0.53101100000000001</v>
      </c>
      <c r="CW526">
        <v>890533562.89999998</v>
      </c>
      <c r="CX526" s="4">
        <v>33143972.120000001</v>
      </c>
      <c r="CY526" s="10">
        <f t="shared" si="17"/>
        <v>0</v>
      </c>
      <c r="CZ526" s="10">
        <f>IFERROR(INDEX(CONFAZ!$A$2:$ES$440,MATCH(DATE(YEAR($A526),MONTH($A526),15),CONFAZ!$A$2:$A$440,0),4),0)</f>
        <v>38614.769999999997</v>
      </c>
      <c r="DA526"/>
      <c r="DB526"/>
      <c r="DC526"/>
      <c r="DD526"/>
      <c r="DJ526"/>
    </row>
    <row r="527" spans="1:114" x14ac:dyDescent="0.25">
      <c r="A527" s="1">
        <v>41749</v>
      </c>
      <c r="B527" s="1" t="str">
        <f t="shared" si="16"/>
        <v>20/04/2014</v>
      </c>
      <c r="C527" t="s">
        <v>61</v>
      </c>
      <c r="D527" t="s">
        <v>3</v>
      </c>
      <c r="E527" s="8">
        <v>2.2328000000000001</v>
      </c>
      <c r="F527">
        <v>181083609.44</v>
      </c>
      <c r="G527">
        <v>411627.1</v>
      </c>
      <c r="H527">
        <v>332790209</v>
      </c>
      <c r="I527">
        <v>50248534.63000001</v>
      </c>
      <c r="J527">
        <v>77864497.640000001</v>
      </c>
      <c r="K527">
        <v>7793150.3399999989</v>
      </c>
      <c r="L527">
        <v>48268482</v>
      </c>
      <c r="M527" s="10">
        <v>4951240</v>
      </c>
      <c r="N527" s="10">
        <v>37252926</v>
      </c>
      <c r="O527" s="10">
        <v>41915173</v>
      </c>
      <c r="P527" s="10">
        <v>53145562</v>
      </c>
      <c r="Q527" s="10">
        <v>5216593</v>
      </c>
      <c r="R527" s="10">
        <v>47935426</v>
      </c>
      <c r="S527" s="10">
        <v>1103084</v>
      </c>
      <c r="T527" s="10">
        <v>15809374</v>
      </c>
      <c r="U527" s="10">
        <v>100131212</v>
      </c>
      <c r="V527" s="10">
        <v>24917992</v>
      </c>
      <c r="W527" s="10">
        <v>1103084</v>
      </c>
      <c r="X527" s="10">
        <v>15809374</v>
      </c>
      <c r="Y527" s="10">
        <v>100131212</v>
      </c>
      <c r="Z527" s="10">
        <v>24917992</v>
      </c>
      <c r="AA527" s="10">
        <v>411627</v>
      </c>
      <c r="AB527" s="10">
        <v>35.2818164571</v>
      </c>
      <c r="AC527">
        <v>147.69</v>
      </c>
      <c r="AD527" s="2">
        <v>19577249934</v>
      </c>
      <c r="AE527" s="2">
        <v>19352300589</v>
      </c>
      <c r="AF527" s="10">
        <f>INDEX(CONFAZ!$EN$2:$ES$408,MATCH(DATE(YEAR($A527),MONTH($A527),15),CONFAZ!$EN$2:$EN$408,0),2)</f>
        <v>268769815</v>
      </c>
      <c r="AG527" s="10">
        <f>INDEX(CONFAZ!$EN$2:$ES$408,MATCH(DATE(YEAR($A527),MONTH($A527),15),CONFAZ!$EN$2:$EN$408,0),3)</f>
        <v>534436147</v>
      </c>
      <c r="AH527">
        <v>724</v>
      </c>
      <c r="AI527">
        <v>818805717600</v>
      </c>
      <c r="AJ527">
        <v>10.87</v>
      </c>
      <c r="AK527">
        <v>0.78</v>
      </c>
      <c r="AL527">
        <v>902.56999999999903</v>
      </c>
      <c r="AM527">
        <v>724.34249999999997</v>
      </c>
      <c r="AN527">
        <v>667.76</v>
      </c>
      <c r="AO527">
        <v>821.39239999999995</v>
      </c>
      <c r="AP527">
        <v>7.21830985915493</v>
      </c>
      <c r="AQ527">
        <v>1.67</v>
      </c>
      <c r="AR527">
        <v>239.83</v>
      </c>
      <c r="AS527">
        <v>-8.1690000000000005</v>
      </c>
      <c r="AT527" s="10">
        <v>479719200000</v>
      </c>
      <c r="AU527">
        <v>0</v>
      </c>
      <c r="AV527">
        <v>0</v>
      </c>
      <c r="AW527">
        <v>99335185</v>
      </c>
      <c r="AX527">
        <v>95901750</v>
      </c>
      <c r="AY527">
        <v>0</v>
      </c>
      <c r="AZ527" s="10">
        <v>0</v>
      </c>
      <c r="BA527">
        <v>0</v>
      </c>
      <c r="BB527">
        <v>0</v>
      </c>
      <c r="BC527">
        <v>0</v>
      </c>
      <c r="BD527">
        <v>37000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3396435</v>
      </c>
      <c r="BO527">
        <v>19952970000</v>
      </c>
      <c r="BP527" s="3">
        <v>0.4</v>
      </c>
      <c r="BQ527" s="3">
        <v>3704</v>
      </c>
      <c r="BR527" s="3">
        <v>19420.27</v>
      </c>
      <c r="BS527" s="3">
        <v>1978456000</v>
      </c>
      <c r="BT527" s="3">
        <v>17243000</v>
      </c>
      <c r="BU527" s="3">
        <v>4755647000</v>
      </c>
      <c r="BV527" s="3">
        <v>9151223000</v>
      </c>
      <c r="BW527" s="3">
        <v>4050400000</v>
      </c>
      <c r="BX527">
        <v>15902570000</v>
      </c>
      <c r="BY527">
        <v>0</v>
      </c>
      <c r="BZ527">
        <v>0</v>
      </c>
      <c r="CA527">
        <v>0</v>
      </c>
      <c r="CB527">
        <v>0</v>
      </c>
      <c r="CC527">
        <v>18211488000</v>
      </c>
      <c r="CD527">
        <v>0.4</v>
      </c>
      <c r="CE527">
        <v>437529.67</v>
      </c>
      <c r="CF527">
        <v>153880411.28999999</v>
      </c>
      <c r="CG527">
        <v>28895.89</v>
      </c>
      <c r="CH527">
        <v>35732.67</v>
      </c>
      <c r="CI527">
        <v>36.417150700000001</v>
      </c>
      <c r="CJ527">
        <v>2.99</v>
      </c>
      <c r="CK527">
        <v>-165786.67000000001</v>
      </c>
      <c r="CL527">
        <v>-199903.33</v>
      </c>
      <c r="CM527">
        <v>-34116.67</v>
      </c>
      <c r="CN527">
        <v>-21836.67</v>
      </c>
      <c r="CO527">
        <v>5286606.67</v>
      </c>
      <c r="CP527">
        <v>-85496.67</v>
      </c>
      <c r="CQ527">
        <v>-8013.33</v>
      </c>
      <c r="CR527">
        <v>206402.21</v>
      </c>
      <c r="CS527">
        <v>199754573.97999999</v>
      </c>
      <c r="CT527">
        <v>70259.72</v>
      </c>
      <c r="CU527">
        <v>200048798.50999999</v>
      </c>
      <c r="CV527" s="34">
        <v>0.53101100000000001</v>
      </c>
      <c r="CW527">
        <v>946346129.79999995</v>
      </c>
      <c r="CX527" s="7">
        <v>27829491.109999999</v>
      </c>
      <c r="CY527" s="10">
        <f t="shared" si="17"/>
        <v>0</v>
      </c>
      <c r="CZ527" s="10">
        <f>IFERROR(INDEX(CONFAZ!$A$2:$ES$440,MATCH(DATE(YEAR($A527),MONTH($A527),15),CONFAZ!$A$2:$A$440,0),4),0)</f>
        <v>28895.89</v>
      </c>
      <c r="DA527"/>
      <c r="DB527"/>
      <c r="DC527"/>
      <c r="DD527"/>
      <c r="DJ527"/>
    </row>
    <row r="528" spans="1:114" x14ac:dyDescent="0.25">
      <c r="A528" s="1">
        <v>41779</v>
      </c>
      <c r="B528" s="1" t="str">
        <f t="shared" si="16"/>
        <v>20/05/2014</v>
      </c>
      <c r="C528" t="s">
        <v>61</v>
      </c>
      <c r="D528" t="s">
        <v>3</v>
      </c>
      <c r="E528" s="8">
        <v>2.2208999999999999</v>
      </c>
      <c r="F528">
        <v>184903368.41</v>
      </c>
      <c r="G528">
        <v>1324708.56</v>
      </c>
      <c r="H528">
        <v>379816299</v>
      </c>
      <c r="I528">
        <v>49155025.229999989</v>
      </c>
      <c r="J528">
        <v>119431583.81</v>
      </c>
      <c r="K528">
        <v>8260396.8599999994</v>
      </c>
      <c r="L528">
        <v>36208970</v>
      </c>
      <c r="M528" s="10">
        <v>5913382</v>
      </c>
      <c r="N528" s="10">
        <v>36139783</v>
      </c>
      <c r="O528" s="10">
        <v>48272401</v>
      </c>
      <c r="P528" s="10">
        <v>53059221</v>
      </c>
      <c r="Q528" s="10">
        <v>4998989</v>
      </c>
      <c r="R528" s="10">
        <v>45662235</v>
      </c>
      <c r="S528" s="10">
        <v>1043744</v>
      </c>
      <c r="T528" s="10">
        <v>16198398</v>
      </c>
      <c r="U528" s="10">
        <v>142293993</v>
      </c>
      <c r="V528" s="10">
        <v>24909444</v>
      </c>
      <c r="W528" s="10">
        <v>1043744</v>
      </c>
      <c r="X528" s="10">
        <v>16198398</v>
      </c>
      <c r="Y528" s="10">
        <v>142293993</v>
      </c>
      <c r="Z528" s="10">
        <v>24909444</v>
      </c>
      <c r="AA528" s="10">
        <v>1324709</v>
      </c>
      <c r="AB528" s="10">
        <v>35.037019802300001</v>
      </c>
      <c r="AC528">
        <v>147.13999999999999</v>
      </c>
      <c r="AD528" s="2">
        <v>20540376531</v>
      </c>
      <c r="AE528" s="2">
        <v>20229371571</v>
      </c>
      <c r="AF528" s="10">
        <f>INDEX(CONFAZ!$EN$2:$ES$408,MATCH(DATE(YEAR($A528),MONTH($A528),15),CONFAZ!$EN$2:$EN$408,0),2)</f>
        <v>194445167</v>
      </c>
      <c r="AG528" s="10">
        <f>INDEX(CONFAZ!$EN$2:$ES$408,MATCH(DATE(YEAR($A528),MONTH($A528),15),CONFAZ!$EN$2:$EN$408,0),3)</f>
        <v>429533398</v>
      </c>
      <c r="AH528">
        <v>724</v>
      </c>
      <c r="AI528">
        <v>818961316800</v>
      </c>
      <c r="AJ528">
        <v>10.9</v>
      </c>
      <c r="AK528">
        <v>0.6</v>
      </c>
      <c r="AL528">
        <v>902.69555555555496</v>
      </c>
      <c r="AM528">
        <v>721.90099999999995</v>
      </c>
      <c r="AN528">
        <v>666.70952380952303</v>
      </c>
      <c r="AO528">
        <v>820.41759999999999</v>
      </c>
      <c r="AP528">
        <v>7.0521119922317501</v>
      </c>
      <c r="AQ528">
        <v>1.46</v>
      </c>
      <c r="AR528">
        <v>242.34</v>
      </c>
      <c r="AS528">
        <v>-22.47</v>
      </c>
      <c r="AT528" s="10">
        <v>481273000000</v>
      </c>
      <c r="AU528">
        <v>0</v>
      </c>
      <c r="AV528">
        <v>0</v>
      </c>
      <c r="AW528">
        <v>76277076</v>
      </c>
      <c r="AX528">
        <v>68418261</v>
      </c>
      <c r="AY528">
        <v>0</v>
      </c>
      <c r="AZ528" s="10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7858815</v>
      </c>
      <c r="BO528">
        <v>19952970000</v>
      </c>
      <c r="BP528" s="3">
        <v>0.4</v>
      </c>
      <c r="BQ528" s="3">
        <v>3704</v>
      </c>
      <c r="BR528">
        <v>19420.27</v>
      </c>
      <c r="BS528">
        <v>1978456000</v>
      </c>
      <c r="BT528" s="3">
        <v>17243000</v>
      </c>
      <c r="BU528">
        <v>4755647000</v>
      </c>
      <c r="BV528" s="3">
        <v>9151223000</v>
      </c>
      <c r="BW528">
        <v>4050400000</v>
      </c>
      <c r="BX528" s="3">
        <v>15902570000</v>
      </c>
      <c r="BY528">
        <v>0</v>
      </c>
      <c r="BZ528">
        <v>0</v>
      </c>
      <c r="CA528">
        <v>0</v>
      </c>
      <c r="CB528">
        <v>0</v>
      </c>
      <c r="CC528">
        <v>18211488000</v>
      </c>
      <c r="CD528">
        <v>0.4</v>
      </c>
      <c r="CE528">
        <v>200078.98</v>
      </c>
      <c r="CF528">
        <v>138920788.28</v>
      </c>
      <c r="CG528">
        <v>30775.61</v>
      </c>
      <c r="CH528">
        <v>36283.67</v>
      </c>
      <c r="CI528">
        <v>36.417150700000001</v>
      </c>
      <c r="CJ528">
        <v>2.98</v>
      </c>
      <c r="CK528">
        <v>-165786.67000000001</v>
      </c>
      <c r="CL528">
        <v>-199903.33</v>
      </c>
      <c r="CM528">
        <v>-34116.67</v>
      </c>
      <c r="CN528">
        <v>-21836.67</v>
      </c>
      <c r="CO528">
        <v>5286606.67</v>
      </c>
      <c r="CP528">
        <v>-85496.67</v>
      </c>
      <c r="CQ528">
        <v>-8013.33</v>
      </c>
      <c r="CR528">
        <v>533428</v>
      </c>
      <c r="CS528">
        <v>240909930.34</v>
      </c>
      <c r="CT528">
        <v>54626.51</v>
      </c>
      <c r="CU528">
        <v>241497984.84999999</v>
      </c>
      <c r="CV528" s="34">
        <v>0.53101100000000001</v>
      </c>
      <c r="CW528">
        <v>951220964.70000005</v>
      </c>
      <c r="CX528" s="7">
        <v>32388749.109999999</v>
      </c>
      <c r="CY528" s="10">
        <f t="shared" si="17"/>
        <v>0</v>
      </c>
      <c r="CZ528" s="10">
        <f>IFERROR(INDEX(CONFAZ!$A$2:$ES$440,MATCH(DATE(YEAR($A528),MONTH($A528),15),CONFAZ!$A$2:$A$440,0),4),0)</f>
        <v>30775.61</v>
      </c>
      <c r="DA528" s="10"/>
      <c r="DB528" s="10"/>
      <c r="DC528"/>
      <c r="DD528"/>
      <c r="DJ528"/>
    </row>
    <row r="529" spans="1:114" x14ac:dyDescent="0.25">
      <c r="A529" s="1">
        <v>41810</v>
      </c>
      <c r="B529" s="1" t="str">
        <f t="shared" si="16"/>
        <v>20/06/2014</v>
      </c>
      <c r="C529" t="s">
        <v>61</v>
      </c>
      <c r="D529" t="s">
        <v>3</v>
      </c>
      <c r="E529" s="8">
        <v>2.2355</v>
      </c>
      <c r="F529">
        <v>183547572.01999998</v>
      </c>
      <c r="G529">
        <v>913324.10000000009</v>
      </c>
      <c r="H529">
        <v>368954997</v>
      </c>
      <c r="I529">
        <v>55170304.649999991</v>
      </c>
      <c r="J529">
        <v>104588762.72999999</v>
      </c>
      <c r="K529">
        <v>8310100.2000000002</v>
      </c>
      <c r="L529">
        <v>22111417</v>
      </c>
      <c r="M529" s="10">
        <v>5907109</v>
      </c>
      <c r="N529" s="10">
        <v>39424136</v>
      </c>
      <c r="O529" s="10">
        <v>48939994</v>
      </c>
      <c r="P529" s="10">
        <v>54358989</v>
      </c>
      <c r="Q529" s="10">
        <v>4925841</v>
      </c>
      <c r="R529" s="10">
        <v>47445861</v>
      </c>
      <c r="S529" s="10">
        <v>986618</v>
      </c>
      <c r="T529" s="10">
        <v>15305536</v>
      </c>
      <c r="U529" s="10">
        <v>124874399</v>
      </c>
      <c r="V529" s="10">
        <v>25873190</v>
      </c>
      <c r="W529" s="10">
        <v>986618</v>
      </c>
      <c r="X529" s="10">
        <v>15305536</v>
      </c>
      <c r="Y529" s="10">
        <v>124874399</v>
      </c>
      <c r="Z529" s="10">
        <v>25873190</v>
      </c>
      <c r="AA529" s="10">
        <v>913324</v>
      </c>
      <c r="AB529" s="10">
        <v>36.153228851999998</v>
      </c>
      <c r="AC529">
        <v>140.88</v>
      </c>
      <c r="AD529" s="2">
        <v>20288075461</v>
      </c>
      <c r="AE529" s="2">
        <v>18260985106</v>
      </c>
      <c r="AF529" s="10">
        <f>INDEX(CONFAZ!$EN$2:$ES$408,MATCH(DATE(YEAR($A529),MONTH($A529),15),CONFAZ!$EN$2:$EN$408,0),2)</f>
        <v>279182455</v>
      </c>
      <c r="AG529" s="10">
        <f>INDEX(CONFAZ!$EN$2:$ES$408,MATCH(DATE(YEAR($A529),MONTH($A529),15),CONFAZ!$EN$2:$EN$408,0),3)</f>
        <v>651956473</v>
      </c>
      <c r="AH529">
        <v>724</v>
      </c>
      <c r="AI529">
        <v>834995018000</v>
      </c>
      <c r="AJ529">
        <v>10.9</v>
      </c>
      <c r="AK529">
        <v>0.26</v>
      </c>
      <c r="AL529">
        <v>902.19222222222197</v>
      </c>
      <c r="AM529">
        <v>720.45899999999995</v>
      </c>
      <c r="AN529">
        <v>665.14761904761895</v>
      </c>
      <c r="AO529">
        <v>818.71360000000004</v>
      </c>
      <c r="AP529">
        <v>6.9317734064801604</v>
      </c>
      <c r="AQ529">
        <v>1.4</v>
      </c>
      <c r="AR529">
        <v>250.22</v>
      </c>
      <c r="AS529">
        <v>2.56</v>
      </c>
      <c r="AT529" s="10">
        <v>461330600000</v>
      </c>
      <c r="AU529">
        <v>0</v>
      </c>
      <c r="AV529">
        <v>0</v>
      </c>
      <c r="AW529">
        <v>76655579</v>
      </c>
      <c r="AX529">
        <v>72382049</v>
      </c>
      <c r="AY529">
        <v>0</v>
      </c>
      <c r="AZ529" s="10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4273530</v>
      </c>
      <c r="BO529">
        <v>19952970000</v>
      </c>
      <c r="BP529" s="3">
        <v>0.4</v>
      </c>
      <c r="BQ529" s="3">
        <v>3704</v>
      </c>
      <c r="BR529">
        <v>19420.27</v>
      </c>
      <c r="BS529" s="3">
        <v>1978456000</v>
      </c>
      <c r="BT529" s="3">
        <v>17243000</v>
      </c>
      <c r="BU529" s="3">
        <v>4755647000</v>
      </c>
      <c r="BV529">
        <v>9151223000</v>
      </c>
      <c r="BW529" s="3">
        <v>4050400000</v>
      </c>
      <c r="BX529" s="3">
        <v>15902570000</v>
      </c>
      <c r="BY529">
        <v>0</v>
      </c>
      <c r="BZ529">
        <v>0</v>
      </c>
      <c r="CA529">
        <v>0</v>
      </c>
      <c r="CB529">
        <v>0</v>
      </c>
      <c r="CC529">
        <v>18211488000</v>
      </c>
      <c r="CD529">
        <v>0.4</v>
      </c>
      <c r="CE529">
        <v>680176.43</v>
      </c>
      <c r="CF529">
        <v>167164285.18000001</v>
      </c>
      <c r="CG529">
        <v>31778.85</v>
      </c>
      <c r="CH529">
        <v>34258.67</v>
      </c>
      <c r="CI529">
        <v>36.417150700000001</v>
      </c>
      <c r="CJ529">
        <v>2.97</v>
      </c>
      <c r="CK529">
        <v>-165786.67000000001</v>
      </c>
      <c r="CL529">
        <v>-199903.33</v>
      </c>
      <c r="CM529">
        <v>-34116.67</v>
      </c>
      <c r="CN529">
        <v>-21836.67</v>
      </c>
      <c r="CO529">
        <v>5286606.67</v>
      </c>
      <c r="CP529">
        <v>-85496.67</v>
      </c>
      <c r="CQ529">
        <v>-8013.33</v>
      </c>
      <c r="CR529">
        <v>378753.64</v>
      </c>
      <c r="CS529">
        <v>222512541.75999999</v>
      </c>
      <c r="CT529">
        <v>21714.639999999999</v>
      </c>
      <c r="CU529">
        <v>222913010.03999999</v>
      </c>
      <c r="CV529" s="34">
        <v>0.53101100000000001</v>
      </c>
      <c r="CW529">
        <v>912373498.39999998</v>
      </c>
      <c r="CX529" s="7">
        <v>33069825.940000001</v>
      </c>
      <c r="CY529" s="10">
        <f t="shared" si="17"/>
        <v>0</v>
      </c>
      <c r="CZ529" s="10">
        <f>IFERROR(INDEX(CONFAZ!$A$2:$ES$440,MATCH(DATE(YEAR($A529),MONTH($A529),15),CONFAZ!$A$2:$A$440,0),4),0)</f>
        <v>31778.85</v>
      </c>
      <c r="DA529"/>
      <c r="DB529"/>
      <c r="DC529"/>
      <c r="DD529"/>
      <c r="DJ529"/>
    </row>
    <row r="530" spans="1:114" x14ac:dyDescent="0.25">
      <c r="A530" s="1">
        <v>41840</v>
      </c>
      <c r="B530" s="1" t="str">
        <f t="shared" si="16"/>
        <v>20/07/2014</v>
      </c>
      <c r="C530" t="s">
        <v>61</v>
      </c>
      <c r="D530" t="s">
        <v>3</v>
      </c>
      <c r="E530" s="8">
        <v>2.2246000000000001</v>
      </c>
      <c r="F530">
        <v>187296588.71000004</v>
      </c>
      <c r="G530">
        <v>1572939.3600000003</v>
      </c>
      <c r="H530">
        <v>371819620</v>
      </c>
      <c r="I530">
        <v>51986018.729999989</v>
      </c>
      <c r="J530">
        <v>105785154.76000001</v>
      </c>
      <c r="K530">
        <v>8351777.0500000007</v>
      </c>
      <c r="L530">
        <v>21415264</v>
      </c>
      <c r="M530" s="10">
        <v>7092525</v>
      </c>
      <c r="N530" s="10">
        <v>36569844</v>
      </c>
      <c r="O530" s="10">
        <v>45187121</v>
      </c>
      <c r="P530" s="10">
        <v>54370055</v>
      </c>
      <c r="Q530" s="10">
        <v>5171804</v>
      </c>
      <c r="R530" s="10">
        <v>49572232</v>
      </c>
      <c r="S530" s="10">
        <v>1226806</v>
      </c>
      <c r="T530" s="10">
        <v>17006870</v>
      </c>
      <c r="U530" s="10">
        <v>127584752</v>
      </c>
      <c r="V530" s="10">
        <v>26465674</v>
      </c>
      <c r="W530" s="10">
        <v>1226806</v>
      </c>
      <c r="X530" s="10">
        <v>17006870</v>
      </c>
      <c r="Y530" s="10">
        <v>127584752</v>
      </c>
      <c r="Z530" s="10">
        <v>26465674</v>
      </c>
      <c r="AA530" s="10">
        <v>1571937</v>
      </c>
      <c r="AB530" s="10">
        <v>38.323561941100003</v>
      </c>
      <c r="AC530">
        <v>149.85</v>
      </c>
      <c r="AD530" s="2">
        <v>21921458082</v>
      </c>
      <c r="AE530" s="2">
        <v>21610393823</v>
      </c>
      <c r="AF530" s="10">
        <f>INDEX(CONFAZ!$EN$2:$ES$408,MATCH(DATE(YEAR($A530),MONTH($A530),15),CONFAZ!$EN$2:$EN$408,0),2)</f>
        <v>326379196</v>
      </c>
      <c r="AG530" s="10">
        <f>INDEX(CONFAZ!$EN$2:$ES$408,MATCH(DATE(YEAR($A530),MONTH($A530),15),CONFAZ!$EN$2:$EN$408,0),3)</f>
        <v>570414792</v>
      </c>
      <c r="AH530">
        <v>724</v>
      </c>
      <c r="AI530">
        <v>838211483200</v>
      </c>
      <c r="AJ530">
        <v>10.9</v>
      </c>
      <c r="AK530">
        <v>0.13</v>
      </c>
      <c r="AL530">
        <v>903.02111111111105</v>
      </c>
      <c r="AM530">
        <v>721.51049999999998</v>
      </c>
      <c r="AN530">
        <v>667.54047619047606</v>
      </c>
      <c r="AO530">
        <v>820.33879999999999</v>
      </c>
      <c r="AP530">
        <v>6.98595534000202</v>
      </c>
      <c r="AQ530">
        <v>1.01</v>
      </c>
      <c r="AR530">
        <v>242.95</v>
      </c>
      <c r="AS530">
        <v>-5.34</v>
      </c>
      <c r="AT530" s="10">
        <v>486915700000</v>
      </c>
      <c r="AU530">
        <v>0</v>
      </c>
      <c r="AV530">
        <v>0</v>
      </c>
      <c r="AW530">
        <v>113908512</v>
      </c>
      <c r="AX530">
        <v>108294016</v>
      </c>
      <c r="AY530">
        <v>0</v>
      </c>
      <c r="AZ530" s="1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5614496</v>
      </c>
      <c r="BO530">
        <v>19952970000</v>
      </c>
      <c r="BP530" s="3">
        <v>0.4</v>
      </c>
      <c r="BQ530" s="3">
        <v>3704</v>
      </c>
      <c r="BR530" s="3">
        <v>19420.27</v>
      </c>
      <c r="BS530" s="3">
        <v>1978456000</v>
      </c>
      <c r="BT530" s="3">
        <v>17243000</v>
      </c>
      <c r="BU530">
        <v>4755647000</v>
      </c>
      <c r="BV530" s="3">
        <v>9151223000</v>
      </c>
      <c r="BW530">
        <v>4050400000</v>
      </c>
      <c r="BX530">
        <v>15902570000</v>
      </c>
      <c r="BY530">
        <v>0</v>
      </c>
      <c r="BZ530">
        <v>0</v>
      </c>
      <c r="CA530">
        <v>0</v>
      </c>
      <c r="CB530">
        <v>0</v>
      </c>
      <c r="CC530">
        <v>18211488000</v>
      </c>
      <c r="CD530">
        <v>0.4</v>
      </c>
      <c r="CE530">
        <v>355247.15</v>
      </c>
      <c r="CF530">
        <v>119365728.94</v>
      </c>
      <c r="CG530">
        <v>22545.32</v>
      </c>
      <c r="CH530">
        <v>36691.67</v>
      </c>
      <c r="CI530">
        <v>36.417150700000001</v>
      </c>
      <c r="CJ530">
        <v>2.96</v>
      </c>
      <c r="CK530">
        <v>90346.67</v>
      </c>
      <c r="CL530">
        <v>170813.33</v>
      </c>
      <c r="CM530">
        <v>80466.67</v>
      </c>
      <c r="CN530">
        <v>-15230</v>
      </c>
      <c r="CO530">
        <v>5487293.3300000001</v>
      </c>
      <c r="CP530">
        <v>-104603.33</v>
      </c>
      <c r="CQ530">
        <v>-11020</v>
      </c>
      <c r="CR530">
        <v>334705.34000000003</v>
      </c>
      <c r="CS530">
        <v>226095193.88999999</v>
      </c>
      <c r="CT530">
        <v>31633.52</v>
      </c>
      <c r="CU530">
        <v>226462132.75</v>
      </c>
      <c r="CV530" s="34">
        <v>0.53101100000000001</v>
      </c>
      <c r="CW530">
        <v>1001891158</v>
      </c>
      <c r="CX530" s="7">
        <v>32025547.850000001</v>
      </c>
      <c r="CY530" s="10">
        <f t="shared" si="17"/>
        <v>0</v>
      </c>
      <c r="CZ530" s="10">
        <f>IFERROR(INDEX(CONFAZ!$A$2:$ES$440,MATCH(DATE(YEAR($A530),MONTH($A530),15),CONFAZ!$A$2:$A$440,0),4),0)</f>
        <v>22545.32</v>
      </c>
      <c r="DB530"/>
      <c r="DC530"/>
      <c r="DD530"/>
      <c r="DJ530"/>
    </row>
    <row r="531" spans="1:114" x14ac:dyDescent="0.25">
      <c r="A531" s="1">
        <v>41871</v>
      </c>
      <c r="B531" s="1" t="str">
        <f t="shared" si="16"/>
        <v>20/08/2014</v>
      </c>
      <c r="C531" t="s">
        <v>61</v>
      </c>
      <c r="D531" t="s">
        <v>3</v>
      </c>
      <c r="E531" s="8">
        <v>2.2679999999999998</v>
      </c>
      <c r="F531">
        <v>195283644.34999999</v>
      </c>
      <c r="G531">
        <v>1905145.96</v>
      </c>
      <c r="H531">
        <v>404306209</v>
      </c>
      <c r="I531">
        <v>54994039.370000005</v>
      </c>
      <c r="J531">
        <v>123360833.8</v>
      </c>
      <c r="K531">
        <v>8647628.0099999998</v>
      </c>
      <c r="L531">
        <v>16214552</v>
      </c>
      <c r="M531" s="10">
        <v>6201537</v>
      </c>
      <c r="N531" s="10">
        <v>36183990</v>
      </c>
      <c r="O531" s="10">
        <v>49216650</v>
      </c>
      <c r="P531" s="10">
        <v>58613807</v>
      </c>
      <c r="Q531" s="10">
        <v>6350384</v>
      </c>
      <c r="R531" s="10">
        <v>51116543</v>
      </c>
      <c r="S531" s="10">
        <v>1681085</v>
      </c>
      <c r="T531" s="10">
        <v>16182605</v>
      </c>
      <c r="U531" s="10">
        <v>148931144</v>
      </c>
      <c r="V531" s="10">
        <v>27943409</v>
      </c>
      <c r="W531" s="10">
        <v>1681085</v>
      </c>
      <c r="X531" s="10">
        <v>16182605</v>
      </c>
      <c r="Y531" s="10">
        <v>148931144</v>
      </c>
      <c r="Z531" s="10">
        <v>27943409</v>
      </c>
      <c r="AA531" s="10">
        <v>1885055</v>
      </c>
      <c r="AB531" s="10">
        <v>39.070714666199997</v>
      </c>
      <c r="AC531">
        <v>148.27000000000001</v>
      </c>
      <c r="AD531" s="2">
        <v>19224653901</v>
      </c>
      <c r="AE531" s="2">
        <v>19437036957</v>
      </c>
      <c r="AF531" s="10">
        <f>INDEX(CONFAZ!$EN$2:$ES$408,MATCH(DATE(YEAR($A531),MONTH($A531),15),CONFAZ!$EN$2:$EN$408,0),2)</f>
        <v>272558694</v>
      </c>
      <c r="AG531" s="10">
        <f>INDEX(CONFAZ!$EN$2:$ES$408,MATCH(DATE(YEAR($A531),MONTH($A531),15),CONFAZ!$EN$2:$EN$408,0),3)</f>
        <v>415612559</v>
      </c>
      <c r="AH531">
        <v>724</v>
      </c>
      <c r="AI531">
        <v>859928075999.99902</v>
      </c>
      <c r="AJ531">
        <v>10.9</v>
      </c>
      <c r="AK531">
        <v>0.18</v>
      </c>
      <c r="AL531">
        <v>901.97333333333302</v>
      </c>
      <c r="AM531">
        <v>720.16849999999999</v>
      </c>
      <c r="AN531">
        <v>666.19571428571396</v>
      </c>
      <c r="AO531">
        <v>817.89080000000001</v>
      </c>
      <c r="AP531">
        <v>6.9821959056645699</v>
      </c>
      <c r="AQ531">
        <v>1.25</v>
      </c>
      <c r="AR531">
        <v>236.02</v>
      </c>
      <c r="AS531">
        <v>-14.769</v>
      </c>
      <c r="AT531" s="10">
        <v>483783100000</v>
      </c>
      <c r="AU531">
        <v>0</v>
      </c>
      <c r="AV531">
        <v>0</v>
      </c>
      <c r="AW531">
        <v>62610707</v>
      </c>
      <c r="AX531">
        <v>61197556</v>
      </c>
      <c r="AY531">
        <v>0</v>
      </c>
      <c r="AZ531" s="10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1413151</v>
      </c>
      <c r="BO531">
        <v>19952970000</v>
      </c>
      <c r="BP531" s="3">
        <v>0.4</v>
      </c>
      <c r="BQ531" s="3">
        <v>3704</v>
      </c>
      <c r="BR531" s="3">
        <v>19420.27</v>
      </c>
      <c r="BS531" s="3">
        <v>1978456000</v>
      </c>
      <c r="BT531" s="3">
        <v>17243000</v>
      </c>
      <c r="BU531" s="3">
        <v>4755647000</v>
      </c>
      <c r="BV531">
        <v>9151223000</v>
      </c>
      <c r="BW531" s="3">
        <v>4050400000</v>
      </c>
      <c r="BX531" s="3">
        <v>15902570000</v>
      </c>
      <c r="BY531">
        <v>0</v>
      </c>
      <c r="BZ531">
        <v>0</v>
      </c>
      <c r="CA531">
        <v>0</v>
      </c>
      <c r="CB531">
        <v>0</v>
      </c>
      <c r="CC531">
        <v>19952970000</v>
      </c>
      <c r="CD531">
        <v>0.4</v>
      </c>
      <c r="CE531">
        <v>359741.02</v>
      </c>
      <c r="CF531">
        <v>149889699.80000001</v>
      </c>
      <c r="CG531">
        <v>35316.35</v>
      </c>
      <c r="CH531">
        <v>35577.67</v>
      </c>
      <c r="CI531">
        <v>36.417150700000001</v>
      </c>
      <c r="CJ531">
        <v>2.96</v>
      </c>
      <c r="CK531">
        <v>90346.67</v>
      </c>
      <c r="CL531">
        <v>170813.33</v>
      </c>
      <c r="CM531">
        <v>80466.67</v>
      </c>
      <c r="CN531">
        <v>-15230</v>
      </c>
      <c r="CO531">
        <v>5487293.3300000001</v>
      </c>
      <c r="CP531">
        <v>-104603.33</v>
      </c>
      <c r="CQ531">
        <v>-11020</v>
      </c>
      <c r="CR531">
        <v>310605.14</v>
      </c>
      <c r="CS531">
        <v>249013187.18000001</v>
      </c>
      <c r="CT531">
        <v>193509.02</v>
      </c>
      <c r="CU531">
        <v>249528101.34</v>
      </c>
      <c r="CV531" s="34">
        <v>0.53101100000000001</v>
      </c>
      <c r="CW531">
        <v>1075431507</v>
      </c>
      <c r="CX531" s="7">
        <v>34168635.109999999</v>
      </c>
      <c r="CY531" s="10">
        <f t="shared" si="17"/>
        <v>0</v>
      </c>
      <c r="CZ531" s="10">
        <f>IFERROR(INDEX(CONFAZ!$A$2:$ES$440,MATCH(DATE(YEAR($A531),MONTH($A531),15),CONFAZ!$A$2:$A$440,0),4),0)</f>
        <v>35316.35</v>
      </c>
      <c r="DA531"/>
      <c r="DB531"/>
      <c r="DC531"/>
      <c r="DD531"/>
      <c r="DJ531"/>
    </row>
    <row r="532" spans="1:114" x14ac:dyDescent="0.25">
      <c r="A532" s="1">
        <v>41902</v>
      </c>
      <c r="B532" s="1" t="str">
        <f t="shared" si="16"/>
        <v>20/09/2014</v>
      </c>
      <c r="C532" t="s">
        <v>61</v>
      </c>
      <c r="D532" t="s">
        <v>3</v>
      </c>
      <c r="E532" s="8">
        <v>2.3329</v>
      </c>
      <c r="F532">
        <v>208882834.09999999</v>
      </c>
      <c r="G532">
        <v>3414248.4899999993</v>
      </c>
      <c r="H532">
        <v>398901506</v>
      </c>
      <c r="I532">
        <v>58379521.089999989</v>
      </c>
      <c r="J532">
        <v>101034484.97999999</v>
      </c>
      <c r="K532">
        <v>9262166.4300000016</v>
      </c>
      <c r="L532">
        <v>12599932</v>
      </c>
      <c r="M532" s="10">
        <v>7177787</v>
      </c>
      <c r="N532" s="10">
        <v>36894524</v>
      </c>
      <c r="O532" s="10">
        <v>50760227</v>
      </c>
      <c r="P532" s="10">
        <v>60820194</v>
      </c>
      <c r="Q532" s="10">
        <v>5160085</v>
      </c>
      <c r="R532" s="10">
        <v>57598091</v>
      </c>
      <c r="S532" s="10">
        <v>1663067</v>
      </c>
      <c r="T532" s="10">
        <v>17858997</v>
      </c>
      <c r="U532" s="10">
        <v>130576152</v>
      </c>
      <c r="V532" s="10">
        <v>26978134</v>
      </c>
      <c r="W532" s="10">
        <v>1663067</v>
      </c>
      <c r="X532" s="10">
        <v>17858997</v>
      </c>
      <c r="Y532" s="10">
        <v>130576152</v>
      </c>
      <c r="Z532" s="10">
        <v>26978134</v>
      </c>
      <c r="AA532" s="10">
        <v>3414248</v>
      </c>
      <c r="AB532" s="10">
        <v>40.778422608299998</v>
      </c>
      <c r="AC532">
        <v>148.12</v>
      </c>
      <c r="AD532" s="2">
        <v>19370174258</v>
      </c>
      <c r="AE532" s="2">
        <v>20722266356</v>
      </c>
      <c r="AF532" s="10">
        <f>INDEX(CONFAZ!$EN$2:$ES$408,MATCH(DATE(YEAR($A532),MONTH($A532),15),CONFAZ!$EN$2:$EN$408,0),2)</f>
        <v>315724988</v>
      </c>
      <c r="AG532" s="10">
        <f>INDEX(CONFAZ!$EN$2:$ES$408,MATCH(DATE(YEAR($A532),MONTH($A532),15),CONFAZ!$EN$2:$EN$408,0),3)</f>
        <v>656651583</v>
      </c>
      <c r="AH532">
        <v>724</v>
      </c>
      <c r="AI532">
        <v>876034277700</v>
      </c>
      <c r="AJ532">
        <v>10.9</v>
      </c>
      <c r="AK532">
        <v>0.49</v>
      </c>
      <c r="AL532">
        <v>912.44722222222197</v>
      </c>
      <c r="AM532">
        <v>723.55449999999996</v>
      </c>
      <c r="AN532">
        <v>669.275714285714</v>
      </c>
      <c r="AO532">
        <v>824.67039999999997</v>
      </c>
      <c r="AP532">
        <v>6.8656204960743397</v>
      </c>
      <c r="AQ532">
        <v>1.56999</v>
      </c>
      <c r="AR532">
        <v>232.3</v>
      </c>
      <c r="AS532">
        <v>12.09</v>
      </c>
      <c r="AT532" s="10">
        <v>491426800000</v>
      </c>
      <c r="AU532">
        <v>0</v>
      </c>
      <c r="AV532">
        <v>0</v>
      </c>
      <c r="AW532">
        <v>103048443</v>
      </c>
      <c r="AX532">
        <v>95164683</v>
      </c>
      <c r="AY532">
        <v>0</v>
      </c>
      <c r="AZ532" s="10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7883760</v>
      </c>
      <c r="BO532">
        <v>19952970000</v>
      </c>
      <c r="BP532" s="3">
        <v>0.4</v>
      </c>
      <c r="BQ532" s="3">
        <v>3704</v>
      </c>
      <c r="BR532" s="3">
        <v>19420.27</v>
      </c>
      <c r="BS532" s="3">
        <v>1978456000</v>
      </c>
      <c r="BT532">
        <v>17243000</v>
      </c>
      <c r="BU532" s="3">
        <v>4755647000</v>
      </c>
      <c r="BV532">
        <v>9151223000</v>
      </c>
      <c r="BW532">
        <v>4050400000</v>
      </c>
      <c r="BX532" s="3">
        <v>15902570000</v>
      </c>
      <c r="BY532">
        <v>0</v>
      </c>
      <c r="BZ532">
        <v>0</v>
      </c>
      <c r="CA532">
        <v>0</v>
      </c>
      <c r="CB532">
        <v>0</v>
      </c>
      <c r="CC532">
        <v>19952970000</v>
      </c>
      <c r="CD532">
        <v>0.4</v>
      </c>
      <c r="CE532">
        <v>314441.59999999998</v>
      </c>
      <c r="CF532">
        <v>150346780.34999999</v>
      </c>
      <c r="CG532">
        <v>31848.16</v>
      </c>
      <c r="CH532">
        <v>35651.67</v>
      </c>
      <c r="CI532">
        <v>36.417150700000001</v>
      </c>
      <c r="CJ532">
        <v>2.96</v>
      </c>
      <c r="CK532">
        <v>90346.67</v>
      </c>
      <c r="CL532">
        <v>170813.33</v>
      </c>
      <c r="CM532">
        <v>80466.67</v>
      </c>
      <c r="CN532">
        <v>-15230</v>
      </c>
      <c r="CO532">
        <v>5487293.3300000001</v>
      </c>
      <c r="CP532">
        <v>-104603.33</v>
      </c>
      <c r="CQ532">
        <v>-11020</v>
      </c>
      <c r="CR532">
        <v>2429385.16</v>
      </c>
      <c r="CS532">
        <v>235521707.25999999</v>
      </c>
      <c r="CT532">
        <v>42885.31</v>
      </c>
      <c r="CU532">
        <v>237997977.72999999</v>
      </c>
      <c r="CV532" s="34">
        <v>0.53101100000000001</v>
      </c>
      <c r="CW532">
        <v>1164166772</v>
      </c>
      <c r="CX532" s="7">
        <v>35239794.049999997</v>
      </c>
      <c r="CY532" s="10">
        <f t="shared" si="17"/>
        <v>0</v>
      </c>
      <c r="CZ532" s="10">
        <f>IFERROR(INDEX(CONFAZ!$A$2:$ES$440,MATCH(DATE(YEAR($A532),MONTH($A532),15),CONFAZ!$A$2:$A$440,0),4),0)</f>
        <v>31848.16</v>
      </c>
      <c r="DA532"/>
      <c r="DB532"/>
      <c r="DC532"/>
      <c r="DD532"/>
      <c r="DJ532"/>
    </row>
    <row r="533" spans="1:114" x14ac:dyDescent="0.25">
      <c r="A533" s="1">
        <v>41932</v>
      </c>
      <c r="B533" s="1" t="str">
        <f t="shared" si="16"/>
        <v>20/10/2014</v>
      </c>
      <c r="C533" t="s">
        <v>61</v>
      </c>
      <c r="D533" t="s">
        <v>3</v>
      </c>
      <c r="E533" s="8">
        <v>2.4483000000000001</v>
      </c>
      <c r="F533">
        <v>215607354.77000004</v>
      </c>
      <c r="G533">
        <v>1970591.4000000001</v>
      </c>
      <c r="H533">
        <v>450620284</v>
      </c>
      <c r="I533">
        <v>62725765.420000032</v>
      </c>
      <c r="J533">
        <v>139837554.49000001</v>
      </c>
      <c r="K533">
        <v>9249164.3300000001</v>
      </c>
      <c r="L533">
        <v>9888773</v>
      </c>
      <c r="M533" s="10">
        <v>7242264</v>
      </c>
      <c r="N533" s="10">
        <v>36895502</v>
      </c>
      <c r="O533" s="10">
        <v>49558076</v>
      </c>
      <c r="P533" s="10">
        <v>63139838</v>
      </c>
      <c r="Q533" s="10">
        <v>5437267</v>
      </c>
      <c r="R533" s="10">
        <v>61120398</v>
      </c>
      <c r="S533" s="10">
        <v>1910935</v>
      </c>
      <c r="T533" s="10">
        <v>18721629</v>
      </c>
      <c r="U533" s="10">
        <v>170890498</v>
      </c>
      <c r="V533" s="10">
        <v>33733286</v>
      </c>
      <c r="W533" s="10">
        <v>1910935</v>
      </c>
      <c r="X533" s="10">
        <v>18721629</v>
      </c>
      <c r="Y533" s="10">
        <v>170890498</v>
      </c>
      <c r="Z533" s="10">
        <v>33733286</v>
      </c>
      <c r="AA533" s="10">
        <v>1970591</v>
      </c>
      <c r="AB533" s="10">
        <v>45.710829028500001</v>
      </c>
      <c r="AC533">
        <v>149.69999999999999</v>
      </c>
      <c r="AD533" s="2">
        <v>18169787901</v>
      </c>
      <c r="AE533" s="2">
        <v>19635310320</v>
      </c>
      <c r="AF533" s="10">
        <f>INDEX(CONFAZ!$EN$2:$ES$408,MATCH(DATE(YEAR($A533),MONTH($A533),15),CONFAZ!$EN$2:$EN$408,0),2)</f>
        <v>332050826</v>
      </c>
      <c r="AG533" s="10">
        <f>INDEX(CONFAZ!$EN$2:$ES$408,MATCH(DATE(YEAR($A533),MONTH($A533),15),CONFAZ!$EN$2:$EN$408,0),3)</f>
        <v>615990886</v>
      </c>
      <c r="AH533">
        <v>724</v>
      </c>
      <c r="AI533">
        <v>920151933900</v>
      </c>
      <c r="AJ533">
        <v>10.92</v>
      </c>
      <c r="AK533">
        <v>0.38</v>
      </c>
      <c r="AL533">
        <v>914.46055555555495</v>
      </c>
      <c r="AM533">
        <v>723.55150000000003</v>
      </c>
      <c r="AN533">
        <v>669.38047619047597</v>
      </c>
      <c r="AO533">
        <v>825.35559999999998</v>
      </c>
      <c r="AP533">
        <v>6.7062553469880699</v>
      </c>
      <c r="AQ533">
        <v>1.42</v>
      </c>
      <c r="AR533">
        <v>219.8</v>
      </c>
      <c r="AS533">
        <v>24.6</v>
      </c>
      <c r="AT533" s="10">
        <v>508920800000</v>
      </c>
      <c r="AU533">
        <v>0</v>
      </c>
      <c r="AV533">
        <v>0</v>
      </c>
      <c r="AW533">
        <v>99813533</v>
      </c>
      <c r="AX533">
        <v>95463517</v>
      </c>
      <c r="AY533">
        <v>0</v>
      </c>
      <c r="AZ533" s="10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14720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4335296</v>
      </c>
      <c r="BO533">
        <v>19952970000</v>
      </c>
      <c r="BP533" s="3">
        <v>0.4</v>
      </c>
      <c r="BQ533" s="3">
        <v>3704</v>
      </c>
      <c r="BR533" s="3">
        <v>19420.27</v>
      </c>
      <c r="BS533" s="3">
        <v>1978456000</v>
      </c>
      <c r="BT533" s="3">
        <v>17243000</v>
      </c>
      <c r="BU533" s="3">
        <v>4755647000</v>
      </c>
      <c r="BV533" s="3">
        <v>9151223000</v>
      </c>
      <c r="BW533" s="3">
        <v>4050400000</v>
      </c>
      <c r="BX533" s="3">
        <v>15902570000</v>
      </c>
      <c r="BY533">
        <v>0</v>
      </c>
      <c r="BZ533">
        <v>0</v>
      </c>
      <c r="CA533">
        <v>0</v>
      </c>
      <c r="CB533">
        <v>0</v>
      </c>
      <c r="CC533">
        <v>19952970000</v>
      </c>
      <c r="CD533">
        <v>0.4</v>
      </c>
      <c r="CE533">
        <v>541844.73</v>
      </c>
      <c r="CF533">
        <v>117176604.98999999</v>
      </c>
      <c r="CG533">
        <v>33959.480000000003</v>
      </c>
      <c r="CH533">
        <v>35825.67</v>
      </c>
      <c r="CI533">
        <v>36.417150700000001</v>
      </c>
      <c r="CJ533">
        <v>2.96</v>
      </c>
      <c r="CK533">
        <v>186006.67</v>
      </c>
      <c r="CL533">
        <v>199016.67</v>
      </c>
      <c r="CM533">
        <v>13010</v>
      </c>
      <c r="CN533">
        <v>333.33</v>
      </c>
      <c r="CO533">
        <v>5543293.3300000001</v>
      </c>
      <c r="CP533">
        <v>-114503.33</v>
      </c>
      <c r="CQ533">
        <v>-29976.67</v>
      </c>
      <c r="CR533">
        <v>533188.84</v>
      </c>
      <c r="CS533">
        <v>277914367.31</v>
      </c>
      <c r="CT533">
        <v>18262.21</v>
      </c>
      <c r="CU533">
        <v>278469519.36000001</v>
      </c>
      <c r="CV533" s="34">
        <v>0.53101100000000001</v>
      </c>
      <c r="CW533">
        <v>992846277.5</v>
      </c>
      <c r="CX533" s="7">
        <v>37642990.509999998</v>
      </c>
      <c r="CY533" s="10">
        <f t="shared" si="17"/>
        <v>0</v>
      </c>
      <c r="CZ533" s="10">
        <f>IFERROR(INDEX(CONFAZ!$A$2:$ES$440,MATCH(DATE(YEAR($A533),MONTH($A533),15),CONFAZ!$A$2:$A$440,0),4),0)</f>
        <v>33959.480000000003</v>
      </c>
      <c r="DA533"/>
      <c r="DB533"/>
      <c r="DC533"/>
      <c r="DD533"/>
      <c r="DJ533"/>
    </row>
    <row r="534" spans="1:114" x14ac:dyDescent="0.25">
      <c r="A534" s="1">
        <v>41963</v>
      </c>
      <c r="B534" s="1" t="str">
        <f t="shared" si="16"/>
        <v>20/11/2014</v>
      </c>
      <c r="C534" t="s">
        <v>61</v>
      </c>
      <c r="D534" t="s">
        <v>3</v>
      </c>
      <c r="E534" s="8">
        <v>2.5484</v>
      </c>
      <c r="F534">
        <v>215619445.06</v>
      </c>
      <c r="G534">
        <v>1290485.95</v>
      </c>
      <c r="H534">
        <v>421482728</v>
      </c>
      <c r="I534">
        <v>60555963.460000001</v>
      </c>
      <c r="J534">
        <v>112546680.82999998</v>
      </c>
      <c r="K534">
        <v>9666442.0899999999</v>
      </c>
      <c r="L534">
        <v>7983555</v>
      </c>
      <c r="M534" s="10">
        <v>8418998</v>
      </c>
      <c r="N534" s="10">
        <v>37433047</v>
      </c>
      <c r="O534" s="10">
        <v>53657647</v>
      </c>
      <c r="P534" s="10">
        <v>61903491</v>
      </c>
      <c r="Q534" s="10">
        <v>5381193</v>
      </c>
      <c r="R534" s="10">
        <v>56819026</v>
      </c>
      <c r="S534" s="10">
        <v>1208286</v>
      </c>
      <c r="T534" s="10">
        <v>17466928</v>
      </c>
      <c r="U534" s="10">
        <v>140058199</v>
      </c>
      <c r="V534" s="10">
        <v>37845427</v>
      </c>
      <c r="W534" s="10">
        <v>1208286</v>
      </c>
      <c r="X534" s="10">
        <v>17466928</v>
      </c>
      <c r="Y534" s="10">
        <v>140058199</v>
      </c>
      <c r="Z534" s="10">
        <v>37845427</v>
      </c>
      <c r="AA534" s="10">
        <v>1290486</v>
      </c>
      <c r="AB534" s="10">
        <v>40.9092905969</v>
      </c>
      <c r="AC534">
        <v>144.91999999999999</v>
      </c>
      <c r="AD534" s="2">
        <v>15506384370</v>
      </c>
      <c r="AE534" s="2">
        <v>18191864947</v>
      </c>
      <c r="AF534" s="10">
        <f>INDEX(CONFAZ!$EN$2:$ES$408,MATCH(DATE(YEAR($A534),MONTH($A534),15),CONFAZ!$EN$2:$EN$408,0),2)</f>
        <v>226443009</v>
      </c>
      <c r="AG534" s="10">
        <f>INDEX(CONFAZ!$EN$2:$ES$408,MATCH(DATE(YEAR($A534),MONTH($A534),15),CONFAZ!$EN$2:$EN$408,0),3)</f>
        <v>689658702</v>
      </c>
      <c r="AH534">
        <v>724</v>
      </c>
      <c r="AI534">
        <v>956735618400</v>
      </c>
      <c r="AJ534">
        <v>11.15</v>
      </c>
      <c r="AK534">
        <v>0.53</v>
      </c>
      <c r="AL534">
        <v>908.11444444444396</v>
      </c>
      <c r="AM534">
        <v>719.74950000000001</v>
      </c>
      <c r="AN534">
        <v>665.36095238095197</v>
      </c>
      <c r="AO534">
        <v>819.48919999999998</v>
      </c>
      <c r="AP534">
        <v>6.5933181809039096</v>
      </c>
      <c r="AQ534">
        <v>1.51</v>
      </c>
      <c r="AR534">
        <v>198.47</v>
      </c>
      <c r="AS534">
        <v>14.65</v>
      </c>
      <c r="AT534" s="10">
        <v>498489100000</v>
      </c>
      <c r="AU534">
        <v>0</v>
      </c>
      <c r="AV534">
        <v>0</v>
      </c>
      <c r="AW534">
        <v>104955980</v>
      </c>
      <c r="AX534">
        <v>101528013</v>
      </c>
      <c r="AY534">
        <v>0</v>
      </c>
      <c r="AZ534" s="10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3427967</v>
      </c>
      <c r="BO534">
        <v>19952970000</v>
      </c>
      <c r="BP534" s="3">
        <v>0.4</v>
      </c>
      <c r="BQ534" s="3">
        <v>3704</v>
      </c>
      <c r="BR534">
        <v>19420.27</v>
      </c>
      <c r="BS534" s="3">
        <v>1978456000</v>
      </c>
      <c r="BT534">
        <v>17243000</v>
      </c>
      <c r="BU534" s="3">
        <v>4755647000</v>
      </c>
      <c r="BV534">
        <v>9151223000</v>
      </c>
      <c r="BW534" s="3">
        <v>4050400000</v>
      </c>
      <c r="BX534">
        <v>15902570000</v>
      </c>
      <c r="BY534">
        <v>0</v>
      </c>
      <c r="BZ534">
        <v>0</v>
      </c>
      <c r="CA534">
        <v>0</v>
      </c>
      <c r="CB534">
        <v>0</v>
      </c>
      <c r="CC534">
        <v>19952970000</v>
      </c>
      <c r="CD534">
        <v>0.4</v>
      </c>
      <c r="CE534">
        <v>369443.28</v>
      </c>
      <c r="CF534">
        <v>130335239.15000001</v>
      </c>
      <c r="CG534">
        <v>39540.339999999997</v>
      </c>
      <c r="CH534">
        <v>31797.67</v>
      </c>
      <c r="CI534">
        <v>36.417150700000001</v>
      </c>
      <c r="CJ534">
        <v>3.01</v>
      </c>
      <c r="CK534">
        <v>186006.67</v>
      </c>
      <c r="CL534">
        <v>199016.67</v>
      </c>
      <c r="CM534">
        <v>13010</v>
      </c>
      <c r="CN534">
        <v>333.33</v>
      </c>
      <c r="CO534">
        <v>5543293.3300000001</v>
      </c>
      <c r="CP534">
        <v>-114503.33</v>
      </c>
      <c r="CQ534">
        <v>-29976.67</v>
      </c>
      <c r="CR534">
        <v>355862.47</v>
      </c>
      <c r="CS534">
        <v>256231379.27000001</v>
      </c>
      <c r="CT534">
        <v>11058.9</v>
      </c>
      <c r="CU534">
        <v>256599600.63999999</v>
      </c>
      <c r="CV534" s="34">
        <v>0.53101100000000001</v>
      </c>
      <c r="CW534">
        <v>1027534737</v>
      </c>
      <c r="CX534" s="7">
        <v>36545709.159999996</v>
      </c>
      <c r="CY534" s="10">
        <f t="shared" si="17"/>
        <v>0</v>
      </c>
      <c r="CZ534" s="10">
        <f>IFERROR(INDEX(CONFAZ!$A$2:$ES$440,MATCH(DATE(YEAR($A534),MONTH($A534),15),CONFAZ!$A$2:$A$440,0),4),0)</f>
        <v>39540.339999999997</v>
      </c>
      <c r="DA534"/>
      <c r="DB534"/>
      <c r="DC534"/>
      <c r="DD534"/>
      <c r="DJ534"/>
    </row>
    <row r="535" spans="1:114" x14ac:dyDescent="0.25">
      <c r="A535" s="1">
        <v>41993</v>
      </c>
      <c r="B535" s="1" t="str">
        <f t="shared" si="16"/>
        <v>20/12/2014</v>
      </c>
      <c r="C535" t="s">
        <v>61</v>
      </c>
      <c r="D535" t="s">
        <v>3</v>
      </c>
      <c r="E535" s="8">
        <v>2.6394000000000002</v>
      </c>
      <c r="F535">
        <v>220479532.93000001</v>
      </c>
      <c r="G535">
        <v>2545523.7400000002</v>
      </c>
      <c r="H535">
        <v>439152449</v>
      </c>
      <c r="I535">
        <v>61824875.460000001</v>
      </c>
      <c r="J535">
        <v>122533614.06999999</v>
      </c>
      <c r="K535">
        <v>10173551.409999998</v>
      </c>
      <c r="L535">
        <v>9459285</v>
      </c>
      <c r="M535" s="10">
        <v>11439375</v>
      </c>
      <c r="N535" s="10">
        <v>35180163</v>
      </c>
      <c r="O535" s="10">
        <v>56429168</v>
      </c>
      <c r="P535" s="10">
        <v>59261255</v>
      </c>
      <c r="Q535" s="10">
        <v>6242466</v>
      </c>
      <c r="R535" s="10">
        <v>56009451</v>
      </c>
      <c r="S535" s="10">
        <v>1657646</v>
      </c>
      <c r="T535" s="10">
        <v>17393321</v>
      </c>
      <c r="U535" s="10">
        <v>149491094</v>
      </c>
      <c r="V535" s="10">
        <v>43503302</v>
      </c>
      <c r="W535" s="10">
        <v>1657646</v>
      </c>
      <c r="X535" s="10">
        <v>17393321</v>
      </c>
      <c r="Y535" s="10">
        <v>149491094</v>
      </c>
      <c r="Z535" s="10">
        <v>43503302</v>
      </c>
      <c r="AA535" s="10">
        <v>2545208</v>
      </c>
      <c r="AB535" s="10">
        <v>42.577529470100004</v>
      </c>
      <c r="AC535">
        <v>145.47999999999999</v>
      </c>
      <c r="AD535" s="2">
        <v>17289831724</v>
      </c>
      <c r="AE535" s="2">
        <v>17314237984</v>
      </c>
      <c r="AF535" s="10">
        <f>INDEX(CONFAZ!$EN$2:$ES$408,MATCH(DATE(YEAR($A535),MONTH($A535),15),CONFAZ!$EN$2:$EN$408,0),2)</f>
        <v>206112902</v>
      </c>
      <c r="AG535" s="10">
        <f>INDEX(CONFAZ!$EN$2:$ES$408,MATCH(DATE(YEAR($A535),MONTH($A535),15),CONFAZ!$EN$2:$EN$408,0),3)</f>
        <v>685883312</v>
      </c>
      <c r="AH535">
        <v>724</v>
      </c>
      <c r="AI535">
        <v>959556509400</v>
      </c>
      <c r="AJ535">
        <v>11.58</v>
      </c>
      <c r="AK535">
        <v>0.62</v>
      </c>
      <c r="AL535">
        <v>909.81999999999903</v>
      </c>
      <c r="AM535">
        <v>722.59050000000002</v>
      </c>
      <c r="AN535">
        <v>668.44714285714201</v>
      </c>
      <c r="AO535">
        <v>823.28639999999996</v>
      </c>
      <c r="AP535">
        <v>6.5868143131324297</v>
      </c>
      <c r="AQ535">
        <v>1.78</v>
      </c>
      <c r="AR535">
        <v>170.85</v>
      </c>
      <c r="AS535">
        <v>22.09</v>
      </c>
      <c r="AT535" s="10">
        <v>501112600000</v>
      </c>
      <c r="AU535">
        <v>0</v>
      </c>
      <c r="AV535">
        <v>0</v>
      </c>
      <c r="AW535">
        <v>75328096</v>
      </c>
      <c r="AX535">
        <v>73963134</v>
      </c>
      <c r="AY535">
        <v>0</v>
      </c>
      <c r="AZ535" s="10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1364962</v>
      </c>
      <c r="BO535">
        <v>19952970000</v>
      </c>
      <c r="BP535" s="3">
        <v>0.4</v>
      </c>
      <c r="BQ535" s="3">
        <v>3704</v>
      </c>
      <c r="BR535" s="3">
        <v>19420.27</v>
      </c>
      <c r="BS535" s="3">
        <v>1978456000</v>
      </c>
      <c r="BT535">
        <v>17243000</v>
      </c>
      <c r="BU535">
        <v>4755647000</v>
      </c>
      <c r="BV535" s="3">
        <v>9151223000</v>
      </c>
      <c r="BW535">
        <v>4050400000</v>
      </c>
      <c r="BX535">
        <v>15902570000</v>
      </c>
      <c r="BY535">
        <v>0</v>
      </c>
      <c r="BZ535">
        <v>0</v>
      </c>
      <c r="CA535">
        <v>0</v>
      </c>
      <c r="CB535">
        <v>0</v>
      </c>
      <c r="CC535">
        <v>19952970000</v>
      </c>
      <c r="CD535">
        <v>0.4</v>
      </c>
      <c r="CE535">
        <v>449888.14</v>
      </c>
      <c r="CF535">
        <v>120722490.63</v>
      </c>
      <c r="CG535">
        <v>38422.31</v>
      </c>
      <c r="CH535">
        <v>30079.67</v>
      </c>
      <c r="CI535">
        <v>36.417150700000001</v>
      </c>
      <c r="CJ535">
        <v>3.03</v>
      </c>
      <c r="CK535">
        <v>186006.67</v>
      </c>
      <c r="CL535">
        <v>199016.67</v>
      </c>
      <c r="CM535">
        <v>13010</v>
      </c>
      <c r="CN535">
        <v>333.33</v>
      </c>
      <c r="CO535">
        <v>5543293.3300000001</v>
      </c>
      <c r="CP535">
        <v>-114503.33</v>
      </c>
      <c r="CQ535">
        <v>-29976.67</v>
      </c>
      <c r="CR535">
        <v>1128602.78</v>
      </c>
      <c r="CS535">
        <v>260787076.75</v>
      </c>
      <c r="CT535">
        <v>12455.65</v>
      </c>
      <c r="CU535">
        <v>261928135.18000001</v>
      </c>
      <c r="CV535" s="34">
        <v>0.53101100000000001</v>
      </c>
      <c r="CW535">
        <v>1177491596</v>
      </c>
      <c r="CX535" s="7">
        <v>37868319.490000002</v>
      </c>
      <c r="CY535" s="10">
        <f t="shared" si="17"/>
        <v>0</v>
      </c>
      <c r="CZ535" s="10">
        <f>IFERROR(INDEX(CONFAZ!$A$2:$ES$440,MATCH(DATE(YEAR($A535),MONTH($A535),15),CONFAZ!$A$2:$A$440,0),4),0)</f>
        <v>38422.31</v>
      </c>
      <c r="DA535" s="10"/>
      <c r="DB535" s="10"/>
      <c r="DC535"/>
      <c r="DD535"/>
      <c r="DJ535"/>
    </row>
    <row r="536" spans="1:114" x14ac:dyDescent="0.25">
      <c r="A536" s="1">
        <v>42024</v>
      </c>
      <c r="B536" s="1" t="str">
        <f t="shared" si="16"/>
        <v>20/01/2015</v>
      </c>
      <c r="C536" t="s">
        <v>61</v>
      </c>
      <c r="D536" t="s">
        <v>3</v>
      </c>
      <c r="E536" s="8">
        <v>2.6341999999999999</v>
      </c>
      <c r="F536">
        <v>226614407.24999997</v>
      </c>
      <c r="G536">
        <v>1429841.9200000002</v>
      </c>
      <c r="H536">
        <v>394196775</v>
      </c>
      <c r="I536">
        <v>61400448.63000001</v>
      </c>
      <c r="J536">
        <v>73426144.51000002</v>
      </c>
      <c r="K536">
        <v>11621989.75</v>
      </c>
      <c r="L536">
        <v>50434917</v>
      </c>
      <c r="M536" s="10">
        <v>9271269</v>
      </c>
      <c r="N536" s="10">
        <v>39622925</v>
      </c>
      <c r="O536" s="10">
        <v>71410687</v>
      </c>
      <c r="P536" s="10">
        <v>61820943</v>
      </c>
      <c r="Q536" s="10">
        <v>6771622</v>
      </c>
      <c r="R536" s="10">
        <v>62912188</v>
      </c>
      <c r="S536" s="10">
        <v>1426988</v>
      </c>
      <c r="T536" s="10">
        <v>15545701</v>
      </c>
      <c r="U536" s="10">
        <v>87566298</v>
      </c>
      <c r="V536" s="10">
        <v>36418312</v>
      </c>
      <c r="W536" s="10">
        <v>1426988</v>
      </c>
      <c r="X536" s="10">
        <v>15545701</v>
      </c>
      <c r="Y536" s="10">
        <v>87566298</v>
      </c>
      <c r="Z536" s="10">
        <v>36418312</v>
      </c>
      <c r="AA536" s="10">
        <v>1429842</v>
      </c>
      <c r="AB536" s="10">
        <v>45.212938099699997</v>
      </c>
      <c r="AC536">
        <v>138.72999999999999</v>
      </c>
      <c r="AD536" s="2">
        <v>13481501333</v>
      </c>
      <c r="AE536" s="2">
        <v>17000888866</v>
      </c>
      <c r="AF536" s="10">
        <f>INDEX(CONFAZ!$EN$2:$ES$408,MATCH(DATE(YEAR($A536),MONTH($A536),15),CONFAZ!$EN$2:$EN$408,0),2)</f>
        <v>242306269</v>
      </c>
      <c r="AG536" s="10">
        <f>INDEX(CONFAZ!$EN$2:$ES$408,MATCH(DATE(YEAR($A536),MONTH($A536),15),CONFAZ!$EN$2:$EN$408,0),3)</f>
        <v>752928998</v>
      </c>
      <c r="AH536">
        <v>788</v>
      </c>
      <c r="AI536">
        <v>952966631400</v>
      </c>
      <c r="AJ536">
        <v>11.82</v>
      </c>
      <c r="AK536">
        <v>1.48</v>
      </c>
      <c r="AL536">
        <v>908.09833333333302</v>
      </c>
      <c r="AM536">
        <v>724.54750000000001</v>
      </c>
      <c r="AN536">
        <v>668.79857142857099</v>
      </c>
      <c r="AO536">
        <v>823.202</v>
      </c>
      <c r="AP536">
        <v>6.8994940571795702</v>
      </c>
      <c r="AQ536">
        <v>2.2400000000000002</v>
      </c>
      <c r="AR536">
        <v>136.93</v>
      </c>
      <c r="AS536">
        <v>8.82</v>
      </c>
      <c r="AT536" s="10">
        <v>474246000000</v>
      </c>
      <c r="AU536">
        <v>0</v>
      </c>
      <c r="AV536">
        <v>0</v>
      </c>
      <c r="AW536">
        <v>122441905</v>
      </c>
      <c r="AX536">
        <v>119789752</v>
      </c>
      <c r="AY536">
        <v>0</v>
      </c>
      <c r="AZ536" s="10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3234</v>
      </c>
      <c r="BL536">
        <v>0</v>
      </c>
      <c r="BM536">
        <v>3081</v>
      </c>
      <c r="BN536">
        <v>2645838</v>
      </c>
      <c r="BO536">
        <v>22677841000</v>
      </c>
      <c r="BP536" s="3">
        <v>0.4</v>
      </c>
      <c r="BQ536" s="3">
        <v>3704</v>
      </c>
      <c r="BR536">
        <v>21813.8</v>
      </c>
      <c r="BS536" s="3">
        <v>2192496000</v>
      </c>
      <c r="BT536">
        <v>18229000</v>
      </c>
      <c r="BU536" s="3">
        <v>5389738000</v>
      </c>
      <c r="BV536" s="3">
        <v>10405398000</v>
      </c>
      <c r="BW536" s="3">
        <v>4671980000</v>
      </c>
      <c r="BX536">
        <v>18005861000</v>
      </c>
      <c r="BY536">
        <v>0</v>
      </c>
      <c r="BZ536">
        <v>0</v>
      </c>
      <c r="CA536">
        <v>0</v>
      </c>
      <c r="CB536">
        <v>0</v>
      </c>
      <c r="CC536">
        <v>19952970000</v>
      </c>
      <c r="CD536">
        <v>0.4</v>
      </c>
      <c r="CE536">
        <v>800749.09</v>
      </c>
      <c r="CF536">
        <v>130249497.68000001</v>
      </c>
      <c r="CG536">
        <v>58014.8</v>
      </c>
      <c r="CH536">
        <v>26902.75</v>
      </c>
      <c r="CI536">
        <v>33.148744999999998</v>
      </c>
      <c r="CJ536">
        <v>3.03</v>
      </c>
      <c r="CK536">
        <v>-18890</v>
      </c>
      <c r="CL536">
        <v>10526.67</v>
      </c>
      <c r="CM536">
        <v>29416.67</v>
      </c>
      <c r="CN536">
        <v>51800</v>
      </c>
      <c r="CO536">
        <v>5491053.3300000001</v>
      </c>
      <c r="CP536">
        <v>-84816.67</v>
      </c>
      <c r="CQ536">
        <v>-35513.33</v>
      </c>
      <c r="CR536">
        <v>434238.29</v>
      </c>
      <c r="CS536">
        <v>221871740.38999999</v>
      </c>
      <c r="CT536">
        <v>109948.47</v>
      </c>
      <c r="CU536">
        <v>222415927.15000001</v>
      </c>
      <c r="CV536" s="34">
        <v>0.5278716</v>
      </c>
      <c r="CW536">
        <v>877852708.29999995</v>
      </c>
      <c r="CX536" s="7">
        <v>31274203.059999999</v>
      </c>
      <c r="CY536" s="10">
        <f t="shared" si="17"/>
        <v>0</v>
      </c>
      <c r="CZ536" s="10">
        <f>IFERROR(INDEX(CONFAZ!$A$2:$ES$440,MATCH(DATE(YEAR($A536),MONTH($A536),15),CONFAZ!$A$2:$A$440,0),4),0)</f>
        <v>58014.8</v>
      </c>
      <c r="DA536"/>
      <c r="DB536"/>
      <c r="DC536"/>
      <c r="DD536"/>
      <c r="DJ536"/>
    </row>
    <row r="537" spans="1:114" x14ac:dyDescent="0.25">
      <c r="A537" s="1">
        <v>42055</v>
      </c>
      <c r="B537" s="1" t="str">
        <f t="shared" si="16"/>
        <v>20/02/2015</v>
      </c>
      <c r="C537" t="s">
        <v>61</v>
      </c>
      <c r="D537" t="s">
        <v>3</v>
      </c>
      <c r="E537" s="8">
        <v>2.8163999999999998</v>
      </c>
      <c r="F537">
        <v>186462795.20999998</v>
      </c>
      <c r="G537">
        <v>1777840.27</v>
      </c>
      <c r="H537">
        <v>418874217</v>
      </c>
      <c r="I537">
        <v>49860966.510000013</v>
      </c>
      <c r="J537">
        <v>150233722.02000001</v>
      </c>
      <c r="K537">
        <v>8466216.7999999989</v>
      </c>
      <c r="L537">
        <v>58505803</v>
      </c>
      <c r="M537" s="10">
        <v>9124248</v>
      </c>
      <c r="N537" s="10">
        <v>38878159</v>
      </c>
      <c r="O537" s="10">
        <v>46684958</v>
      </c>
      <c r="P537" s="10">
        <v>53093135</v>
      </c>
      <c r="Q537" s="10">
        <v>3874991</v>
      </c>
      <c r="R537" s="10">
        <v>50801196</v>
      </c>
      <c r="S537" s="10">
        <v>1635248</v>
      </c>
      <c r="T537" s="10">
        <v>13824579</v>
      </c>
      <c r="U537" s="10">
        <v>164953101</v>
      </c>
      <c r="V537" s="10">
        <v>34226762</v>
      </c>
      <c r="W537" s="10">
        <v>1635248</v>
      </c>
      <c r="X537" s="10">
        <v>13824579</v>
      </c>
      <c r="Y537" s="10">
        <v>164953101</v>
      </c>
      <c r="Z537" s="10">
        <v>34226762</v>
      </c>
      <c r="AA537" s="10">
        <v>1777840</v>
      </c>
      <c r="AB537" s="10">
        <v>4.33</v>
      </c>
      <c r="AC537">
        <v>136.56</v>
      </c>
      <c r="AD537" s="2">
        <v>12010576962</v>
      </c>
      <c r="AE537" s="2">
        <v>15063076630</v>
      </c>
      <c r="AF537" s="10">
        <f>INDEX(CONFAZ!$EN$2:$ES$408,MATCH(DATE(YEAR($A537),MONTH($A537),15),CONFAZ!$EN$2:$EN$408,0),2)</f>
        <v>153366084</v>
      </c>
      <c r="AG537" s="10">
        <f>INDEX(CONFAZ!$EN$2:$ES$408,MATCH(DATE(YEAR($A537),MONTH($A537),15),CONFAZ!$EN$2:$EN$408,0),3)</f>
        <v>474831301</v>
      </c>
      <c r="AH537">
        <v>788</v>
      </c>
      <c r="AI537">
        <v>1021077370799.99</v>
      </c>
      <c r="AJ537">
        <v>12.15</v>
      </c>
      <c r="AK537">
        <v>1.1599999999999999</v>
      </c>
      <c r="AL537">
        <v>909.32222222222197</v>
      </c>
      <c r="AM537">
        <v>724.53199999999902</v>
      </c>
      <c r="AN537">
        <v>668.25904761904701</v>
      </c>
      <c r="AO537">
        <v>822.9212</v>
      </c>
      <c r="AP537">
        <v>7.5236931214810898</v>
      </c>
      <c r="AQ537">
        <v>2.2200000000000002</v>
      </c>
      <c r="AR537">
        <v>159.79</v>
      </c>
      <c r="AS537">
        <v>-3.53</v>
      </c>
      <c r="AT537" s="10">
        <v>466790500000</v>
      </c>
      <c r="AU537">
        <v>0</v>
      </c>
      <c r="AV537">
        <v>0</v>
      </c>
      <c r="AW537">
        <v>63454998</v>
      </c>
      <c r="AX537">
        <v>59900359</v>
      </c>
      <c r="AY537">
        <v>0</v>
      </c>
      <c r="AZ537" s="10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3624</v>
      </c>
      <c r="BL537">
        <v>0</v>
      </c>
      <c r="BM537">
        <v>2404</v>
      </c>
      <c r="BN537">
        <v>3548611</v>
      </c>
      <c r="BO537">
        <v>22677841000</v>
      </c>
      <c r="BP537" s="3">
        <v>0.4</v>
      </c>
      <c r="BQ537" s="3">
        <v>3704</v>
      </c>
      <c r="BR537" s="3">
        <v>21813.8</v>
      </c>
      <c r="BS537" s="3">
        <v>2192496000</v>
      </c>
      <c r="BT537" s="3">
        <v>18229000</v>
      </c>
      <c r="BU537" s="3">
        <v>5389738000</v>
      </c>
      <c r="BV537" s="3">
        <v>10405398000</v>
      </c>
      <c r="BW537" s="3">
        <v>4671980000</v>
      </c>
      <c r="BX537">
        <v>18005861000</v>
      </c>
      <c r="BY537">
        <v>0</v>
      </c>
      <c r="BZ537">
        <v>0</v>
      </c>
      <c r="CA537">
        <v>0</v>
      </c>
      <c r="CB537">
        <v>0</v>
      </c>
      <c r="CC537">
        <v>19952970000</v>
      </c>
      <c r="CD537">
        <v>0.4</v>
      </c>
      <c r="CE537">
        <v>1020945.96</v>
      </c>
      <c r="CF537">
        <v>121531260.25</v>
      </c>
      <c r="CG537">
        <v>634944.46</v>
      </c>
      <c r="CH537">
        <v>25256.75</v>
      </c>
      <c r="CI537">
        <v>33.148744999999998</v>
      </c>
      <c r="CJ537">
        <v>3.3</v>
      </c>
      <c r="CK537">
        <v>-18890</v>
      </c>
      <c r="CL537">
        <v>10526.67</v>
      </c>
      <c r="CM537">
        <v>29416.67</v>
      </c>
      <c r="CN537">
        <v>51800</v>
      </c>
      <c r="CO537">
        <v>5491053.3300000001</v>
      </c>
      <c r="CP537">
        <v>-84816.67</v>
      </c>
      <c r="CQ537">
        <v>-35513.33</v>
      </c>
      <c r="CR537">
        <v>421127.8</v>
      </c>
      <c r="CS537">
        <v>274019820.73000002</v>
      </c>
      <c r="CT537">
        <v>100064.96000000001</v>
      </c>
      <c r="CU537">
        <v>274541287.35000002</v>
      </c>
      <c r="CV537" s="34">
        <v>0.5278716</v>
      </c>
      <c r="CW537">
        <v>947363391.29999995</v>
      </c>
      <c r="CX537" s="7">
        <v>33751260.100000001</v>
      </c>
      <c r="CY537" s="10">
        <f t="shared" si="17"/>
        <v>0</v>
      </c>
      <c r="CZ537" s="10">
        <f>IFERROR(INDEX(CONFAZ!$A$2:$ES$440,MATCH(DATE(YEAR($A537),MONTH($A537),15),CONFAZ!$A$2:$A$440,0),4),0)</f>
        <v>634944.46</v>
      </c>
      <c r="DB537"/>
      <c r="DC537"/>
      <c r="DD537"/>
      <c r="DJ537"/>
    </row>
    <row r="538" spans="1:114" x14ac:dyDescent="0.25">
      <c r="A538" s="1">
        <v>42083</v>
      </c>
      <c r="B538" s="1" t="str">
        <f t="shared" si="16"/>
        <v>20/03/2015</v>
      </c>
      <c r="C538" t="s">
        <v>61</v>
      </c>
      <c r="D538" t="s">
        <v>3</v>
      </c>
      <c r="E538" s="8">
        <v>3.1395</v>
      </c>
      <c r="F538">
        <v>189877914.28</v>
      </c>
      <c r="G538">
        <v>3386533.6900000004</v>
      </c>
      <c r="H538">
        <v>381999281</v>
      </c>
      <c r="I538">
        <v>46350895.099999994</v>
      </c>
      <c r="J538">
        <v>113451190.37</v>
      </c>
      <c r="K538">
        <v>8365090.2799999993</v>
      </c>
      <c r="L538">
        <v>65500076</v>
      </c>
      <c r="M538" s="10">
        <v>8094178</v>
      </c>
      <c r="N538" s="10">
        <v>34619621</v>
      </c>
      <c r="O538" s="10">
        <v>46229174</v>
      </c>
      <c r="P538" s="10">
        <v>53779588</v>
      </c>
      <c r="Q538" s="10">
        <v>3605164</v>
      </c>
      <c r="R538" s="10">
        <v>44424788</v>
      </c>
      <c r="S538" s="10">
        <v>1575335</v>
      </c>
      <c r="T538" s="10">
        <v>19412914</v>
      </c>
      <c r="U538" s="10">
        <v>127877257</v>
      </c>
      <c r="V538" s="10">
        <v>38994803</v>
      </c>
      <c r="W538" s="10">
        <v>1575335</v>
      </c>
      <c r="X538" s="10">
        <v>19412914</v>
      </c>
      <c r="Y538" s="10">
        <v>127877257</v>
      </c>
      <c r="Z538" s="10">
        <v>38994803</v>
      </c>
      <c r="AA538" s="10">
        <v>3386459</v>
      </c>
      <c r="AB538" s="10">
        <v>3.94</v>
      </c>
      <c r="AC538">
        <v>149.5</v>
      </c>
      <c r="AD538" s="2">
        <v>16748831110</v>
      </c>
      <c r="AE538" s="2">
        <v>16660194460</v>
      </c>
      <c r="AF538" s="10">
        <f>INDEX(CONFAZ!$EN$2:$ES$408,MATCH(DATE(YEAR($A538),MONTH($A538),15),CONFAZ!$EN$2:$EN$408,0),2)</f>
        <v>221346930</v>
      </c>
      <c r="AG538" s="10">
        <f>INDEX(CONFAZ!$EN$2:$ES$408,MATCH(DATE(YEAR($A538),MONTH($A538),15),CONFAZ!$EN$2:$EN$408,0),3)</f>
        <v>370016706</v>
      </c>
      <c r="AH538">
        <v>788</v>
      </c>
      <c r="AI538">
        <v>1138834788000</v>
      </c>
      <c r="AJ538">
        <v>12.58</v>
      </c>
      <c r="AK538">
        <v>1.51</v>
      </c>
      <c r="AL538">
        <v>928.04</v>
      </c>
      <c r="AM538">
        <v>744.34849999999994</v>
      </c>
      <c r="AN538">
        <v>687.00666666666598</v>
      </c>
      <c r="AO538">
        <v>842.55840000000001</v>
      </c>
      <c r="AP538">
        <v>8.0444368894177405</v>
      </c>
      <c r="AQ538">
        <v>2.3199999999999998</v>
      </c>
      <c r="AR538">
        <v>176.96</v>
      </c>
      <c r="AS538">
        <v>42.33</v>
      </c>
      <c r="AT538" s="10">
        <v>515617200000</v>
      </c>
      <c r="AU538">
        <v>0</v>
      </c>
      <c r="AV538">
        <v>0</v>
      </c>
      <c r="AW538">
        <v>103213470</v>
      </c>
      <c r="AX538">
        <v>101365165</v>
      </c>
      <c r="AY538">
        <v>0</v>
      </c>
      <c r="AZ538" s="10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1848305</v>
      </c>
      <c r="BO538">
        <v>22677841000</v>
      </c>
      <c r="BP538" s="3">
        <v>0.4</v>
      </c>
      <c r="BQ538" s="3">
        <v>3704</v>
      </c>
      <c r="BR538" s="3">
        <v>21813.8</v>
      </c>
      <c r="BS538">
        <v>2192496000</v>
      </c>
      <c r="BT538" s="3">
        <v>18229000</v>
      </c>
      <c r="BU538" s="3">
        <v>5389738000</v>
      </c>
      <c r="BV538" s="3">
        <v>10405398000</v>
      </c>
      <c r="BW538" s="3">
        <v>4671980000</v>
      </c>
      <c r="BX538" s="3">
        <v>18005861000</v>
      </c>
      <c r="BY538">
        <v>0</v>
      </c>
      <c r="BZ538">
        <v>0</v>
      </c>
      <c r="CA538">
        <v>0</v>
      </c>
      <c r="CB538">
        <v>0</v>
      </c>
      <c r="CC538">
        <v>19952970000</v>
      </c>
      <c r="CD538">
        <v>0.4</v>
      </c>
      <c r="CE538">
        <v>680583.1</v>
      </c>
      <c r="CF538">
        <v>127623705.09999999</v>
      </c>
      <c r="CG538">
        <v>30317.29</v>
      </c>
      <c r="CH538">
        <v>26771.75</v>
      </c>
      <c r="CI538">
        <v>33.148744999999998</v>
      </c>
      <c r="CJ538">
        <v>3.32</v>
      </c>
      <c r="CK538">
        <v>-18890</v>
      </c>
      <c r="CL538">
        <v>10526.67</v>
      </c>
      <c r="CM538">
        <v>29416.67</v>
      </c>
      <c r="CN538">
        <v>51800</v>
      </c>
      <c r="CO538">
        <v>5491053.3300000001</v>
      </c>
      <c r="CP538">
        <v>-84816.67</v>
      </c>
      <c r="CQ538">
        <v>-35513.33</v>
      </c>
      <c r="CR538">
        <v>724313.46</v>
      </c>
      <c r="CS538">
        <v>234650243.22</v>
      </c>
      <c r="CT538">
        <v>128229.23</v>
      </c>
      <c r="CU538">
        <v>235507985.91</v>
      </c>
      <c r="CV538" s="34">
        <v>0.5278716</v>
      </c>
      <c r="CW538">
        <v>813819503.20000005</v>
      </c>
      <c r="CX538" s="7">
        <v>28993301.359999999</v>
      </c>
      <c r="CY538" s="10">
        <f t="shared" si="17"/>
        <v>0</v>
      </c>
      <c r="CZ538" s="10">
        <f>IFERROR(INDEX(CONFAZ!$A$2:$ES$440,MATCH(DATE(YEAR($A538),MONTH($A538),15),CONFAZ!$A$2:$A$440,0),4),0)</f>
        <v>30317.29</v>
      </c>
      <c r="DA538"/>
      <c r="DB538"/>
      <c r="DC538"/>
      <c r="DD538"/>
      <c r="DJ538"/>
    </row>
    <row r="539" spans="1:114" x14ac:dyDescent="0.25">
      <c r="A539" s="1">
        <v>42114</v>
      </c>
      <c r="B539" s="1" t="str">
        <f t="shared" si="16"/>
        <v>20/04/2015</v>
      </c>
      <c r="C539" t="s">
        <v>61</v>
      </c>
      <c r="D539" t="s">
        <v>3</v>
      </c>
      <c r="E539" s="8">
        <v>3.0432000000000001</v>
      </c>
      <c r="F539">
        <v>199249654.64000005</v>
      </c>
      <c r="G539">
        <v>1858267.7000000002</v>
      </c>
      <c r="H539">
        <v>385289171</v>
      </c>
      <c r="I539">
        <v>59674178.689999983</v>
      </c>
      <c r="J539">
        <v>98714114.349999994</v>
      </c>
      <c r="K539">
        <v>8844352.8399999999</v>
      </c>
      <c r="L539">
        <v>48411965</v>
      </c>
      <c r="M539" s="10">
        <v>7745469</v>
      </c>
      <c r="N539" s="10">
        <v>42279606</v>
      </c>
      <c r="O539" s="10">
        <v>50094442</v>
      </c>
      <c r="P539" s="10">
        <v>64764003</v>
      </c>
      <c r="Q539" s="10">
        <v>3989438</v>
      </c>
      <c r="R539" s="10">
        <v>48490605</v>
      </c>
      <c r="S539" s="10">
        <v>1461398</v>
      </c>
      <c r="T539" s="10">
        <v>16071413</v>
      </c>
      <c r="U539" s="10">
        <v>108325082</v>
      </c>
      <c r="V539" s="10">
        <v>40212068</v>
      </c>
      <c r="W539" s="10">
        <v>1461398</v>
      </c>
      <c r="X539" s="10">
        <v>16071413</v>
      </c>
      <c r="Y539" s="10">
        <v>108325082</v>
      </c>
      <c r="Z539" s="10">
        <v>40212068</v>
      </c>
      <c r="AA539" s="10">
        <v>1855647</v>
      </c>
      <c r="AB539" s="10">
        <v>1.7509999999999999</v>
      </c>
      <c r="AC539">
        <v>142.41999999999999</v>
      </c>
      <c r="AD539" s="2">
        <v>14986768884</v>
      </c>
      <c r="AE539" s="2">
        <v>14799978318</v>
      </c>
      <c r="AF539" s="10">
        <f>INDEX(CONFAZ!$EN$2:$ES$408,MATCH(DATE(YEAR($A539),MONTH($A539),15),CONFAZ!$EN$2:$EN$408,0),2)</f>
        <v>279562647</v>
      </c>
      <c r="AG539" s="10">
        <f>INDEX(CONFAZ!$EN$2:$ES$408,MATCH(DATE(YEAR($A539),MONTH($A539),15),CONFAZ!$EN$2:$EN$408,0),3)</f>
        <v>389964319</v>
      </c>
      <c r="AH539">
        <v>788</v>
      </c>
      <c r="AI539">
        <v>1109164233600</v>
      </c>
      <c r="AJ539">
        <v>12.68</v>
      </c>
      <c r="AK539">
        <v>0.71</v>
      </c>
      <c r="AL539">
        <v>934.66055555555499</v>
      </c>
      <c r="AM539">
        <v>747.46600000000001</v>
      </c>
      <c r="AN539">
        <v>688.58666666666602</v>
      </c>
      <c r="AO539">
        <v>847.03240000000005</v>
      </c>
      <c r="AP539">
        <v>8.1264265850668291</v>
      </c>
      <c r="AQ539">
        <v>1.71</v>
      </c>
      <c r="AR539">
        <v>183.71</v>
      </c>
      <c r="AS539">
        <v>56.04</v>
      </c>
      <c r="AT539" s="10">
        <v>497123300000</v>
      </c>
      <c r="AU539">
        <v>0</v>
      </c>
      <c r="AV539">
        <v>0</v>
      </c>
      <c r="AW539">
        <v>89219450</v>
      </c>
      <c r="AX539">
        <v>88142328</v>
      </c>
      <c r="AY539">
        <v>0</v>
      </c>
      <c r="AZ539" s="10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1077122</v>
      </c>
      <c r="BO539">
        <v>22677841000</v>
      </c>
      <c r="BP539" s="3">
        <v>0.4</v>
      </c>
      <c r="BQ539" s="3">
        <v>3704</v>
      </c>
      <c r="BR539" s="3">
        <v>21813.8</v>
      </c>
      <c r="BS539" s="3">
        <v>2192496000</v>
      </c>
      <c r="BT539" s="3">
        <v>18229000</v>
      </c>
      <c r="BU539" s="3">
        <v>5389738000</v>
      </c>
      <c r="BV539" s="3">
        <v>10405398000</v>
      </c>
      <c r="BW539" s="3">
        <v>4671980000</v>
      </c>
      <c r="BX539" s="3">
        <v>18005861000</v>
      </c>
      <c r="BY539">
        <v>0</v>
      </c>
      <c r="BZ539">
        <v>0</v>
      </c>
      <c r="CA539">
        <v>0</v>
      </c>
      <c r="CB539">
        <v>0</v>
      </c>
      <c r="CC539">
        <v>19952970000</v>
      </c>
      <c r="CD539">
        <v>0.4</v>
      </c>
      <c r="CE539">
        <v>551301.27</v>
      </c>
      <c r="CF539">
        <v>104092481.70999999</v>
      </c>
      <c r="CG539">
        <v>53343.21</v>
      </c>
      <c r="CH539">
        <v>23144.75</v>
      </c>
      <c r="CI539">
        <v>33.148744999999998</v>
      </c>
      <c r="CJ539">
        <v>3.31</v>
      </c>
      <c r="CK539">
        <v>-318116.67</v>
      </c>
      <c r="CL539">
        <v>-287250</v>
      </c>
      <c r="CM539">
        <v>30866.67</v>
      </c>
      <c r="CN539">
        <v>135963.32999999999</v>
      </c>
      <c r="CO539">
        <v>5559233.3300000001</v>
      </c>
      <c r="CP539">
        <v>-70326.67</v>
      </c>
      <c r="CQ539">
        <v>-160553.32999999999</v>
      </c>
      <c r="CR539">
        <v>900453.72</v>
      </c>
      <c r="CS539">
        <v>227681841.96000001</v>
      </c>
      <c r="CT539">
        <v>88757.57</v>
      </c>
      <c r="CU539">
        <v>228671053.25</v>
      </c>
      <c r="CV539" s="34">
        <v>0.5278716</v>
      </c>
      <c r="CW539">
        <v>853699598</v>
      </c>
      <c r="CX539" s="7">
        <v>30414156.27</v>
      </c>
      <c r="CY539" s="10">
        <f t="shared" si="17"/>
        <v>0</v>
      </c>
      <c r="CZ539" s="10">
        <f>IFERROR(INDEX(CONFAZ!$A$2:$ES$440,MATCH(DATE(YEAR($A539),MONTH($A539),15),CONFAZ!$A$2:$A$440,0),4),0)</f>
        <v>53343.21</v>
      </c>
      <c r="DA539"/>
      <c r="DB539"/>
      <c r="DC539"/>
      <c r="DD539"/>
      <c r="DJ539"/>
    </row>
    <row r="540" spans="1:114" x14ac:dyDescent="0.25">
      <c r="A540" s="1">
        <v>42144</v>
      </c>
      <c r="B540" s="1" t="str">
        <f t="shared" si="16"/>
        <v>20/05/2015</v>
      </c>
      <c r="C540" t="s">
        <v>61</v>
      </c>
      <c r="D540" t="s">
        <v>3</v>
      </c>
      <c r="E540" s="8">
        <v>3.0617000000000001</v>
      </c>
      <c r="F540">
        <v>204178327.54000002</v>
      </c>
      <c r="G540">
        <v>2935744.71</v>
      </c>
      <c r="H540">
        <v>387236434</v>
      </c>
      <c r="I540">
        <v>49349850.579999998</v>
      </c>
      <c r="J540">
        <v>101515404.3</v>
      </c>
      <c r="K540">
        <v>9039053.7599999998</v>
      </c>
      <c r="L540">
        <v>40753304</v>
      </c>
      <c r="M540" s="10">
        <v>8234119</v>
      </c>
      <c r="N540" s="10">
        <v>39522622</v>
      </c>
      <c r="O540" s="10">
        <v>54990051</v>
      </c>
      <c r="P540" s="10">
        <v>55386372</v>
      </c>
      <c r="Q540" s="10">
        <v>3891187</v>
      </c>
      <c r="R540" s="10">
        <v>49614446</v>
      </c>
      <c r="S540" s="10">
        <v>1176912</v>
      </c>
      <c r="T540" s="10">
        <v>15985497</v>
      </c>
      <c r="U540" s="10">
        <v>117014989</v>
      </c>
      <c r="V540" s="10">
        <v>38563136</v>
      </c>
      <c r="W540" s="10">
        <v>1176912</v>
      </c>
      <c r="X540" s="10">
        <v>15985497</v>
      </c>
      <c r="Y540" s="10">
        <v>117014989</v>
      </c>
      <c r="Z540" s="10">
        <v>38563136</v>
      </c>
      <c r="AA540" s="10">
        <v>2857103</v>
      </c>
      <c r="AB540" s="10">
        <v>1.8191467405999999</v>
      </c>
      <c r="AC540">
        <v>139.81</v>
      </c>
      <c r="AD540" s="2">
        <v>16625676410</v>
      </c>
      <c r="AE540" s="2">
        <v>14153162462</v>
      </c>
      <c r="AF540" s="10">
        <f>INDEX(CONFAZ!$EN$2:$ES$408,MATCH(DATE(YEAR($A540),MONTH($A540),15),CONFAZ!$EN$2:$EN$408,0),2)</f>
        <v>284874691</v>
      </c>
      <c r="AG540" s="10">
        <f>INDEX(CONFAZ!$EN$2:$ES$408,MATCH(DATE(YEAR($A540),MONTH($A540),15),CONFAZ!$EN$2:$EN$408,0),3)</f>
        <v>315653151</v>
      </c>
      <c r="AH540">
        <v>788</v>
      </c>
      <c r="AI540">
        <v>1122563119900</v>
      </c>
      <c r="AJ540">
        <v>13.15</v>
      </c>
      <c r="AK540">
        <v>0.99</v>
      </c>
      <c r="AL540">
        <v>942.20166666666603</v>
      </c>
      <c r="AM540">
        <v>749.47749999999996</v>
      </c>
      <c r="AN540">
        <v>689.86857142857104</v>
      </c>
      <c r="AO540">
        <v>850.99360000000001</v>
      </c>
      <c r="AP540">
        <v>8.2539303244820097</v>
      </c>
      <c r="AQ540">
        <v>1.74</v>
      </c>
      <c r="AR540">
        <v>201.76</v>
      </c>
      <c r="AS540">
        <v>3.0299</v>
      </c>
      <c r="AT540" s="10">
        <v>492283400000</v>
      </c>
      <c r="AU540">
        <v>0</v>
      </c>
      <c r="AV540">
        <v>0</v>
      </c>
      <c r="AW540">
        <v>77468492</v>
      </c>
      <c r="AX540">
        <v>75263113</v>
      </c>
      <c r="AY540">
        <v>0</v>
      </c>
      <c r="AZ540" s="1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2205379</v>
      </c>
      <c r="BO540">
        <v>22677841000</v>
      </c>
      <c r="BP540" s="3">
        <v>0.4</v>
      </c>
      <c r="BQ540" s="3">
        <v>3704</v>
      </c>
      <c r="BR540" s="3">
        <v>21813.8</v>
      </c>
      <c r="BS540">
        <v>2192496000</v>
      </c>
      <c r="BT540">
        <v>18229000</v>
      </c>
      <c r="BU540" s="3">
        <v>5389738000</v>
      </c>
      <c r="BV540">
        <v>10405398000</v>
      </c>
      <c r="BW540" s="3">
        <v>4671980000</v>
      </c>
      <c r="BX540" s="3">
        <v>18005861000</v>
      </c>
      <c r="BY540">
        <v>0</v>
      </c>
      <c r="BZ540">
        <v>0</v>
      </c>
      <c r="CA540">
        <v>0</v>
      </c>
      <c r="CB540">
        <v>0</v>
      </c>
      <c r="CC540">
        <v>19952970000</v>
      </c>
      <c r="CD540">
        <v>0.4</v>
      </c>
      <c r="CE540">
        <v>445371.2</v>
      </c>
      <c r="CF540">
        <v>110212123.59999999</v>
      </c>
      <c r="CG540">
        <v>31898.18</v>
      </c>
      <c r="CH540">
        <v>24121.75</v>
      </c>
      <c r="CI540">
        <v>33.148744999999998</v>
      </c>
      <c r="CJ540">
        <v>3.3</v>
      </c>
      <c r="CK540">
        <v>-318116.67</v>
      </c>
      <c r="CL540">
        <v>-287250</v>
      </c>
      <c r="CM540">
        <v>30866.67</v>
      </c>
      <c r="CN540">
        <v>135963.32999999999</v>
      </c>
      <c r="CO540">
        <v>5559233.3300000001</v>
      </c>
      <c r="CP540">
        <v>-70326.67</v>
      </c>
      <c r="CQ540">
        <v>-160553.32999999999</v>
      </c>
      <c r="CR540">
        <v>1086516.78</v>
      </c>
      <c r="CS540">
        <v>233132633.94999999</v>
      </c>
      <c r="CT540">
        <v>75040.37</v>
      </c>
      <c r="CU540">
        <v>234297791.09999999</v>
      </c>
      <c r="CV540" s="34">
        <v>0.5278716</v>
      </c>
      <c r="CW540">
        <v>824401421.20000005</v>
      </c>
      <c r="CX540" s="7">
        <v>29369937.379999999</v>
      </c>
      <c r="CY540" s="10">
        <f t="shared" si="17"/>
        <v>0</v>
      </c>
      <c r="CZ540" s="10">
        <f>IFERROR(INDEX(CONFAZ!$A$2:$ES$440,MATCH(DATE(YEAR($A540),MONTH($A540),15),CONFAZ!$A$2:$A$440,0),4),0)</f>
        <v>31898.18</v>
      </c>
      <c r="DA540"/>
      <c r="DB540"/>
      <c r="DC540"/>
      <c r="DD540"/>
      <c r="DJ540"/>
    </row>
    <row r="541" spans="1:114" x14ac:dyDescent="0.25">
      <c r="A541" s="1">
        <v>42175</v>
      </c>
      <c r="B541" s="1" t="str">
        <f t="shared" si="16"/>
        <v>20/06/2015</v>
      </c>
      <c r="C541" t="s">
        <v>61</v>
      </c>
      <c r="D541" t="s">
        <v>3</v>
      </c>
      <c r="E541" s="8">
        <v>3.1116999999999999</v>
      </c>
      <c r="F541">
        <v>202961383.36999997</v>
      </c>
      <c r="G541">
        <v>2501135.94</v>
      </c>
      <c r="H541">
        <v>442114020</v>
      </c>
      <c r="I541">
        <v>56066094.149999999</v>
      </c>
      <c r="J541">
        <v>146094187.69</v>
      </c>
      <c r="K541">
        <v>9425402.4699999988</v>
      </c>
      <c r="L541">
        <v>27371280</v>
      </c>
      <c r="M541" s="10">
        <v>8744092</v>
      </c>
      <c r="N541" s="10">
        <v>36240566</v>
      </c>
      <c r="O541" s="10">
        <v>55962659</v>
      </c>
      <c r="P541" s="10">
        <v>64008213</v>
      </c>
      <c r="Q541" s="10">
        <v>3444727</v>
      </c>
      <c r="R541" s="10">
        <v>55249531</v>
      </c>
      <c r="S541" s="10">
        <v>1170005</v>
      </c>
      <c r="T541" s="10">
        <v>14415448</v>
      </c>
      <c r="U541" s="10">
        <v>161407664</v>
      </c>
      <c r="V541" s="10">
        <v>38969979</v>
      </c>
      <c r="W541" s="10">
        <v>1170005</v>
      </c>
      <c r="X541" s="10">
        <v>14415448</v>
      </c>
      <c r="Y541" s="10">
        <v>161407664</v>
      </c>
      <c r="Z541" s="10">
        <v>38969979</v>
      </c>
      <c r="AA541" s="10">
        <v>2501136</v>
      </c>
      <c r="AB541" s="10">
        <v>2.8484006100000001</v>
      </c>
      <c r="AC541">
        <v>138.53</v>
      </c>
      <c r="AD541" s="2">
        <v>18746127441</v>
      </c>
      <c r="AE541" s="2">
        <v>15239765263</v>
      </c>
      <c r="AF541" s="10">
        <f>INDEX(CONFAZ!$EN$2:$ES$408,MATCH(DATE(YEAR($A541),MONTH($A541),15),CONFAZ!$EN$2:$EN$408,0),2)</f>
        <v>338112742</v>
      </c>
      <c r="AG541" s="10">
        <f>INDEX(CONFAZ!$EN$2:$ES$408,MATCH(DATE(YEAR($A541),MONTH($A541),15),CONFAZ!$EN$2:$EN$408,0),3)</f>
        <v>323681148</v>
      </c>
      <c r="AH541">
        <v>788</v>
      </c>
      <c r="AI541">
        <v>1147184215600</v>
      </c>
      <c r="AJ541">
        <v>13.58</v>
      </c>
      <c r="AK541">
        <v>0.77</v>
      </c>
      <c r="AL541">
        <v>945.21500000000003</v>
      </c>
      <c r="AM541">
        <v>753.34649999999999</v>
      </c>
      <c r="AN541">
        <v>693.66047619047595</v>
      </c>
      <c r="AO541">
        <v>854.57640000000004</v>
      </c>
      <c r="AP541">
        <v>8.4349906200680902</v>
      </c>
      <c r="AQ541">
        <v>1.79</v>
      </c>
      <c r="AR541">
        <v>198.71</v>
      </c>
      <c r="AS541">
        <v>6.43</v>
      </c>
      <c r="AT541" s="10">
        <v>490558400000</v>
      </c>
      <c r="AU541">
        <v>0</v>
      </c>
      <c r="AV541">
        <v>0</v>
      </c>
      <c r="AW541">
        <v>99060288</v>
      </c>
      <c r="AX541">
        <v>97469035</v>
      </c>
      <c r="AY541">
        <v>0</v>
      </c>
      <c r="AZ541" s="10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1591253</v>
      </c>
      <c r="BO541">
        <v>22677841000</v>
      </c>
      <c r="BP541" s="3">
        <v>0.4</v>
      </c>
      <c r="BQ541" s="3">
        <v>3704</v>
      </c>
      <c r="BR541" s="3">
        <v>21813.8</v>
      </c>
      <c r="BS541" s="3">
        <v>2192496000</v>
      </c>
      <c r="BT541" s="3">
        <v>18229000</v>
      </c>
      <c r="BU541">
        <v>5389738000</v>
      </c>
      <c r="BV541" s="3">
        <v>10405398000</v>
      </c>
      <c r="BW541" s="3">
        <v>4671980000</v>
      </c>
      <c r="BX541" s="3">
        <v>18005861000</v>
      </c>
      <c r="BY541">
        <v>0</v>
      </c>
      <c r="BZ541">
        <v>0</v>
      </c>
      <c r="CA541">
        <v>0</v>
      </c>
      <c r="CB541">
        <v>0</v>
      </c>
      <c r="CC541">
        <v>19952970000</v>
      </c>
      <c r="CD541">
        <v>0.4</v>
      </c>
      <c r="CE541">
        <v>388574.17</v>
      </c>
      <c r="CF541">
        <v>120440594.06</v>
      </c>
      <c r="CG541">
        <v>27308.9</v>
      </c>
      <c r="CH541">
        <v>26602.75</v>
      </c>
      <c r="CI541">
        <v>33.148744999999998</v>
      </c>
      <c r="CJ541">
        <v>3.3</v>
      </c>
      <c r="CK541">
        <v>-318116.67</v>
      </c>
      <c r="CL541">
        <v>-287250</v>
      </c>
      <c r="CM541">
        <v>30866.67</v>
      </c>
      <c r="CN541">
        <v>135963.32999999999</v>
      </c>
      <c r="CO541">
        <v>5559233.3300000001</v>
      </c>
      <c r="CP541">
        <v>-70326.67</v>
      </c>
      <c r="CQ541">
        <v>-160553.32999999999</v>
      </c>
      <c r="CR541">
        <v>554191.16</v>
      </c>
      <c r="CS541">
        <v>277505335.18000001</v>
      </c>
      <c r="CT541">
        <v>42526.61</v>
      </c>
      <c r="CU541">
        <v>278104852.94999999</v>
      </c>
      <c r="CV541" s="34">
        <v>0.5278716</v>
      </c>
      <c r="CW541">
        <v>1006085081</v>
      </c>
      <c r="CX541" s="7">
        <v>35843297.329999998</v>
      </c>
      <c r="CY541" s="10">
        <f t="shared" si="17"/>
        <v>0</v>
      </c>
      <c r="CZ541" s="10">
        <f>IFERROR(INDEX(CONFAZ!$A$2:$ES$440,MATCH(DATE(YEAR($A541),MONTH($A541),15),CONFAZ!$A$2:$A$440,0),4),0)</f>
        <v>27308.9</v>
      </c>
      <c r="DA541"/>
      <c r="DB541"/>
      <c r="DC541"/>
      <c r="DD541"/>
      <c r="DJ541"/>
    </row>
    <row r="542" spans="1:114" x14ac:dyDescent="0.25">
      <c r="A542" s="1">
        <v>42205</v>
      </c>
      <c r="B542" s="1" t="str">
        <f t="shared" si="16"/>
        <v>20/07/2015</v>
      </c>
      <c r="C542" t="s">
        <v>61</v>
      </c>
      <c r="D542" t="s">
        <v>3</v>
      </c>
      <c r="E542" s="8">
        <v>3.2231000000000001</v>
      </c>
      <c r="F542">
        <v>212889277.59999999</v>
      </c>
      <c r="G542">
        <v>1907261.55</v>
      </c>
      <c r="H542">
        <v>390345304</v>
      </c>
      <c r="I542">
        <v>54266511.859999999</v>
      </c>
      <c r="J542">
        <v>92353330.00999999</v>
      </c>
      <c r="K542">
        <v>9865569.2399999984</v>
      </c>
      <c r="L542">
        <v>21941951</v>
      </c>
      <c r="M542" s="10">
        <v>10387717</v>
      </c>
      <c r="N542" s="10">
        <v>37225155</v>
      </c>
      <c r="O542" s="10">
        <v>58531341</v>
      </c>
      <c r="P542" s="10">
        <v>61855950</v>
      </c>
      <c r="Q542" s="10">
        <v>4210315</v>
      </c>
      <c r="R542" s="10">
        <v>54078868</v>
      </c>
      <c r="S542" s="10">
        <v>1546766</v>
      </c>
      <c r="T542" s="10">
        <v>14742160</v>
      </c>
      <c r="U542" s="10">
        <v>104142933</v>
      </c>
      <c r="V542" s="10">
        <v>41716837</v>
      </c>
      <c r="W542" s="10">
        <v>1546766</v>
      </c>
      <c r="X542" s="10">
        <v>14742160</v>
      </c>
      <c r="Y542" s="10">
        <v>104142933</v>
      </c>
      <c r="Z542" s="10">
        <v>41716837</v>
      </c>
      <c r="AA542" s="10">
        <v>1907262</v>
      </c>
      <c r="AB542" s="10">
        <v>0.84183458</v>
      </c>
      <c r="AC542">
        <v>143.13</v>
      </c>
      <c r="AD542" s="2">
        <v>18334876601</v>
      </c>
      <c r="AE542" s="2">
        <v>16286388117</v>
      </c>
      <c r="AF542" s="10">
        <f>INDEX(CONFAZ!$EN$2:$ES$408,MATCH(DATE(YEAR($A542),MONTH($A542),15),CONFAZ!$EN$2:$EN$408,0),2)</f>
        <v>362947045</v>
      </c>
      <c r="AG542" s="10">
        <f>INDEX(CONFAZ!$EN$2:$ES$408,MATCH(DATE(YEAR($A542),MONTH($A542),15),CONFAZ!$EN$2:$EN$408,0),3)</f>
        <v>193308886</v>
      </c>
      <c r="AH542">
        <v>788</v>
      </c>
      <c r="AI542">
        <v>1186913021200</v>
      </c>
      <c r="AJ542">
        <v>13.69</v>
      </c>
      <c r="AK542">
        <v>0.57999999999999996</v>
      </c>
      <c r="AL542">
        <v>949.41111111111104</v>
      </c>
      <c r="AM542">
        <v>753.85149999999999</v>
      </c>
      <c r="AN542">
        <v>691.82190476190397</v>
      </c>
      <c r="AO542">
        <v>856.12959999999998</v>
      </c>
      <c r="AP542">
        <v>8.6758488212054292</v>
      </c>
      <c r="AQ542">
        <v>1.62</v>
      </c>
      <c r="AR542">
        <v>187.64</v>
      </c>
      <c r="AS542">
        <v>9.34</v>
      </c>
      <c r="AT542" s="10">
        <v>507080900000</v>
      </c>
      <c r="AU542">
        <v>0</v>
      </c>
      <c r="AV542">
        <v>0</v>
      </c>
      <c r="AW542">
        <v>137964144</v>
      </c>
      <c r="AX542">
        <v>134350507</v>
      </c>
      <c r="AY542">
        <v>0</v>
      </c>
      <c r="AZ542" s="10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3613637</v>
      </c>
      <c r="BO542">
        <v>22677841000</v>
      </c>
      <c r="BP542" s="3">
        <v>0.4</v>
      </c>
      <c r="BQ542" s="3">
        <v>3704</v>
      </c>
      <c r="BR542">
        <v>21813.8</v>
      </c>
      <c r="BS542">
        <v>2192496000</v>
      </c>
      <c r="BT542">
        <v>18229000</v>
      </c>
      <c r="BU542" s="3">
        <v>5389738000</v>
      </c>
      <c r="BV542" s="3">
        <v>10405398000</v>
      </c>
      <c r="BW542" s="3">
        <v>4671980000</v>
      </c>
      <c r="BX542" s="3">
        <v>18005861000</v>
      </c>
      <c r="BY542">
        <v>0</v>
      </c>
      <c r="BZ542">
        <v>0</v>
      </c>
      <c r="CA542">
        <v>0</v>
      </c>
      <c r="CB542">
        <v>0</v>
      </c>
      <c r="CC542">
        <v>19952970000</v>
      </c>
      <c r="CD542">
        <v>0.4</v>
      </c>
      <c r="CE542">
        <v>683929.52</v>
      </c>
      <c r="CF542">
        <v>108967963.98</v>
      </c>
      <c r="CG542">
        <v>129531.35</v>
      </c>
      <c r="CH542">
        <v>25184.75</v>
      </c>
      <c r="CI542">
        <v>33.148744999999998</v>
      </c>
      <c r="CJ542">
        <v>3.3</v>
      </c>
      <c r="CK542">
        <v>231793.33</v>
      </c>
      <c r="CL542">
        <v>265970</v>
      </c>
      <c r="CM542">
        <v>34180</v>
      </c>
      <c r="CN542">
        <v>61476.67</v>
      </c>
      <c r="CO542">
        <v>5400883.3300000001</v>
      </c>
      <c r="CP542">
        <v>-92853.33</v>
      </c>
      <c r="CQ542">
        <v>-227073.33</v>
      </c>
      <c r="CR542">
        <v>1168813.6499999999</v>
      </c>
      <c r="CS542">
        <v>231786906.28</v>
      </c>
      <c r="CT542">
        <v>39143</v>
      </c>
      <c r="CU542">
        <v>232994862.93000001</v>
      </c>
      <c r="CV542" s="34">
        <v>0.5278716</v>
      </c>
      <c r="CW542">
        <v>849403941.20000005</v>
      </c>
      <c r="CX542" s="7">
        <v>30261272.210000001</v>
      </c>
      <c r="CY542" s="10">
        <f t="shared" si="17"/>
        <v>0</v>
      </c>
      <c r="CZ542" s="10">
        <f>IFERROR(INDEX(CONFAZ!$A$2:$ES$440,MATCH(DATE(YEAR($A542),MONTH($A542),15),CONFAZ!$A$2:$A$440,0),4),0)</f>
        <v>129531.35</v>
      </c>
      <c r="DA542" s="10"/>
      <c r="DB542" s="10"/>
      <c r="DC542"/>
      <c r="DD542"/>
      <c r="DJ542"/>
    </row>
    <row r="543" spans="1:114" x14ac:dyDescent="0.25">
      <c r="A543" s="1">
        <v>42236</v>
      </c>
      <c r="B543" s="1" t="str">
        <f t="shared" si="16"/>
        <v>20/08/2015</v>
      </c>
      <c r="C543" t="s">
        <v>61</v>
      </c>
      <c r="D543" t="s">
        <v>3</v>
      </c>
      <c r="E543" s="8">
        <v>3.5143</v>
      </c>
      <c r="F543">
        <v>228295100.79000002</v>
      </c>
      <c r="G543">
        <v>5182341.4399999995</v>
      </c>
      <c r="H543">
        <v>439220383</v>
      </c>
      <c r="I543">
        <v>53541504.380000003</v>
      </c>
      <c r="J543">
        <v>115529352.78999999</v>
      </c>
      <c r="K543">
        <v>10004663.109999999</v>
      </c>
      <c r="L543">
        <v>15495007</v>
      </c>
      <c r="M543" s="10">
        <v>13649265</v>
      </c>
      <c r="N543" s="10">
        <v>37214752</v>
      </c>
      <c r="O543" s="10">
        <v>60025301</v>
      </c>
      <c r="P543" s="10">
        <v>62613976</v>
      </c>
      <c r="Q543" s="10">
        <v>4725334</v>
      </c>
      <c r="R543" s="10">
        <v>61137043</v>
      </c>
      <c r="S543" s="10">
        <v>1344902</v>
      </c>
      <c r="T543" s="10">
        <v>15520488</v>
      </c>
      <c r="U543" s="10">
        <v>134984313</v>
      </c>
      <c r="V543" s="10">
        <v>42822747</v>
      </c>
      <c r="W543" s="10">
        <v>1344902</v>
      </c>
      <c r="X543" s="10">
        <v>15520488</v>
      </c>
      <c r="Y543" s="10">
        <v>134984313</v>
      </c>
      <c r="Z543" s="10">
        <v>42822747</v>
      </c>
      <c r="AA543" s="10">
        <v>5182262</v>
      </c>
      <c r="AB543" s="10">
        <v>0.92322010239999996</v>
      </c>
      <c r="AC543">
        <v>140.83000000000001</v>
      </c>
      <c r="AD543" s="2">
        <v>15320171814</v>
      </c>
      <c r="AE543" s="2">
        <v>12937800630</v>
      </c>
      <c r="AF543" s="10">
        <f>INDEX(CONFAZ!$EN$2:$ES$408,MATCH(DATE(YEAR($A543),MONTH($A543),15),CONFAZ!$EN$2:$EN$408,0),2)</f>
        <v>255012041</v>
      </c>
      <c r="AG543" s="10">
        <f>INDEX(CONFAZ!$EN$2:$ES$408,MATCH(DATE(YEAR($A543),MONTH($A543),15),CONFAZ!$EN$2:$EN$408,0),3)</f>
        <v>68838762</v>
      </c>
      <c r="AH543">
        <v>788</v>
      </c>
      <c r="AI543">
        <v>1293821173700</v>
      </c>
      <c r="AJ543">
        <v>14.15</v>
      </c>
      <c r="AK543">
        <v>0.25</v>
      </c>
      <c r="AL543">
        <v>948.02722222222201</v>
      </c>
      <c r="AM543">
        <v>751.24199999999996</v>
      </c>
      <c r="AN543">
        <v>689.83523809523797</v>
      </c>
      <c r="AO543">
        <v>856.05880000000002</v>
      </c>
      <c r="AP543">
        <v>8.8533117101437799</v>
      </c>
      <c r="AQ543">
        <v>1.22</v>
      </c>
      <c r="AR543">
        <v>171.48</v>
      </c>
      <c r="AS543">
        <v>16.52</v>
      </c>
      <c r="AT543" s="10">
        <v>501421200000</v>
      </c>
      <c r="AU543">
        <v>0</v>
      </c>
      <c r="AV543">
        <v>0</v>
      </c>
      <c r="AW543">
        <v>62453705</v>
      </c>
      <c r="AX543">
        <v>60623047</v>
      </c>
      <c r="AY543">
        <v>0</v>
      </c>
      <c r="AZ543" s="10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1830658</v>
      </c>
      <c r="BO543">
        <v>22677841000</v>
      </c>
      <c r="BP543" s="3">
        <v>0.4</v>
      </c>
      <c r="BQ543" s="3">
        <v>3704</v>
      </c>
      <c r="BR543" s="3">
        <v>21813.8</v>
      </c>
      <c r="BS543" s="3">
        <v>2192496000</v>
      </c>
      <c r="BT543" s="3">
        <v>18229000</v>
      </c>
      <c r="BU543" s="3">
        <v>5389738000</v>
      </c>
      <c r="BV543" s="3">
        <v>10405398000</v>
      </c>
      <c r="BW543">
        <v>4671980000</v>
      </c>
      <c r="BX543">
        <v>18005861000</v>
      </c>
      <c r="BY543">
        <v>0</v>
      </c>
      <c r="BZ543">
        <v>0</v>
      </c>
      <c r="CA543">
        <v>0</v>
      </c>
      <c r="CB543">
        <v>0</v>
      </c>
      <c r="CC543">
        <v>22677841000</v>
      </c>
      <c r="CD543">
        <v>0.4</v>
      </c>
      <c r="CE543">
        <v>328156.83</v>
      </c>
      <c r="CF543">
        <v>100299768.23999999</v>
      </c>
      <c r="CG543">
        <v>24402.22</v>
      </c>
      <c r="CH543">
        <v>24097.75</v>
      </c>
      <c r="CI543">
        <v>33.148744999999998</v>
      </c>
      <c r="CJ543">
        <v>3.3</v>
      </c>
      <c r="CK543">
        <v>231793.33</v>
      </c>
      <c r="CL543">
        <v>265970</v>
      </c>
      <c r="CM543">
        <v>34180</v>
      </c>
      <c r="CN543">
        <v>61476.67</v>
      </c>
      <c r="CO543">
        <v>5400883.3300000001</v>
      </c>
      <c r="CP543">
        <v>-92853.33</v>
      </c>
      <c r="CQ543">
        <v>-227073.33</v>
      </c>
      <c r="CR543">
        <v>4612494.67</v>
      </c>
      <c r="CS543">
        <v>267171738.41</v>
      </c>
      <c r="CT543">
        <v>25157.84</v>
      </c>
      <c r="CU543">
        <v>271811390.92000002</v>
      </c>
      <c r="CV543" s="34">
        <v>0.5278716</v>
      </c>
      <c r="CW543">
        <v>929705591.60000002</v>
      </c>
      <c r="CX543" s="7">
        <v>33122086.960000001</v>
      </c>
      <c r="CY543" s="10">
        <f t="shared" si="17"/>
        <v>0</v>
      </c>
      <c r="CZ543" s="10">
        <f>IFERROR(INDEX(CONFAZ!$A$2:$ES$440,MATCH(DATE(YEAR($A543),MONTH($A543),15),CONFAZ!$A$2:$A$440,0),4),0)</f>
        <v>24402.22</v>
      </c>
      <c r="DA543"/>
      <c r="DB543"/>
      <c r="DC543"/>
      <c r="DD543"/>
      <c r="DJ543"/>
    </row>
    <row r="544" spans="1:114" x14ac:dyDescent="0.25">
      <c r="A544" s="1">
        <v>42267</v>
      </c>
      <c r="B544" s="1" t="str">
        <f t="shared" si="16"/>
        <v>20/09/2015</v>
      </c>
      <c r="C544" t="s">
        <v>61</v>
      </c>
      <c r="D544" t="s">
        <v>3</v>
      </c>
      <c r="E544" s="8">
        <v>3.9064999999999999</v>
      </c>
      <c r="F544">
        <v>232623259.96000001</v>
      </c>
      <c r="G544">
        <v>1351316.63</v>
      </c>
      <c r="H544">
        <v>449472669</v>
      </c>
      <c r="I544">
        <v>60716163.940000013</v>
      </c>
      <c r="J544">
        <v>123344644.91</v>
      </c>
      <c r="K544">
        <v>10086557.310000002</v>
      </c>
      <c r="L544">
        <v>13664449</v>
      </c>
      <c r="M544" s="10">
        <v>12599330</v>
      </c>
      <c r="N544" s="10">
        <v>37987617</v>
      </c>
      <c r="O544" s="10">
        <v>57236081</v>
      </c>
      <c r="P544" s="10">
        <v>67354585</v>
      </c>
      <c r="Q544" s="10">
        <v>4605982</v>
      </c>
      <c r="R544" s="10">
        <v>61003431</v>
      </c>
      <c r="S544" s="10">
        <v>1593029</v>
      </c>
      <c r="T544" s="10">
        <v>13791637</v>
      </c>
      <c r="U544" s="10">
        <v>143175451</v>
      </c>
      <c r="V544" s="10">
        <v>48774856</v>
      </c>
      <c r="W544" s="10">
        <v>1593029</v>
      </c>
      <c r="X544" s="10">
        <v>13791637</v>
      </c>
      <c r="Y544" s="10">
        <v>143175451</v>
      </c>
      <c r="Z544" s="10">
        <v>48774856</v>
      </c>
      <c r="AA544" s="10">
        <v>1350670</v>
      </c>
      <c r="AB544" s="10">
        <v>1.3859943563999999</v>
      </c>
      <c r="AC544">
        <v>138.06</v>
      </c>
      <c r="AD544" s="2">
        <v>15467635572</v>
      </c>
      <c r="AE544" s="2">
        <v>13336913433</v>
      </c>
      <c r="AF544" s="10">
        <f>INDEX(CONFAZ!$EN$2:$ES$408,MATCH(DATE(YEAR($A544),MONTH($A544),15),CONFAZ!$EN$2:$EN$408,0),2)</f>
        <v>285787481</v>
      </c>
      <c r="AG544" s="10">
        <f>INDEX(CONFAZ!$EN$2:$ES$408,MATCH(DATE(YEAR($A544),MONTH($A544),15),CONFAZ!$EN$2:$EN$408,0),3)</f>
        <v>178655964</v>
      </c>
      <c r="AH544">
        <v>788</v>
      </c>
      <c r="AI544">
        <v>1411691905000</v>
      </c>
      <c r="AJ544">
        <v>14.15</v>
      </c>
      <c r="AK544">
        <v>0.51</v>
      </c>
      <c r="AL544">
        <v>964.59222222222195</v>
      </c>
      <c r="AM544">
        <v>753.48400000000004</v>
      </c>
      <c r="AN544">
        <v>690.34238095238004</v>
      </c>
      <c r="AO544">
        <v>863.51840000000004</v>
      </c>
      <c r="AP544">
        <v>9.0307239970795408</v>
      </c>
      <c r="AQ544">
        <v>1.54</v>
      </c>
      <c r="AR544">
        <v>195.6</v>
      </c>
      <c r="AS544">
        <v>31.22</v>
      </c>
      <c r="AT544" s="10">
        <v>499726000000</v>
      </c>
      <c r="AU544">
        <v>0</v>
      </c>
      <c r="AV544">
        <v>0</v>
      </c>
      <c r="AW544">
        <v>103897999</v>
      </c>
      <c r="AX544">
        <v>102793336</v>
      </c>
      <c r="AY544">
        <v>0</v>
      </c>
      <c r="AZ544" s="10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1104663</v>
      </c>
      <c r="BO544">
        <v>22677841000</v>
      </c>
      <c r="BP544" s="3">
        <v>0.4</v>
      </c>
      <c r="BQ544" s="3">
        <v>3704</v>
      </c>
      <c r="BR544" s="3">
        <v>21813.8</v>
      </c>
      <c r="BS544" s="3">
        <v>2192496000</v>
      </c>
      <c r="BT544" s="3">
        <v>18229000</v>
      </c>
      <c r="BU544">
        <v>5389738000</v>
      </c>
      <c r="BV544" s="3">
        <v>10405398000</v>
      </c>
      <c r="BW544">
        <v>4671980000</v>
      </c>
      <c r="BX544">
        <v>18005861000</v>
      </c>
      <c r="BY544">
        <v>0</v>
      </c>
      <c r="BZ544">
        <v>0</v>
      </c>
      <c r="CA544">
        <v>0</v>
      </c>
      <c r="CB544">
        <v>0</v>
      </c>
      <c r="CC544">
        <v>22677841000</v>
      </c>
      <c r="CD544">
        <v>0.4</v>
      </c>
      <c r="CE544">
        <v>478701.23</v>
      </c>
      <c r="CF544">
        <v>138197533.72999999</v>
      </c>
      <c r="CG544">
        <v>24446.880000000001</v>
      </c>
      <c r="CH544">
        <v>18352.75</v>
      </c>
      <c r="CI544">
        <v>33.148744999999998</v>
      </c>
      <c r="CJ544">
        <v>3.28</v>
      </c>
      <c r="CK544">
        <v>231793.33</v>
      </c>
      <c r="CL544">
        <v>265970</v>
      </c>
      <c r="CM544">
        <v>34180</v>
      </c>
      <c r="CN544">
        <v>61476.67</v>
      </c>
      <c r="CO544">
        <v>5400883.3300000001</v>
      </c>
      <c r="CP544">
        <v>-92853.33</v>
      </c>
      <c r="CQ544">
        <v>-227073.33</v>
      </c>
      <c r="CR544">
        <v>612470.25</v>
      </c>
      <c r="CS544">
        <v>277737133.31999999</v>
      </c>
      <c r="CT544">
        <v>15731.04</v>
      </c>
      <c r="CU544">
        <v>278365334.61000001</v>
      </c>
      <c r="CV544" s="34">
        <v>0.5278716</v>
      </c>
      <c r="CW544">
        <v>1018050985</v>
      </c>
      <c r="CX544" s="7">
        <v>36264584.880000003</v>
      </c>
      <c r="CY544" s="10">
        <f t="shared" si="17"/>
        <v>0</v>
      </c>
      <c r="CZ544" s="10">
        <f>IFERROR(INDEX(CONFAZ!$A$2:$ES$440,MATCH(DATE(YEAR($A544),MONTH($A544),15),CONFAZ!$A$2:$A$440,0),4),0)</f>
        <v>24446.880000000001</v>
      </c>
      <c r="DB544"/>
      <c r="DC544"/>
      <c r="DD544"/>
      <c r="DJ544"/>
    </row>
    <row r="545" spans="1:114" x14ac:dyDescent="0.25">
      <c r="A545" s="1">
        <v>42297</v>
      </c>
      <c r="B545" s="1" t="str">
        <f t="shared" si="16"/>
        <v>20/10/2015</v>
      </c>
      <c r="C545" t="s">
        <v>61</v>
      </c>
      <c r="D545" t="s">
        <v>3</v>
      </c>
      <c r="E545" s="8">
        <v>3.8801000000000001</v>
      </c>
      <c r="F545">
        <v>231825591.59999996</v>
      </c>
      <c r="G545">
        <v>1858356.8599999999</v>
      </c>
      <c r="H545">
        <v>468904662</v>
      </c>
      <c r="I545">
        <v>59023643.170000002</v>
      </c>
      <c r="J545">
        <v>143117296.10000002</v>
      </c>
      <c r="K545">
        <v>9648851.879999999</v>
      </c>
      <c r="L545">
        <v>10130769</v>
      </c>
      <c r="M545" s="10">
        <v>13614228</v>
      </c>
      <c r="N545" s="10">
        <v>37241168</v>
      </c>
      <c r="O545" s="10">
        <v>53285476</v>
      </c>
      <c r="P545" s="10">
        <v>65138342</v>
      </c>
      <c r="Q545" s="10">
        <v>5042790</v>
      </c>
      <c r="R545" s="10">
        <v>59700963</v>
      </c>
      <c r="S545" s="10">
        <v>1165221</v>
      </c>
      <c r="T545" s="10">
        <v>16205641</v>
      </c>
      <c r="U545" s="10">
        <v>160734752</v>
      </c>
      <c r="V545" s="10">
        <v>54919431</v>
      </c>
      <c r="W545" s="10">
        <v>1165221</v>
      </c>
      <c r="X545" s="10">
        <v>16205641</v>
      </c>
      <c r="Y545" s="10">
        <v>160734752</v>
      </c>
      <c r="Z545" s="10">
        <v>54919431</v>
      </c>
      <c r="AA545" s="10">
        <v>1856650</v>
      </c>
      <c r="AB545" s="10">
        <v>1.1214698258</v>
      </c>
      <c r="AC545">
        <v>140.18</v>
      </c>
      <c r="AD545" s="2">
        <v>15762365201</v>
      </c>
      <c r="AE545" s="2">
        <v>14194772010</v>
      </c>
      <c r="AF545" s="10">
        <f>INDEX(CONFAZ!$EN$2:$ES$408,MATCH(DATE(YEAR($A545),MONTH($A545),15),CONFAZ!$EN$2:$EN$408,0),2)</f>
        <v>245244510</v>
      </c>
      <c r="AG545" s="10">
        <f>INDEX(CONFAZ!$EN$2:$ES$408,MATCH(DATE(YEAR($A545),MONTH($A545),15),CONFAZ!$EN$2:$EN$408,0),3)</f>
        <v>197065028</v>
      </c>
      <c r="AH545">
        <v>788</v>
      </c>
      <c r="AI545">
        <v>1401608523000</v>
      </c>
      <c r="AJ545">
        <v>14.15</v>
      </c>
      <c r="AK545">
        <v>0.77</v>
      </c>
      <c r="AL545">
        <v>968.29333333333295</v>
      </c>
      <c r="AM545">
        <v>754.78700000000003</v>
      </c>
      <c r="AN545">
        <v>694.55714285714203</v>
      </c>
      <c r="AO545">
        <v>867.88519999999903</v>
      </c>
      <c r="AP545">
        <v>9.1046831955922798</v>
      </c>
      <c r="AQ545">
        <v>1.82</v>
      </c>
      <c r="AR545">
        <v>195.12</v>
      </c>
      <c r="AS545">
        <v>70.260000000000005</v>
      </c>
      <c r="AT545" s="10">
        <v>521387200000</v>
      </c>
      <c r="AU545">
        <v>0</v>
      </c>
      <c r="AV545">
        <v>0</v>
      </c>
      <c r="AW545">
        <v>69120499</v>
      </c>
      <c r="AX545">
        <v>67712205</v>
      </c>
      <c r="AY545">
        <v>0</v>
      </c>
      <c r="AZ545" s="10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1408294</v>
      </c>
      <c r="BO545">
        <v>22677841000</v>
      </c>
      <c r="BP545" s="3">
        <v>0.4</v>
      </c>
      <c r="BQ545" s="3">
        <v>3704</v>
      </c>
      <c r="BR545" s="3">
        <v>21813.8</v>
      </c>
      <c r="BS545" s="3">
        <v>2192496000</v>
      </c>
      <c r="BT545" s="3">
        <v>18229000</v>
      </c>
      <c r="BU545" s="3">
        <v>5389738000</v>
      </c>
      <c r="BV545">
        <v>10405398000</v>
      </c>
      <c r="BW545" s="3">
        <v>4671980000</v>
      </c>
      <c r="BX545" s="3">
        <v>18005861000</v>
      </c>
      <c r="BY545">
        <v>0</v>
      </c>
      <c r="BZ545">
        <v>0</v>
      </c>
      <c r="CA545">
        <v>0</v>
      </c>
      <c r="CB545">
        <v>0</v>
      </c>
      <c r="CC545">
        <v>22677841000</v>
      </c>
      <c r="CD545">
        <v>0.4</v>
      </c>
      <c r="CE545">
        <v>545940.56000000006</v>
      </c>
      <c r="CF545">
        <v>143777331.55000001</v>
      </c>
      <c r="CG545">
        <v>53047.28</v>
      </c>
      <c r="CH545">
        <v>20484.75</v>
      </c>
      <c r="CI545">
        <v>33.148744999999998</v>
      </c>
      <c r="CJ545">
        <v>3.48</v>
      </c>
      <c r="CK545">
        <v>5573.33</v>
      </c>
      <c r="CL545">
        <v>38970</v>
      </c>
      <c r="CM545">
        <v>33396.67</v>
      </c>
      <c r="CN545">
        <v>217776.67</v>
      </c>
      <c r="CO545">
        <v>5408160</v>
      </c>
      <c r="CP545">
        <v>-57770</v>
      </c>
      <c r="CQ545">
        <v>-117726.67</v>
      </c>
      <c r="CR545">
        <v>525729.62</v>
      </c>
      <c r="CS545">
        <v>295999591.60000002</v>
      </c>
      <c r="CT545">
        <v>8507.73</v>
      </c>
      <c r="CU545">
        <v>296533828.94999999</v>
      </c>
      <c r="CV545" s="34">
        <v>0.5278716</v>
      </c>
      <c r="CW545">
        <v>1015910339</v>
      </c>
      <c r="CX545" s="7">
        <v>36164821.579999998</v>
      </c>
      <c r="CY545" s="10">
        <f t="shared" si="17"/>
        <v>0</v>
      </c>
      <c r="CZ545" s="10">
        <f>IFERROR(INDEX(CONFAZ!$A$2:$ES$440,MATCH(DATE(YEAR($A545),MONTH($A545),15),CONFAZ!$A$2:$A$440,0),4),0)</f>
        <v>53047.28</v>
      </c>
      <c r="DA545"/>
      <c r="DB545"/>
      <c r="DC545"/>
      <c r="DD545"/>
      <c r="DJ545"/>
    </row>
    <row r="546" spans="1:114" x14ac:dyDescent="0.25">
      <c r="A546" s="1">
        <v>42328</v>
      </c>
      <c r="B546" s="1" t="str">
        <f t="shared" si="16"/>
        <v>20/11/2015</v>
      </c>
      <c r="C546" t="s">
        <v>61</v>
      </c>
      <c r="D546" t="s">
        <v>3</v>
      </c>
      <c r="E546" s="8">
        <v>3.7765</v>
      </c>
      <c r="F546">
        <v>241509395.89999998</v>
      </c>
      <c r="G546">
        <v>1117435.74</v>
      </c>
      <c r="H546">
        <v>446485005</v>
      </c>
      <c r="I546">
        <v>62945501.080000013</v>
      </c>
      <c r="J546">
        <v>109368479.09</v>
      </c>
      <c r="K546">
        <v>10036714.370000001</v>
      </c>
      <c r="L546">
        <v>11290697</v>
      </c>
      <c r="M546" s="10">
        <v>13812094</v>
      </c>
      <c r="N546" s="10">
        <v>37363420</v>
      </c>
      <c r="O546" s="10">
        <v>56890569</v>
      </c>
      <c r="P546" s="10">
        <v>69340467</v>
      </c>
      <c r="Q546" s="10">
        <v>4383969</v>
      </c>
      <c r="R546" s="10">
        <v>66217814</v>
      </c>
      <c r="S546" s="10">
        <v>1391555</v>
      </c>
      <c r="T546" s="10">
        <v>14773351</v>
      </c>
      <c r="U546" s="10">
        <v>131517322</v>
      </c>
      <c r="V546" s="10">
        <v>49677008</v>
      </c>
      <c r="W546" s="10">
        <v>1391555</v>
      </c>
      <c r="X546" s="10">
        <v>14773351</v>
      </c>
      <c r="Y546" s="10">
        <v>131517322</v>
      </c>
      <c r="Z546" s="10">
        <v>49677008</v>
      </c>
      <c r="AA546" s="10">
        <v>1117436</v>
      </c>
      <c r="AB546" s="10">
        <v>2.1047329507999999</v>
      </c>
      <c r="AC546">
        <v>135.94</v>
      </c>
      <c r="AD546" s="2">
        <v>13603593709</v>
      </c>
      <c r="AE546" s="2">
        <v>12744978873</v>
      </c>
      <c r="AF546" s="10">
        <f>INDEX(CONFAZ!$EN$2:$ES$408,MATCH(DATE(YEAR($A546),MONTH($A546),15),CONFAZ!$EN$2:$EN$408,0),2)</f>
        <v>172791553</v>
      </c>
      <c r="AG546" s="10">
        <f>INDEX(CONFAZ!$EN$2:$ES$408,MATCH(DATE(YEAR($A546),MONTH($A546),15),CONFAZ!$EN$2:$EN$408,0),3)</f>
        <v>281740261</v>
      </c>
      <c r="AH546">
        <v>788</v>
      </c>
      <c r="AI546">
        <v>1348270924000</v>
      </c>
      <c r="AJ546">
        <v>14.15</v>
      </c>
      <c r="AK546">
        <v>1.1100000000000001</v>
      </c>
      <c r="AL546">
        <v>967.43611111111102</v>
      </c>
      <c r="AM546">
        <v>755.04049999999995</v>
      </c>
      <c r="AN546">
        <v>695.75904761904701</v>
      </c>
      <c r="AO546">
        <v>869.05200000000002</v>
      </c>
      <c r="AP546">
        <v>9.1430877980585503</v>
      </c>
      <c r="AQ546">
        <v>2.0099999999999998</v>
      </c>
      <c r="AR546">
        <v>179.09</v>
      </c>
      <c r="AS546">
        <v>33.169499999999999</v>
      </c>
      <c r="AT546" s="10">
        <v>513641500000</v>
      </c>
      <c r="AU546">
        <v>0</v>
      </c>
      <c r="AV546">
        <v>0</v>
      </c>
      <c r="AW546">
        <v>76560987</v>
      </c>
      <c r="AX546">
        <v>74752344</v>
      </c>
      <c r="AY546">
        <v>0</v>
      </c>
      <c r="AZ546" s="10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1808643</v>
      </c>
      <c r="BO546">
        <v>22677841000</v>
      </c>
      <c r="BP546" s="3">
        <v>0.4</v>
      </c>
      <c r="BQ546" s="3">
        <v>3704</v>
      </c>
      <c r="BR546" s="3">
        <v>21813.8</v>
      </c>
      <c r="BS546">
        <v>2192496000</v>
      </c>
      <c r="BT546" s="3">
        <v>18229000</v>
      </c>
      <c r="BU546" s="3">
        <v>5389738000</v>
      </c>
      <c r="BV546">
        <v>10405398000</v>
      </c>
      <c r="BW546" s="3">
        <v>4671980000</v>
      </c>
      <c r="BX546">
        <v>18005861000</v>
      </c>
      <c r="BY546">
        <v>0</v>
      </c>
      <c r="BZ546">
        <v>0</v>
      </c>
      <c r="CA546">
        <v>0</v>
      </c>
      <c r="CB546">
        <v>0</v>
      </c>
      <c r="CC546">
        <v>22677841000</v>
      </c>
      <c r="CD546">
        <v>0.4</v>
      </c>
      <c r="CE546">
        <v>396858.47</v>
      </c>
      <c r="CF546">
        <v>128303605.86</v>
      </c>
      <c r="CG546">
        <v>26799.35</v>
      </c>
      <c r="CH546">
        <v>18352.75</v>
      </c>
      <c r="CI546">
        <v>33.148744999999998</v>
      </c>
      <c r="CJ546">
        <v>3.58</v>
      </c>
      <c r="CK546">
        <v>5573.33</v>
      </c>
      <c r="CL546">
        <v>38970</v>
      </c>
      <c r="CM546">
        <v>33396.67</v>
      </c>
      <c r="CN546">
        <v>217776.67</v>
      </c>
      <c r="CO546">
        <v>5408160</v>
      </c>
      <c r="CP546">
        <v>-57770</v>
      </c>
      <c r="CQ546">
        <v>-117726.67</v>
      </c>
      <c r="CR546">
        <v>526114.47</v>
      </c>
      <c r="CS546">
        <v>267999452.72</v>
      </c>
      <c r="CT546">
        <v>11978.11</v>
      </c>
      <c r="CU546">
        <v>268556457.27999997</v>
      </c>
      <c r="CV546" s="34">
        <v>0.5278716</v>
      </c>
      <c r="CW546">
        <v>1013503842</v>
      </c>
      <c r="CX546" s="7">
        <v>36105494.25</v>
      </c>
      <c r="CY546" s="10">
        <f t="shared" si="17"/>
        <v>0</v>
      </c>
      <c r="CZ546" s="10">
        <f>IFERROR(INDEX(CONFAZ!$A$2:$ES$440,MATCH(DATE(YEAR($A546),MONTH($A546),15),CONFAZ!$A$2:$A$440,0),4),0)</f>
        <v>26799.35</v>
      </c>
      <c r="DA546"/>
      <c r="DB546"/>
      <c r="DC546"/>
      <c r="DD546"/>
      <c r="DJ546"/>
    </row>
    <row r="547" spans="1:114" x14ac:dyDescent="0.25">
      <c r="A547" s="1">
        <v>42358</v>
      </c>
      <c r="B547" s="1" t="str">
        <f t="shared" si="16"/>
        <v>20/12/2015</v>
      </c>
      <c r="C547" t="s">
        <v>61</v>
      </c>
      <c r="D547" t="s">
        <v>3</v>
      </c>
      <c r="E547" s="8">
        <v>3.8711000000000002</v>
      </c>
      <c r="F547">
        <v>228325744.11000001</v>
      </c>
      <c r="G547">
        <v>1598380.27</v>
      </c>
      <c r="H547">
        <v>414817466</v>
      </c>
      <c r="I547">
        <v>66988144.75999999</v>
      </c>
      <c r="J547">
        <v>84245853.61999999</v>
      </c>
      <c r="K547">
        <v>10653755.42</v>
      </c>
      <c r="L547">
        <v>12538686</v>
      </c>
      <c r="M547" s="10">
        <v>14723311</v>
      </c>
      <c r="N547" s="10">
        <v>33841425</v>
      </c>
      <c r="O547" s="10">
        <v>59184628</v>
      </c>
      <c r="P547" s="10">
        <v>65263928</v>
      </c>
      <c r="Q547" s="10">
        <v>4699165</v>
      </c>
      <c r="R547" s="10">
        <v>65631138</v>
      </c>
      <c r="S547" s="10">
        <v>1123896</v>
      </c>
      <c r="T547" s="10">
        <v>14780538</v>
      </c>
      <c r="U547" s="10">
        <v>106923345</v>
      </c>
      <c r="V547" s="10">
        <v>47047712</v>
      </c>
      <c r="W547" s="10">
        <v>1123896</v>
      </c>
      <c r="X547" s="10">
        <v>14780538</v>
      </c>
      <c r="Y547" s="10">
        <v>106923345</v>
      </c>
      <c r="Z547" s="10">
        <v>47047712</v>
      </c>
      <c r="AA547" s="10">
        <v>1598380</v>
      </c>
      <c r="AB547" s="10">
        <v>0.57523916909999995</v>
      </c>
      <c r="AC547">
        <v>136.22</v>
      </c>
      <c r="AD547" s="2">
        <v>15694230026</v>
      </c>
      <c r="AE547" s="2">
        <v>10686340015</v>
      </c>
      <c r="AF547" s="10">
        <f>INDEX(CONFAZ!$EN$2:$ES$408,MATCH(DATE(YEAR($A547),MONTH($A547),15),CONFAZ!$EN$2:$EN$408,0),2)</f>
        <v>208734995</v>
      </c>
      <c r="AG547" s="10">
        <f>INDEX(CONFAZ!$EN$2:$ES$408,MATCH(DATE(YEAR($A547),MONTH($A547),15),CONFAZ!$EN$2:$EN$408,0),3)</f>
        <v>75313611</v>
      </c>
      <c r="AH547">
        <v>788</v>
      </c>
      <c r="AI547">
        <v>1379907790400</v>
      </c>
      <c r="AJ547">
        <v>14.15</v>
      </c>
      <c r="AK547">
        <v>0.9</v>
      </c>
      <c r="AL547">
        <v>967.74444444444396</v>
      </c>
      <c r="AM547">
        <v>756.26900000000001</v>
      </c>
      <c r="AN547">
        <v>696.58571428571395</v>
      </c>
      <c r="AO547">
        <v>869.42399999999998</v>
      </c>
      <c r="AP547">
        <v>9.0778438398236005</v>
      </c>
      <c r="AQ547">
        <v>1.96</v>
      </c>
      <c r="AR547">
        <v>157.4</v>
      </c>
      <c r="AS547">
        <v>-14.2</v>
      </c>
      <c r="AT547" s="10">
        <v>515911400000</v>
      </c>
      <c r="AU547">
        <v>12300000</v>
      </c>
      <c r="AV547">
        <v>0</v>
      </c>
      <c r="AW547">
        <v>93547415</v>
      </c>
      <c r="AX547">
        <v>80167005</v>
      </c>
      <c r="AY547">
        <v>0</v>
      </c>
      <c r="AZ547" s="10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1080410</v>
      </c>
      <c r="BO547">
        <v>22677841000</v>
      </c>
      <c r="BP547" s="3">
        <v>0.4</v>
      </c>
      <c r="BQ547" s="3">
        <v>3704</v>
      </c>
      <c r="BR547" s="3">
        <v>21813.8</v>
      </c>
      <c r="BS547">
        <v>2192496000</v>
      </c>
      <c r="BT547" s="3">
        <v>18229000</v>
      </c>
      <c r="BU547">
        <v>5389738000</v>
      </c>
      <c r="BV547" s="3">
        <v>10405398000</v>
      </c>
      <c r="BW547">
        <v>4671980000</v>
      </c>
      <c r="BX547">
        <v>18005861000</v>
      </c>
      <c r="BY547">
        <v>0</v>
      </c>
      <c r="BZ547">
        <v>0</v>
      </c>
      <c r="CA547">
        <v>0</v>
      </c>
      <c r="CB547">
        <v>0</v>
      </c>
      <c r="CC547">
        <v>22677841000</v>
      </c>
      <c r="CD547">
        <v>0.4</v>
      </c>
      <c r="CE547">
        <v>421329.98</v>
      </c>
      <c r="CF547">
        <v>156076586.65000001</v>
      </c>
      <c r="CG547">
        <v>32091.55</v>
      </c>
      <c r="CH547">
        <v>21838.75</v>
      </c>
      <c r="CI547">
        <v>33.148744999999998</v>
      </c>
      <c r="CJ547">
        <v>3.63</v>
      </c>
      <c r="CK547">
        <v>5573.33</v>
      </c>
      <c r="CL547">
        <v>38970</v>
      </c>
      <c r="CM547">
        <v>33396.67</v>
      </c>
      <c r="CN547">
        <v>217776.67</v>
      </c>
      <c r="CO547">
        <v>5408160</v>
      </c>
      <c r="CP547">
        <v>-57770</v>
      </c>
      <c r="CQ547">
        <v>-117726.67</v>
      </c>
      <c r="CR547">
        <v>777972.7</v>
      </c>
      <c r="CS547">
        <v>236404789.05000001</v>
      </c>
      <c r="CT547">
        <v>4134.1099999999997</v>
      </c>
      <c r="CU547">
        <v>237187395.86000001</v>
      </c>
      <c r="CV547" s="34">
        <v>0.5278716</v>
      </c>
      <c r="CW547">
        <v>927353202.29999995</v>
      </c>
      <c r="CX547" s="7">
        <v>33035865.219999999</v>
      </c>
      <c r="CY547" s="10">
        <f t="shared" si="17"/>
        <v>0</v>
      </c>
      <c r="CZ547" s="10">
        <f>IFERROR(INDEX(CONFAZ!$A$2:$ES$440,MATCH(DATE(YEAR($A547),MONTH($A547),15),CONFAZ!$A$2:$A$440,0),4),0)</f>
        <v>32091.55</v>
      </c>
      <c r="DA547"/>
      <c r="DB547"/>
      <c r="DC547"/>
      <c r="DD547"/>
      <c r="DJ547"/>
    </row>
    <row r="548" spans="1:114" x14ac:dyDescent="0.25">
      <c r="A548" s="1">
        <v>42389</v>
      </c>
      <c r="B548" s="1" t="str">
        <f t="shared" si="16"/>
        <v>20/01/2016</v>
      </c>
      <c r="C548" t="s">
        <v>61</v>
      </c>
      <c r="D548" t="s">
        <v>3</v>
      </c>
      <c r="E548" s="8">
        <v>4.0523999999999996</v>
      </c>
      <c r="F548">
        <v>250609227.00999996</v>
      </c>
      <c r="G548">
        <v>2001696.2200000002</v>
      </c>
      <c r="H548">
        <v>539014540</v>
      </c>
      <c r="I548">
        <v>65421601.500000015</v>
      </c>
      <c r="J548">
        <v>182185541.00999999</v>
      </c>
      <c r="K548">
        <v>12330961.33</v>
      </c>
      <c r="L548">
        <v>32099957</v>
      </c>
      <c r="M548" s="10">
        <v>13879473</v>
      </c>
      <c r="N548" s="10">
        <v>38283336</v>
      </c>
      <c r="O548" s="10">
        <v>75966928</v>
      </c>
      <c r="P548" s="10">
        <v>74301108</v>
      </c>
      <c r="Q548" s="10">
        <v>4040376</v>
      </c>
      <c r="R548" s="10">
        <v>72896086</v>
      </c>
      <c r="S548" s="10">
        <v>1404508</v>
      </c>
      <c r="T548" s="10">
        <v>20341081</v>
      </c>
      <c r="U548" s="10">
        <v>186610644</v>
      </c>
      <c r="V548" s="10">
        <v>49289304</v>
      </c>
      <c r="W548" s="10">
        <v>1404508</v>
      </c>
      <c r="X548" s="10">
        <v>20341081</v>
      </c>
      <c r="Y548" s="10">
        <v>186610644</v>
      </c>
      <c r="Z548" s="10">
        <v>49289304</v>
      </c>
      <c r="AA548" s="10">
        <v>2001696</v>
      </c>
      <c r="AB548" s="10">
        <v>2.4638480875000002</v>
      </c>
      <c r="AC548">
        <v>128.25</v>
      </c>
      <c r="AD548" s="2">
        <v>11024617489</v>
      </c>
      <c r="AE548" s="2">
        <v>10455954695</v>
      </c>
      <c r="AF548" s="10">
        <f>INDEX(CONFAZ!$EN$2:$ES$408,MATCH(DATE(YEAR($A548),MONTH($A548),15),CONFAZ!$EN$2:$EN$408,0),2)</f>
        <v>147537499</v>
      </c>
      <c r="AG548" s="10">
        <f>INDEX(CONFAZ!$EN$2:$ES$408,MATCH(DATE(YEAR($A548),MONTH($A548),15),CONFAZ!$EN$2:$EN$408,0),3)</f>
        <v>62383725</v>
      </c>
      <c r="AH548">
        <v>880</v>
      </c>
      <c r="AI548">
        <v>1448761366799.99</v>
      </c>
      <c r="AJ548">
        <v>14.15</v>
      </c>
      <c r="AK548">
        <v>1.51</v>
      </c>
      <c r="AL548">
        <v>966.74944444444395</v>
      </c>
      <c r="AM548">
        <v>760.27700000000004</v>
      </c>
      <c r="AN548">
        <v>700.73095238095198</v>
      </c>
      <c r="AO548">
        <v>869.73119999999994</v>
      </c>
      <c r="AP548">
        <v>9.6204774796948005</v>
      </c>
      <c r="AQ548">
        <v>2.27</v>
      </c>
      <c r="AR548">
        <v>134.36000000000001</v>
      </c>
      <c r="AS548">
        <v>-6.9196</v>
      </c>
      <c r="AT548" s="10">
        <v>481818500000</v>
      </c>
      <c r="AU548">
        <v>0</v>
      </c>
      <c r="AV548">
        <v>0</v>
      </c>
      <c r="AW548">
        <v>68272113</v>
      </c>
      <c r="AX548">
        <v>66621927</v>
      </c>
      <c r="AY548">
        <v>0</v>
      </c>
      <c r="AZ548" s="10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1650186</v>
      </c>
      <c r="BO548">
        <v>23134440000</v>
      </c>
      <c r="BP548" s="3">
        <v>0.4</v>
      </c>
      <c r="BQ548" s="3">
        <v>3704</v>
      </c>
      <c r="BR548" s="3">
        <v>21950.81</v>
      </c>
      <c r="BS548" s="3">
        <v>2353922000</v>
      </c>
      <c r="BT548" s="3">
        <v>23590000</v>
      </c>
      <c r="BU548" s="3">
        <v>4905638000</v>
      </c>
      <c r="BV548" s="3">
        <v>11308785000</v>
      </c>
      <c r="BW548">
        <v>4542506000</v>
      </c>
      <c r="BX548" s="3">
        <v>18591934000</v>
      </c>
      <c r="BY548">
        <v>0</v>
      </c>
      <c r="BZ548">
        <v>0</v>
      </c>
      <c r="CA548">
        <v>0</v>
      </c>
      <c r="CB548">
        <v>0</v>
      </c>
      <c r="CC548">
        <v>22677841000</v>
      </c>
      <c r="CD548">
        <v>0.4</v>
      </c>
      <c r="CE548">
        <v>379747.71</v>
      </c>
      <c r="CF548">
        <v>159850541.36000001</v>
      </c>
      <c r="CG548">
        <v>8071.91</v>
      </c>
      <c r="CH548">
        <v>30959.58</v>
      </c>
      <c r="CI548">
        <v>31.7388555</v>
      </c>
      <c r="CJ548">
        <v>3.68</v>
      </c>
      <c r="CK548">
        <v>275516.67</v>
      </c>
      <c r="CL548">
        <v>324236.67</v>
      </c>
      <c r="CM548">
        <v>48720</v>
      </c>
      <c r="CN548">
        <v>-23906.67</v>
      </c>
      <c r="CO548">
        <v>5524086.6699999999</v>
      </c>
      <c r="CP548">
        <v>-25583.33</v>
      </c>
      <c r="CQ548">
        <v>-97413.33</v>
      </c>
      <c r="CR548">
        <v>702290.18</v>
      </c>
      <c r="CS548">
        <v>338139893.12</v>
      </c>
      <c r="CT548">
        <v>44342.78</v>
      </c>
      <c r="CU548">
        <v>338889126.07999998</v>
      </c>
      <c r="CV548" s="34">
        <v>0.52966100000000005</v>
      </c>
      <c r="CW548">
        <v>942813640</v>
      </c>
      <c r="CX548" s="7">
        <v>38420945.799999997</v>
      </c>
      <c r="CY548" s="10">
        <f t="shared" si="17"/>
        <v>0</v>
      </c>
      <c r="CZ548" s="10">
        <f>IFERROR(INDEX(CONFAZ!$A$2:$ES$440,MATCH(DATE(YEAR($A548),MONTH($A548),15),CONFAZ!$A$2:$A$440,0),4),0)</f>
        <v>8071.91</v>
      </c>
      <c r="DA548"/>
      <c r="DB548"/>
      <c r="DC548"/>
      <c r="DD548"/>
      <c r="DJ548"/>
    </row>
    <row r="549" spans="1:114" x14ac:dyDescent="0.25">
      <c r="A549" s="1">
        <v>42420</v>
      </c>
      <c r="B549" s="1" t="str">
        <f t="shared" si="16"/>
        <v>20/02/2016</v>
      </c>
      <c r="C549" t="s">
        <v>61</v>
      </c>
      <c r="D549" t="s">
        <v>3</v>
      </c>
      <c r="E549" s="8">
        <v>3.9737</v>
      </c>
      <c r="F549">
        <v>223415929.58000004</v>
      </c>
      <c r="G549">
        <v>1342192.2599999998</v>
      </c>
      <c r="H549">
        <v>458879584</v>
      </c>
      <c r="I549">
        <v>58395999.789999999</v>
      </c>
      <c r="J549">
        <v>139169640.11999997</v>
      </c>
      <c r="K549">
        <v>9653058.0999999996</v>
      </c>
      <c r="L549">
        <v>92302269</v>
      </c>
      <c r="M549" s="10">
        <v>13526582</v>
      </c>
      <c r="N549" s="10">
        <v>35670812</v>
      </c>
      <c r="O549" s="10">
        <v>59044356</v>
      </c>
      <c r="P549" s="10">
        <v>56282822</v>
      </c>
      <c r="Q549" s="10">
        <v>3784398</v>
      </c>
      <c r="R549" s="10">
        <v>61599303</v>
      </c>
      <c r="S549" s="10">
        <v>1988631</v>
      </c>
      <c r="T549" s="10">
        <v>23378829</v>
      </c>
      <c r="U549" s="10">
        <v>151965046</v>
      </c>
      <c r="V549" s="10">
        <v>50297891</v>
      </c>
      <c r="W549" s="10">
        <v>1988631</v>
      </c>
      <c r="X549" s="10">
        <v>23378829</v>
      </c>
      <c r="Y549" s="10">
        <v>151965046</v>
      </c>
      <c r="Z549" s="10">
        <v>50297891</v>
      </c>
      <c r="AA549" s="10">
        <v>1340914</v>
      </c>
      <c r="AB549" s="10">
        <v>1.8207618135999999</v>
      </c>
      <c r="AC549">
        <v>130.81</v>
      </c>
      <c r="AD549" s="2">
        <v>13103865483</v>
      </c>
      <c r="AE549" s="2">
        <v>10448566313</v>
      </c>
      <c r="AF549" s="10">
        <f>INDEX(CONFAZ!$EN$2:$ES$408,MATCH(DATE(YEAR($A549),MONTH($A549),15),CONFAZ!$EN$2:$EN$408,0),2)</f>
        <v>139541291</v>
      </c>
      <c r="AG549" s="10">
        <f>INDEX(CONFAZ!$EN$2:$ES$408,MATCH(DATE(YEAR($A549),MONTH($A549),15),CONFAZ!$EN$2:$EN$408,0),3)</f>
        <v>142581099</v>
      </c>
      <c r="AH549">
        <v>880</v>
      </c>
      <c r="AI549">
        <v>1428020621600</v>
      </c>
      <c r="AJ549">
        <v>14.15</v>
      </c>
      <c r="AK549">
        <v>0.95</v>
      </c>
      <c r="AL549">
        <v>978.94555555555496</v>
      </c>
      <c r="AM549">
        <v>775.34349999999995</v>
      </c>
      <c r="AN549">
        <v>715.69761904761901</v>
      </c>
      <c r="AO549">
        <v>879.76919999999996</v>
      </c>
      <c r="AP549">
        <v>10.350041730079999</v>
      </c>
      <c r="AQ549">
        <v>1.9</v>
      </c>
      <c r="AR549">
        <v>132.55000000000001</v>
      </c>
      <c r="AS549">
        <v>13.199</v>
      </c>
      <c r="AT549" s="10">
        <v>490477900000</v>
      </c>
      <c r="AU549">
        <v>0</v>
      </c>
      <c r="AV549">
        <v>0</v>
      </c>
      <c r="AW549">
        <v>52082269</v>
      </c>
      <c r="AX549">
        <v>50282929</v>
      </c>
      <c r="AY549">
        <v>0</v>
      </c>
      <c r="AZ549" s="10">
        <v>0</v>
      </c>
      <c r="BA549">
        <v>0</v>
      </c>
      <c r="BB549">
        <v>0</v>
      </c>
      <c r="BC549">
        <v>29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1799311</v>
      </c>
      <c r="BO549">
        <v>23134440000</v>
      </c>
      <c r="BP549" s="3">
        <v>0.4</v>
      </c>
      <c r="BQ549" s="3">
        <v>3704</v>
      </c>
      <c r="BR549" s="3">
        <v>21950.81</v>
      </c>
      <c r="BS549" s="3">
        <v>2353922000</v>
      </c>
      <c r="BT549" s="3">
        <v>23590000</v>
      </c>
      <c r="BU549">
        <v>4905638000</v>
      </c>
      <c r="BV549" s="3">
        <v>11308785000</v>
      </c>
      <c r="BW549">
        <v>4542506000</v>
      </c>
      <c r="BX549" s="3">
        <v>18591934000</v>
      </c>
      <c r="BY549">
        <v>0</v>
      </c>
      <c r="BZ549">
        <v>0</v>
      </c>
      <c r="CA549">
        <v>0</v>
      </c>
      <c r="CB549">
        <v>0</v>
      </c>
      <c r="CC549">
        <v>22677841000</v>
      </c>
      <c r="CD549">
        <v>0.4</v>
      </c>
      <c r="CE549">
        <v>245093.89</v>
      </c>
      <c r="CF549">
        <v>223891314.99000001</v>
      </c>
      <c r="CG549">
        <v>35148.76</v>
      </c>
      <c r="CH549">
        <v>26732.58</v>
      </c>
      <c r="CI549">
        <v>31.7388555</v>
      </c>
      <c r="CJ549">
        <v>3.71</v>
      </c>
      <c r="CK549">
        <v>275516.67</v>
      </c>
      <c r="CL549">
        <v>324236.67</v>
      </c>
      <c r="CM549">
        <v>48720</v>
      </c>
      <c r="CN549">
        <v>-23906.67</v>
      </c>
      <c r="CO549">
        <v>5524086.6699999999</v>
      </c>
      <c r="CP549">
        <v>-25583.33</v>
      </c>
      <c r="CQ549">
        <v>-97413.33</v>
      </c>
      <c r="CR549">
        <v>695863.67</v>
      </c>
      <c r="CS549">
        <v>272616679.47000003</v>
      </c>
      <c r="CT549">
        <v>159955.66</v>
      </c>
      <c r="CU549">
        <v>273473198.80000001</v>
      </c>
      <c r="CV549" s="34">
        <v>0.52966100000000005</v>
      </c>
      <c r="CW549">
        <v>1017468197</v>
      </c>
      <c r="CX549" s="7">
        <v>35334622.109999999</v>
      </c>
      <c r="CY549" s="10">
        <f t="shared" si="17"/>
        <v>0</v>
      </c>
      <c r="CZ549" s="10">
        <f>IFERROR(INDEX(CONFAZ!$A$2:$ES$440,MATCH(DATE(YEAR($A549),MONTH($A549),15),CONFAZ!$A$2:$A$440,0),4),0)</f>
        <v>35148.76</v>
      </c>
      <c r="DA549" s="10"/>
      <c r="DB549" s="10"/>
      <c r="DC549"/>
      <c r="DD549"/>
      <c r="DJ549"/>
    </row>
    <row r="550" spans="1:114" x14ac:dyDescent="0.25">
      <c r="A550" s="1">
        <v>42449</v>
      </c>
      <c r="B550" s="1" t="str">
        <f t="shared" si="16"/>
        <v>20/03/2016</v>
      </c>
      <c r="C550" t="s">
        <v>61</v>
      </c>
      <c r="D550" t="s">
        <v>3</v>
      </c>
      <c r="E550" s="8">
        <v>3.7039</v>
      </c>
      <c r="F550">
        <v>234040632.91000003</v>
      </c>
      <c r="G550">
        <v>1271021.99</v>
      </c>
      <c r="H550">
        <v>430172334</v>
      </c>
      <c r="I550">
        <v>52415069.380000018</v>
      </c>
      <c r="J550">
        <v>110240401.08999999</v>
      </c>
      <c r="K550">
        <v>9469409.5199999996</v>
      </c>
      <c r="L550">
        <v>53595376</v>
      </c>
      <c r="M550" s="10">
        <v>22479833</v>
      </c>
      <c r="N550" s="10">
        <v>34986446</v>
      </c>
      <c r="O550" s="10">
        <v>57526125</v>
      </c>
      <c r="P550" s="10">
        <v>67191902</v>
      </c>
      <c r="Q550" s="10">
        <v>5260089</v>
      </c>
      <c r="R550" s="10">
        <v>49444878</v>
      </c>
      <c r="S550" s="10">
        <v>3499698</v>
      </c>
      <c r="T550" s="10">
        <v>22975445</v>
      </c>
      <c r="U550" s="10">
        <v>111611912</v>
      </c>
      <c r="V550" s="10">
        <v>53926585</v>
      </c>
      <c r="W550" s="10">
        <v>3499698</v>
      </c>
      <c r="X550" s="10">
        <v>22975445</v>
      </c>
      <c r="Y550" s="10">
        <v>111611912</v>
      </c>
      <c r="Z550" s="10">
        <v>53926585</v>
      </c>
      <c r="AA550" s="10">
        <v>1269421</v>
      </c>
      <c r="AB550" s="10">
        <v>2.1953758583999998</v>
      </c>
      <c r="AC550">
        <v>140.27000000000001</v>
      </c>
      <c r="AD550" s="2">
        <v>15845539947</v>
      </c>
      <c r="AE550" s="2">
        <v>11706198715</v>
      </c>
      <c r="AF550" s="10">
        <f>INDEX(CONFAZ!$EN$2:$ES$408,MATCH(DATE(YEAR($A550),MONTH($A550),15),CONFAZ!$EN$2:$EN$408,0),2)</f>
        <v>201463034</v>
      </c>
      <c r="AG550" s="10">
        <f>INDEX(CONFAZ!$EN$2:$ES$408,MATCH(DATE(YEAR($A550),MONTH($A550),15),CONFAZ!$EN$2:$EN$408,0),3)</f>
        <v>411147314</v>
      </c>
      <c r="AH550">
        <v>880</v>
      </c>
      <c r="AI550">
        <v>1324877622200</v>
      </c>
      <c r="AJ550">
        <v>14.15</v>
      </c>
      <c r="AK550">
        <v>0.44</v>
      </c>
      <c r="AL550">
        <v>997.68722222222198</v>
      </c>
      <c r="AM550">
        <v>791.53549999999996</v>
      </c>
      <c r="AN550">
        <v>730.52333333333297</v>
      </c>
      <c r="AO550">
        <v>897.70439999999996</v>
      </c>
      <c r="AP550">
        <v>11.0609967741619</v>
      </c>
      <c r="AQ550">
        <v>1.43</v>
      </c>
      <c r="AR550">
        <v>148.22999999999999</v>
      </c>
      <c r="AS550">
        <v>-8.9</v>
      </c>
      <c r="AT550" s="10">
        <v>528022800000.00006</v>
      </c>
      <c r="AU550">
        <v>0</v>
      </c>
      <c r="AV550">
        <v>0</v>
      </c>
      <c r="AW550">
        <v>87531218</v>
      </c>
      <c r="AX550">
        <v>85378631</v>
      </c>
      <c r="AY550">
        <v>0</v>
      </c>
      <c r="AZ550" s="1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2152587</v>
      </c>
      <c r="BO550">
        <v>23134440000</v>
      </c>
      <c r="BP550" s="3">
        <v>0.4</v>
      </c>
      <c r="BQ550" s="3">
        <v>3704</v>
      </c>
      <c r="BR550" s="3">
        <v>21950.81</v>
      </c>
      <c r="BS550">
        <v>2353922000</v>
      </c>
      <c r="BT550" s="3">
        <v>23590000</v>
      </c>
      <c r="BU550" s="3">
        <v>4905638000</v>
      </c>
      <c r="BV550" s="3">
        <v>11308785000</v>
      </c>
      <c r="BW550" s="3">
        <v>4542506000</v>
      </c>
      <c r="BX550" s="3">
        <v>18591934000</v>
      </c>
      <c r="BY550">
        <v>0</v>
      </c>
      <c r="BZ550">
        <v>0</v>
      </c>
      <c r="CA550">
        <v>0</v>
      </c>
      <c r="CB550">
        <v>0</v>
      </c>
      <c r="CC550">
        <v>22677841000</v>
      </c>
      <c r="CD550">
        <v>0.4</v>
      </c>
      <c r="CE550">
        <v>255363.84</v>
      </c>
      <c r="CF550">
        <v>190589106.41</v>
      </c>
      <c r="CG550">
        <v>26301.74</v>
      </c>
      <c r="CH550">
        <v>31064.58</v>
      </c>
      <c r="CI550">
        <v>31.7388555</v>
      </c>
      <c r="CJ550">
        <v>3.73</v>
      </c>
      <c r="CK550">
        <v>275516.67</v>
      </c>
      <c r="CL550">
        <v>324236.67</v>
      </c>
      <c r="CM550">
        <v>48720</v>
      </c>
      <c r="CN550">
        <v>-23906.67</v>
      </c>
      <c r="CO550">
        <v>5524086.6699999999</v>
      </c>
      <c r="CP550">
        <v>-25583.33</v>
      </c>
      <c r="CQ550">
        <v>-97413.33</v>
      </c>
      <c r="CR550">
        <v>649439.48</v>
      </c>
      <c r="CS550">
        <v>235610645.09</v>
      </c>
      <c r="CT550">
        <v>79442.5</v>
      </c>
      <c r="CU550">
        <v>236341627.06999999</v>
      </c>
      <c r="CV550" s="34">
        <v>0.52966100000000005</v>
      </c>
      <c r="CW550">
        <v>874042036.70000005</v>
      </c>
      <c r="CX550" s="7">
        <v>29416348.91</v>
      </c>
      <c r="CY550" s="10">
        <f t="shared" si="17"/>
        <v>0</v>
      </c>
      <c r="CZ550" s="10">
        <f>IFERROR(INDEX(CONFAZ!$A$2:$ES$440,MATCH(DATE(YEAR($A550),MONTH($A550),15),CONFAZ!$A$2:$A$440,0),4),0)</f>
        <v>26301.74</v>
      </c>
      <c r="DA550"/>
      <c r="DB550"/>
      <c r="DC550"/>
      <c r="DD550"/>
      <c r="DJ550"/>
    </row>
    <row r="551" spans="1:114" x14ac:dyDescent="0.25">
      <c r="A551" s="1">
        <v>42480</v>
      </c>
      <c r="B551" s="1" t="str">
        <f t="shared" si="16"/>
        <v>20/04/2016</v>
      </c>
      <c r="C551" t="s">
        <v>61</v>
      </c>
      <c r="D551" t="s">
        <v>3</v>
      </c>
      <c r="E551" s="8">
        <v>3.5657999999999999</v>
      </c>
      <c r="F551">
        <v>239414160.86000001</v>
      </c>
      <c r="G551">
        <v>1953140.8000000003</v>
      </c>
      <c r="H551">
        <v>470860226</v>
      </c>
      <c r="I551">
        <v>65628424.639999986</v>
      </c>
      <c r="J551">
        <v>128565691.96000001</v>
      </c>
      <c r="K551">
        <v>10102107.359999999</v>
      </c>
      <c r="L551">
        <v>46623762</v>
      </c>
      <c r="M551" s="10">
        <v>13052834</v>
      </c>
      <c r="N551" s="10">
        <v>37932664</v>
      </c>
      <c r="O551" s="10">
        <v>56335122</v>
      </c>
      <c r="P551" s="10">
        <v>74461280</v>
      </c>
      <c r="Q551" s="10">
        <v>4589015</v>
      </c>
      <c r="R551" s="10">
        <v>56613525</v>
      </c>
      <c r="S551" s="10">
        <v>2535725</v>
      </c>
      <c r="T551" s="10">
        <v>38338310</v>
      </c>
      <c r="U551" s="10">
        <v>138774998</v>
      </c>
      <c r="V551" s="10">
        <v>46273612</v>
      </c>
      <c r="W551" s="10">
        <v>2535725</v>
      </c>
      <c r="X551" s="10">
        <v>38338310</v>
      </c>
      <c r="Y551" s="10">
        <v>138774998</v>
      </c>
      <c r="Z551" s="10">
        <v>46273612</v>
      </c>
      <c r="AA551" s="10">
        <v>1953141</v>
      </c>
      <c r="AB551" s="10">
        <v>-0.70648736130000001</v>
      </c>
      <c r="AC551">
        <v>136.01</v>
      </c>
      <c r="AD551" s="2">
        <v>15082231392</v>
      </c>
      <c r="AE551" s="2">
        <v>10658991407</v>
      </c>
      <c r="AF551" s="10">
        <f>INDEX(CONFAZ!$EN$2:$ES$408,MATCH(DATE(YEAR($A551),MONTH($A551),15),CONFAZ!$EN$2:$EN$408,0),2)</f>
        <v>220655795</v>
      </c>
      <c r="AG551" s="10">
        <f>INDEX(CONFAZ!$EN$2:$ES$408,MATCH(DATE(YEAR($A551),MONTH($A551),15),CONFAZ!$EN$2:$EN$408,0),3)</f>
        <v>134503507</v>
      </c>
      <c r="AH551">
        <v>880</v>
      </c>
      <c r="AI551">
        <v>1291536325800</v>
      </c>
      <c r="AJ551">
        <v>14.15</v>
      </c>
      <c r="AK551">
        <v>0.64</v>
      </c>
      <c r="AL551">
        <v>994.05</v>
      </c>
      <c r="AM551">
        <v>793.23699999999997</v>
      </c>
      <c r="AN551">
        <v>729.91809523809502</v>
      </c>
      <c r="AO551">
        <v>894.71640000000002</v>
      </c>
      <c r="AP551">
        <v>11.336864883919</v>
      </c>
      <c r="AQ551">
        <v>1.61</v>
      </c>
      <c r="AR551">
        <v>153.27000000000001</v>
      </c>
      <c r="AS551">
        <v>-21.71</v>
      </c>
      <c r="AT551" s="10">
        <v>520821400000</v>
      </c>
      <c r="AU551">
        <v>0</v>
      </c>
      <c r="AV551">
        <v>0</v>
      </c>
      <c r="AW551">
        <v>69557294</v>
      </c>
      <c r="AX551">
        <v>68746496</v>
      </c>
      <c r="AY551">
        <v>0</v>
      </c>
      <c r="AZ551" s="10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751441</v>
      </c>
      <c r="BO551">
        <v>23134440000</v>
      </c>
      <c r="BP551" s="3">
        <v>0.4</v>
      </c>
      <c r="BQ551" s="3">
        <v>3704</v>
      </c>
      <c r="BR551">
        <v>21950.81</v>
      </c>
      <c r="BS551" s="3">
        <v>2353922000</v>
      </c>
      <c r="BT551" s="3">
        <v>23590000</v>
      </c>
      <c r="BU551">
        <v>4905638000</v>
      </c>
      <c r="BV551" s="3">
        <v>11308785000</v>
      </c>
      <c r="BW551" s="3">
        <v>4542506000</v>
      </c>
      <c r="BX551" s="3">
        <v>18591934000</v>
      </c>
      <c r="BY551">
        <v>0</v>
      </c>
      <c r="BZ551">
        <v>0</v>
      </c>
      <c r="CA551">
        <v>0</v>
      </c>
      <c r="CB551">
        <v>0</v>
      </c>
      <c r="CC551">
        <v>22677841000</v>
      </c>
      <c r="CD551">
        <v>0.4</v>
      </c>
      <c r="CE551">
        <v>210162.37</v>
      </c>
      <c r="CF551">
        <v>166310345.09</v>
      </c>
      <c r="CG551">
        <v>16311.48</v>
      </c>
      <c r="CH551">
        <v>26378.58</v>
      </c>
      <c r="CI551">
        <v>31.7388555</v>
      </c>
      <c r="CJ551">
        <v>3.72</v>
      </c>
      <c r="CK551">
        <v>-147856.67000000001</v>
      </c>
      <c r="CL551">
        <v>-110150</v>
      </c>
      <c r="CM551">
        <v>37706.67</v>
      </c>
      <c r="CN551">
        <v>-85460</v>
      </c>
      <c r="CO551">
        <v>5414663.3300000001</v>
      </c>
      <c r="CP551">
        <v>-41550</v>
      </c>
      <c r="CQ551">
        <v>-215410</v>
      </c>
      <c r="CR551">
        <v>1071772.77</v>
      </c>
      <c r="CS551">
        <v>243302765.25</v>
      </c>
      <c r="CT551">
        <v>70555.89</v>
      </c>
      <c r="CU551">
        <v>244445093.91</v>
      </c>
      <c r="CV551" s="34">
        <v>0.52966100000000005</v>
      </c>
      <c r="CW551">
        <v>916873264.60000002</v>
      </c>
      <c r="CX551" s="7">
        <v>35008282.460000001</v>
      </c>
      <c r="CY551" s="10">
        <f t="shared" si="17"/>
        <v>0</v>
      </c>
      <c r="CZ551" s="10">
        <f>IFERROR(INDEX(CONFAZ!$A$2:$ES$440,MATCH(DATE(YEAR($A551),MONTH($A551),15),CONFAZ!$A$2:$A$440,0),4),0)</f>
        <v>16311.48</v>
      </c>
      <c r="DB551"/>
      <c r="DC551"/>
      <c r="DD551"/>
      <c r="DJ551"/>
    </row>
    <row r="552" spans="1:114" x14ac:dyDescent="0.25">
      <c r="A552" s="1">
        <v>42510</v>
      </c>
      <c r="B552" s="1" t="str">
        <f t="shared" si="16"/>
        <v>20/05/2016</v>
      </c>
      <c r="C552" t="s">
        <v>61</v>
      </c>
      <c r="D552" t="s">
        <v>3</v>
      </c>
      <c r="E552" s="8">
        <v>3.5392999999999999</v>
      </c>
      <c r="F552">
        <v>272315025.07000005</v>
      </c>
      <c r="G552">
        <v>3106400.9399999995</v>
      </c>
      <c r="H552">
        <v>466345929</v>
      </c>
      <c r="I552">
        <v>57349291.600000009</v>
      </c>
      <c r="J552">
        <v>100637974.88999999</v>
      </c>
      <c r="K552">
        <v>10930264.029999997</v>
      </c>
      <c r="L552">
        <v>39434075</v>
      </c>
      <c r="M552" s="10">
        <v>32053857</v>
      </c>
      <c r="N552" s="10">
        <v>37586293</v>
      </c>
      <c r="O552" s="10">
        <v>61121386</v>
      </c>
      <c r="P552" s="10">
        <v>83442094</v>
      </c>
      <c r="Q552" s="10">
        <v>4704163</v>
      </c>
      <c r="R552" s="10">
        <v>53265680</v>
      </c>
      <c r="S552" s="10">
        <v>3019854</v>
      </c>
      <c r="T552" s="10">
        <v>31701523</v>
      </c>
      <c r="U552" s="10">
        <v>112627358</v>
      </c>
      <c r="V552" s="10">
        <v>43715631</v>
      </c>
      <c r="W552" s="10">
        <v>3019854</v>
      </c>
      <c r="X552" s="10">
        <v>31701523</v>
      </c>
      <c r="Y552" s="10">
        <v>112627358</v>
      </c>
      <c r="Z552" s="10">
        <v>43715631</v>
      </c>
      <c r="AA552" s="10">
        <v>3108090</v>
      </c>
      <c r="AB552" s="10">
        <v>0.52453482699999998</v>
      </c>
      <c r="AC552">
        <v>133.54</v>
      </c>
      <c r="AD552" s="2">
        <v>16596334743</v>
      </c>
      <c r="AE552" s="2">
        <v>11291198938</v>
      </c>
      <c r="AF552" s="10">
        <f>INDEX(CONFAZ!$EN$2:$ES$408,MATCH(DATE(YEAR($A552),MONTH($A552),15),CONFAZ!$EN$2:$EN$408,0),2)</f>
        <v>206297751</v>
      </c>
      <c r="AG552" s="10">
        <f>INDEX(CONFAZ!$EN$2:$ES$408,MATCH(DATE(YEAR($A552),MONTH($A552),15),CONFAZ!$EN$2:$EN$408,0),3)</f>
        <v>190526387</v>
      </c>
      <c r="AH552">
        <v>880</v>
      </c>
      <c r="AI552">
        <v>1286347967100</v>
      </c>
      <c r="AJ552">
        <v>14.15</v>
      </c>
      <c r="AK552">
        <v>0.98</v>
      </c>
      <c r="AL552">
        <v>1003.13944444444</v>
      </c>
      <c r="AM552">
        <v>797.56700000000001</v>
      </c>
      <c r="AN552">
        <v>734.46476190476096</v>
      </c>
      <c r="AO552">
        <v>900.40719999999999</v>
      </c>
      <c r="AP552">
        <v>11.3192421250219</v>
      </c>
      <c r="AQ552">
        <v>1.78</v>
      </c>
      <c r="AR552">
        <v>166.8</v>
      </c>
      <c r="AS552">
        <v>7.38</v>
      </c>
      <c r="AT552" s="10">
        <v>516516800000</v>
      </c>
      <c r="AU552">
        <v>0</v>
      </c>
      <c r="AV552">
        <v>0</v>
      </c>
      <c r="AW552">
        <v>92773014</v>
      </c>
      <c r="AX552">
        <v>77463030</v>
      </c>
      <c r="AY552">
        <v>0</v>
      </c>
      <c r="AZ552" s="10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14563003</v>
      </c>
      <c r="BM552">
        <v>0</v>
      </c>
      <c r="BN552">
        <v>746981</v>
      </c>
      <c r="BO552">
        <v>23134440000</v>
      </c>
      <c r="BP552" s="3">
        <v>0.4</v>
      </c>
      <c r="BQ552" s="3">
        <v>3704</v>
      </c>
      <c r="BR552" s="3">
        <v>21950.81</v>
      </c>
      <c r="BS552" s="3">
        <v>2353922000</v>
      </c>
      <c r="BT552" s="3">
        <v>23590000</v>
      </c>
      <c r="BU552">
        <v>4905638000</v>
      </c>
      <c r="BV552" s="3">
        <v>11308785000</v>
      </c>
      <c r="BW552" s="3">
        <v>4542506000</v>
      </c>
      <c r="BX552" s="3">
        <v>18591934000</v>
      </c>
      <c r="BY552">
        <v>0</v>
      </c>
      <c r="BZ552">
        <v>0</v>
      </c>
      <c r="CA552">
        <v>0</v>
      </c>
      <c r="CB552">
        <v>0</v>
      </c>
      <c r="CC552">
        <v>22677841000</v>
      </c>
      <c r="CD552">
        <v>0.4</v>
      </c>
      <c r="CE552">
        <v>189492.65</v>
      </c>
      <c r="CF552">
        <v>158248282.86000001</v>
      </c>
      <c r="CG552">
        <v>22677.48</v>
      </c>
      <c r="CH552">
        <v>24411.58</v>
      </c>
      <c r="CI552">
        <v>31.7388555</v>
      </c>
      <c r="CJ552">
        <v>3.67</v>
      </c>
      <c r="CK552">
        <v>-147856.67000000001</v>
      </c>
      <c r="CL552">
        <v>-110150</v>
      </c>
      <c r="CM552">
        <v>37706.67</v>
      </c>
      <c r="CN552">
        <v>-85460</v>
      </c>
      <c r="CO552">
        <v>5414663.3300000001</v>
      </c>
      <c r="CP552">
        <v>-41550</v>
      </c>
      <c r="CQ552">
        <v>-215410</v>
      </c>
      <c r="CR552">
        <v>1267532.25</v>
      </c>
      <c r="CS552">
        <v>238988416.97999999</v>
      </c>
      <c r="CT552">
        <v>71219.89</v>
      </c>
      <c r="CU552">
        <v>240327169.12</v>
      </c>
      <c r="CV552" s="34">
        <v>0.52966100000000005</v>
      </c>
      <c r="CW552">
        <v>885406965.5</v>
      </c>
      <c r="CX552" s="7">
        <v>32609517.420000002</v>
      </c>
      <c r="CY552" s="10">
        <f t="shared" si="17"/>
        <v>0</v>
      </c>
      <c r="CZ552" s="10">
        <f>IFERROR(INDEX(CONFAZ!$A$2:$ES$440,MATCH(DATE(YEAR($A552),MONTH($A552),15),CONFAZ!$A$2:$A$440,0),4),0)</f>
        <v>22677.48</v>
      </c>
      <c r="DA552"/>
      <c r="DB552"/>
      <c r="DC552"/>
      <c r="DD552"/>
      <c r="DJ552"/>
    </row>
    <row r="553" spans="1:114" x14ac:dyDescent="0.25">
      <c r="A553" s="1">
        <v>42541</v>
      </c>
      <c r="B553" s="1" t="str">
        <f t="shared" si="16"/>
        <v>20/06/2016</v>
      </c>
      <c r="C553" t="s">
        <v>61</v>
      </c>
      <c r="D553" t="s">
        <v>3</v>
      </c>
      <c r="E553" s="8">
        <v>3.4245000000000001</v>
      </c>
      <c r="F553">
        <v>287107375.57999998</v>
      </c>
      <c r="G553">
        <v>1209298.19</v>
      </c>
      <c r="H553">
        <v>503405083</v>
      </c>
      <c r="I553">
        <v>61116624.599999994</v>
      </c>
      <c r="J553">
        <v>118799245.16000001</v>
      </c>
      <c r="K553">
        <v>11278705.27</v>
      </c>
      <c r="L553">
        <v>28744692</v>
      </c>
      <c r="M553" s="10">
        <v>12100384</v>
      </c>
      <c r="N553" s="10">
        <v>37801155</v>
      </c>
      <c r="O553" s="10">
        <v>62232930</v>
      </c>
      <c r="P553" s="10">
        <v>79556637</v>
      </c>
      <c r="Q553" s="10">
        <v>5842584</v>
      </c>
      <c r="R553" s="10">
        <v>57789003</v>
      </c>
      <c r="S553" s="10">
        <v>2788903</v>
      </c>
      <c r="T553" s="10">
        <v>68316128</v>
      </c>
      <c r="U553" s="10">
        <v>131710366</v>
      </c>
      <c r="V553" s="10">
        <v>44057695</v>
      </c>
      <c r="W553" s="10">
        <v>2788903</v>
      </c>
      <c r="X553" s="10">
        <v>68316128</v>
      </c>
      <c r="Y553" s="10">
        <v>131710366</v>
      </c>
      <c r="Z553" s="10">
        <v>44057695</v>
      </c>
      <c r="AA553" s="10">
        <v>1209298</v>
      </c>
      <c r="AB553" s="10">
        <v>1.1950322214</v>
      </c>
      <c r="AC553">
        <v>135.27000000000001</v>
      </c>
      <c r="AD553" s="2">
        <v>16602945756</v>
      </c>
      <c r="AE553" s="2">
        <v>12923892615</v>
      </c>
      <c r="AF553" s="10">
        <f>INDEX(CONFAZ!$EN$2:$ES$408,MATCH(DATE(YEAR($A553),MONTH($A553),15),CONFAZ!$EN$2:$EN$408,0),2)</f>
        <v>203570736</v>
      </c>
      <c r="AG553" s="10">
        <f>INDEX(CONFAZ!$EN$2:$ES$408,MATCH(DATE(YEAR($A553),MONTH($A553),15),CONFAZ!$EN$2:$EN$408,0),3)</f>
        <v>208326610</v>
      </c>
      <c r="AH553">
        <v>880</v>
      </c>
      <c r="AI553">
        <v>1247038524000</v>
      </c>
      <c r="AJ553">
        <v>14.15</v>
      </c>
      <c r="AK553">
        <v>0.47</v>
      </c>
      <c r="AL553">
        <v>1005.70833333333</v>
      </c>
      <c r="AM553">
        <v>799.83</v>
      </c>
      <c r="AN553">
        <v>733.67809523809501</v>
      </c>
      <c r="AO553">
        <v>900.94960000000003</v>
      </c>
      <c r="AP553">
        <v>11.442635439353801</v>
      </c>
      <c r="AQ553">
        <v>1.35</v>
      </c>
      <c r="AR553">
        <v>169.69</v>
      </c>
      <c r="AS553">
        <v>17.649999999999999</v>
      </c>
      <c r="AT553" s="10">
        <v>521732700000</v>
      </c>
      <c r="AU553">
        <v>0</v>
      </c>
      <c r="AV553">
        <v>0</v>
      </c>
      <c r="AW553">
        <v>84973853</v>
      </c>
      <c r="AX553">
        <v>69280622</v>
      </c>
      <c r="AY553">
        <v>0</v>
      </c>
      <c r="AZ553" s="10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15453051</v>
      </c>
      <c r="BM553">
        <v>0</v>
      </c>
      <c r="BN553">
        <v>212634</v>
      </c>
      <c r="BO553">
        <v>23134440000</v>
      </c>
      <c r="BP553" s="3">
        <v>0.4</v>
      </c>
      <c r="BQ553" s="3">
        <v>3704</v>
      </c>
      <c r="BR553" s="3">
        <v>21950.81</v>
      </c>
      <c r="BS553" s="3">
        <v>2353922000</v>
      </c>
      <c r="BT553" s="3">
        <v>23590000</v>
      </c>
      <c r="BU553" s="3">
        <v>4905638000</v>
      </c>
      <c r="BV553" s="3">
        <v>11308785000</v>
      </c>
      <c r="BW553" s="3">
        <v>4542506000</v>
      </c>
      <c r="BX553" s="3">
        <v>18591934000</v>
      </c>
      <c r="BY553">
        <v>0</v>
      </c>
      <c r="BZ553">
        <v>0</v>
      </c>
      <c r="CA553">
        <v>0</v>
      </c>
      <c r="CB553">
        <v>0</v>
      </c>
      <c r="CC553">
        <v>22677841000</v>
      </c>
      <c r="CD553">
        <v>0.4</v>
      </c>
      <c r="CE553">
        <v>248736.73</v>
      </c>
      <c r="CF553">
        <v>165371281.44999999</v>
      </c>
      <c r="CG553">
        <v>29308.77</v>
      </c>
      <c r="CH553">
        <v>26668.58</v>
      </c>
      <c r="CI553">
        <v>31.7388555</v>
      </c>
      <c r="CJ553">
        <v>3.65</v>
      </c>
      <c r="CK553">
        <v>-147856.67000000001</v>
      </c>
      <c r="CL553">
        <v>-110150</v>
      </c>
      <c r="CM553">
        <v>37706.67</v>
      </c>
      <c r="CN553">
        <v>-85460</v>
      </c>
      <c r="CO553">
        <v>5414663.3300000001</v>
      </c>
      <c r="CP553">
        <v>-41550</v>
      </c>
      <c r="CQ553">
        <v>-215410</v>
      </c>
      <c r="CR553">
        <v>524161.31</v>
      </c>
      <c r="CS553">
        <v>226214155.77000001</v>
      </c>
      <c r="CT553">
        <v>49800.03</v>
      </c>
      <c r="CU553">
        <v>226788117.11000001</v>
      </c>
      <c r="CV553" s="34">
        <v>0.52966100000000005</v>
      </c>
      <c r="CW553">
        <v>1080535284</v>
      </c>
      <c r="CX553" s="7">
        <v>40081830.520000003</v>
      </c>
      <c r="CY553" s="10">
        <f t="shared" si="17"/>
        <v>0</v>
      </c>
      <c r="CZ553" s="10">
        <f>IFERROR(INDEX(CONFAZ!$A$2:$ES$440,MATCH(DATE(YEAR($A553),MONTH($A553),15),CONFAZ!$A$2:$A$440,0),4),0)</f>
        <v>29308.77</v>
      </c>
      <c r="DA553"/>
      <c r="DB553"/>
      <c r="DC553"/>
      <c r="DD553"/>
      <c r="DJ553"/>
    </row>
    <row r="554" spans="1:114" x14ac:dyDescent="0.25">
      <c r="A554" s="1">
        <v>42571</v>
      </c>
      <c r="B554" s="1" t="str">
        <f t="shared" si="16"/>
        <v>20/07/2016</v>
      </c>
      <c r="C554" t="s">
        <v>61</v>
      </c>
      <c r="D554" t="s">
        <v>3</v>
      </c>
      <c r="E554" s="8">
        <v>3.2755999999999998</v>
      </c>
      <c r="F554">
        <v>285255253.85000002</v>
      </c>
      <c r="G554">
        <v>1248882.7399999998</v>
      </c>
      <c r="H554">
        <v>522024903</v>
      </c>
      <c r="I554">
        <v>62787628.739999987</v>
      </c>
      <c r="J554">
        <v>136457137.97999999</v>
      </c>
      <c r="K554">
        <v>11640950.049999997</v>
      </c>
      <c r="L554">
        <v>23331878</v>
      </c>
      <c r="M554" s="10">
        <v>11329231</v>
      </c>
      <c r="N554" s="10">
        <v>36724101</v>
      </c>
      <c r="O554" s="10">
        <v>63313309</v>
      </c>
      <c r="P554" s="10">
        <v>76818742</v>
      </c>
      <c r="Q554" s="10">
        <v>5271398</v>
      </c>
      <c r="R554" s="10">
        <v>63051844</v>
      </c>
      <c r="S554" s="10">
        <v>3205256</v>
      </c>
      <c r="T554" s="10">
        <v>68552323</v>
      </c>
      <c r="U554" s="10">
        <v>148344888</v>
      </c>
      <c r="V554" s="10">
        <v>44174376</v>
      </c>
      <c r="W554" s="10">
        <v>3205256</v>
      </c>
      <c r="X554" s="10">
        <v>68552323</v>
      </c>
      <c r="Y554" s="10">
        <v>148344888</v>
      </c>
      <c r="Z554" s="10">
        <v>44174376</v>
      </c>
      <c r="AA554" s="10">
        <v>1239435</v>
      </c>
      <c r="AB554" s="10">
        <v>0.7140823879</v>
      </c>
      <c r="AC554">
        <v>136.72</v>
      </c>
      <c r="AD554" s="2">
        <v>15142715725</v>
      </c>
      <c r="AE554" s="2">
        <v>11906417753</v>
      </c>
      <c r="AF554" s="10">
        <f>INDEX(CONFAZ!$EN$2:$ES$408,MATCH(DATE(YEAR($A554),MONTH($A554),15),CONFAZ!$EN$2:$EN$408,0),2)</f>
        <v>182102079</v>
      </c>
      <c r="AG554" s="10">
        <f>INDEX(CONFAZ!$EN$2:$ES$408,MATCH(DATE(YEAR($A554),MONTH($A554),15),CONFAZ!$EN$2:$EN$408,0),3)</f>
        <v>194392319</v>
      </c>
      <c r="AH554">
        <v>880</v>
      </c>
      <c r="AI554">
        <v>1209810104000</v>
      </c>
      <c r="AJ554">
        <v>14.15</v>
      </c>
      <c r="AK554">
        <v>0.64</v>
      </c>
      <c r="AL554">
        <v>1021</v>
      </c>
      <c r="AM554">
        <v>815.91449999999998</v>
      </c>
      <c r="AN554">
        <v>748.04047619047606</v>
      </c>
      <c r="AO554">
        <v>918.22399999999902</v>
      </c>
      <c r="AP554">
        <v>11.7072646230841</v>
      </c>
      <c r="AQ554">
        <v>1.52</v>
      </c>
      <c r="AR554">
        <v>151.94999999999999</v>
      </c>
      <c r="AS554">
        <v>-7.9797000000000002</v>
      </c>
      <c r="AT554" s="10">
        <v>522070800000</v>
      </c>
      <c r="AU554">
        <v>0</v>
      </c>
      <c r="AV554">
        <v>0</v>
      </c>
      <c r="AW554">
        <v>70479830</v>
      </c>
      <c r="AX554">
        <v>70293162</v>
      </c>
      <c r="AY554">
        <v>0</v>
      </c>
      <c r="AZ554" s="10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186668</v>
      </c>
      <c r="BO554">
        <v>23134440000</v>
      </c>
      <c r="BP554" s="3">
        <v>0.4</v>
      </c>
      <c r="BQ554" s="3">
        <v>3704</v>
      </c>
      <c r="BR554" s="3">
        <v>21950.81</v>
      </c>
      <c r="BS554" s="3">
        <v>2353922000</v>
      </c>
      <c r="BT554">
        <v>23590000</v>
      </c>
      <c r="BU554" s="3">
        <v>4905638000</v>
      </c>
      <c r="BV554" s="3">
        <v>11308785000</v>
      </c>
      <c r="BW554" s="3">
        <v>4542506000</v>
      </c>
      <c r="BX554" s="3">
        <v>18591934000</v>
      </c>
      <c r="BY554">
        <v>0</v>
      </c>
      <c r="BZ554">
        <v>0</v>
      </c>
      <c r="CA554">
        <v>0</v>
      </c>
      <c r="CB554">
        <v>0</v>
      </c>
      <c r="CC554">
        <v>22677841000</v>
      </c>
      <c r="CD554">
        <v>0.4</v>
      </c>
      <c r="CE554">
        <v>255722.66</v>
      </c>
      <c r="CF554">
        <v>113913979.76000001</v>
      </c>
      <c r="CG554">
        <v>45989.46</v>
      </c>
      <c r="CH554">
        <v>26536.58</v>
      </c>
      <c r="CI554">
        <v>31.7388555</v>
      </c>
      <c r="CJ554">
        <v>3.64</v>
      </c>
      <c r="CK554">
        <v>94660</v>
      </c>
      <c r="CL554">
        <v>127093.33</v>
      </c>
      <c r="CM554">
        <v>32433.33</v>
      </c>
      <c r="CN554">
        <v>-25496.67</v>
      </c>
      <c r="CO554">
        <v>5230266.67</v>
      </c>
      <c r="CP554">
        <v>-49340</v>
      </c>
      <c r="CQ554">
        <v>-171766.67</v>
      </c>
      <c r="CR554">
        <v>581601.02</v>
      </c>
      <c r="CS554">
        <v>223478468.16</v>
      </c>
      <c r="CT554">
        <v>22305.15</v>
      </c>
      <c r="CU554">
        <v>224082374.33000001</v>
      </c>
      <c r="CV554" s="34">
        <v>0.52966100000000005</v>
      </c>
      <c r="CW554">
        <v>912259751</v>
      </c>
      <c r="CX554" s="7">
        <v>39289518.259999998</v>
      </c>
      <c r="CY554" s="10">
        <f t="shared" si="17"/>
        <v>0</v>
      </c>
      <c r="CZ554" s="10">
        <f>IFERROR(INDEX(CONFAZ!$A$2:$ES$440,MATCH(DATE(YEAR($A554),MONTH($A554),15),CONFAZ!$A$2:$A$440,0),4),0)</f>
        <v>45989.46</v>
      </c>
      <c r="DA554"/>
      <c r="DB554"/>
      <c r="DC554"/>
      <c r="DD554"/>
      <c r="DJ554"/>
    </row>
    <row r="555" spans="1:114" x14ac:dyDescent="0.25">
      <c r="A555" s="1">
        <v>42602</v>
      </c>
      <c r="B555" s="1" t="str">
        <f t="shared" si="16"/>
        <v>20/08/2016</v>
      </c>
      <c r="C555" t="s">
        <v>61</v>
      </c>
      <c r="D555" t="s">
        <v>3</v>
      </c>
      <c r="E555" s="8">
        <v>3.2097000000000002</v>
      </c>
      <c r="F555">
        <v>308208740.50999999</v>
      </c>
      <c r="G555">
        <v>1916473.4</v>
      </c>
      <c r="H555">
        <v>452569497</v>
      </c>
      <c r="I555">
        <v>68456332.920000002</v>
      </c>
      <c r="J555">
        <v>39318045.789999984</v>
      </c>
      <c r="K555">
        <v>12420227.91</v>
      </c>
      <c r="L555">
        <v>20949670</v>
      </c>
      <c r="M555" s="10">
        <v>14683131</v>
      </c>
      <c r="N555" s="10">
        <v>37669485</v>
      </c>
      <c r="O555" s="10">
        <v>69544403</v>
      </c>
      <c r="P555" s="10">
        <v>85072780</v>
      </c>
      <c r="Q555" s="10">
        <v>5447410</v>
      </c>
      <c r="R555" s="10">
        <v>66673732</v>
      </c>
      <c r="S555" s="10">
        <v>4749007</v>
      </c>
      <c r="T555" s="10">
        <v>68079308</v>
      </c>
      <c r="U555" s="10">
        <v>53618485</v>
      </c>
      <c r="V555" s="10">
        <v>45117314</v>
      </c>
      <c r="W555" s="10">
        <v>4749007</v>
      </c>
      <c r="X555" s="10">
        <v>68079308</v>
      </c>
      <c r="Y555" s="10">
        <v>53618485</v>
      </c>
      <c r="Z555" s="10">
        <v>45117314</v>
      </c>
      <c r="AA555" s="10">
        <v>1914442</v>
      </c>
      <c r="AB555" s="10">
        <v>1.7313640144</v>
      </c>
      <c r="AC555">
        <v>138.16</v>
      </c>
      <c r="AD555" s="2">
        <v>16863031142</v>
      </c>
      <c r="AE555" s="2">
        <v>13000671538</v>
      </c>
      <c r="AF555" s="10">
        <f>INDEX(CONFAZ!$EN$2:$ES$408,MATCH(DATE(YEAR($A555),MONTH($A555),15),CONFAZ!$EN$2:$EN$408,0),2)</f>
        <v>213928840</v>
      </c>
      <c r="AG555" s="10">
        <f>INDEX(CONFAZ!$EN$2:$ES$408,MATCH(DATE(YEAR($A555),MONTH($A555),15),CONFAZ!$EN$2:$EN$408,0),3)</f>
        <v>218734676</v>
      </c>
      <c r="AH555">
        <v>880</v>
      </c>
      <c r="AI555">
        <v>1186115747700</v>
      </c>
      <c r="AJ555">
        <v>14.15</v>
      </c>
      <c r="AK555">
        <v>0.31</v>
      </c>
      <c r="AL555">
        <v>1021.3</v>
      </c>
      <c r="AM555">
        <v>818.03800000000001</v>
      </c>
      <c r="AN555">
        <v>748.56571428571397</v>
      </c>
      <c r="AO555">
        <v>918.96879999999999</v>
      </c>
      <c r="AP555">
        <v>11.8927219554181</v>
      </c>
      <c r="AQ555">
        <v>1.44</v>
      </c>
      <c r="AR555">
        <v>148.49</v>
      </c>
      <c r="AS555">
        <v>-26.12</v>
      </c>
      <c r="AT555" s="10">
        <v>530749699999.99994</v>
      </c>
      <c r="AU555">
        <v>0</v>
      </c>
      <c r="AV555">
        <v>0</v>
      </c>
      <c r="AW555">
        <v>75682536</v>
      </c>
      <c r="AX555">
        <v>75465610</v>
      </c>
      <c r="AY555">
        <v>0</v>
      </c>
      <c r="AZ555" s="10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216926</v>
      </c>
      <c r="BO555">
        <v>23134440000</v>
      </c>
      <c r="BP555" s="3">
        <v>0.4</v>
      </c>
      <c r="BQ555" s="3">
        <v>3704</v>
      </c>
      <c r="BR555" s="3">
        <v>21950.81</v>
      </c>
      <c r="BS555" s="3">
        <v>2353922000</v>
      </c>
      <c r="BT555" s="3">
        <v>23590000</v>
      </c>
      <c r="BU555" s="3">
        <v>4905638000</v>
      </c>
      <c r="BV555" s="3">
        <v>11308785000</v>
      </c>
      <c r="BW555" s="3">
        <v>4542506000</v>
      </c>
      <c r="BX555" s="3">
        <v>18591934000</v>
      </c>
      <c r="BY555">
        <v>0</v>
      </c>
      <c r="BZ555">
        <v>0</v>
      </c>
      <c r="CA555">
        <v>0</v>
      </c>
      <c r="CB555">
        <v>0</v>
      </c>
      <c r="CC555">
        <v>23134440000</v>
      </c>
      <c r="CD555">
        <v>0.4</v>
      </c>
      <c r="CE555">
        <v>240676.04</v>
      </c>
      <c r="CF555">
        <v>146156617.16</v>
      </c>
      <c r="CG555">
        <v>9323.19</v>
      </c>
      <c r="CH555">
        <v>27348.58</v>
      </c>
      <c r="CI555">
        <v>31.7388555</v>
      </c>
      <c r="CJ555">
        <v>3.65</v>
      </c>
      <c r="CK555">
        <v>94660</v>
      </c>
      <c r="CL555">
        <v>127093.33</v>
      </c>
      <c r="CM555">
        <v>32433.33</v>
      </c>
      <c r="CN555">
        <v>-25496.67</v>
      </c>
      <c r="CO555">
        <v>5230266.67</v>
      </c>
      <c r="CP555">
        <v>-49340</v>
      </c>
      <c r="CQ555">
        <v>-171766.67</v>
      </c>
      <c r="CR555">
        <v>844140.24</v>
      </c>
      <c r="CS555">
        <v>159145406.28</v>
      </c>
      <c r="CT555">
        <v>11454.55</v>
      </c>
      <c r="CU555">
        <v>160001001.06999999</v>
      </c>
      <c r="CV555" s="34">
        <v>0.52966100000000005</v>
      </c>
      <c r="CW555">
        <v>998503709</v>
      </c>
      <c r="CX555" s="7">
        <v>33413580.309999999</v>
      </c>
      <c r="CY555" s="10">
        <f t="shared" si="17"/>
        <v>0</v>
      </c>
      <c r="CZ555" s="10">
        <f>IFERROR(INDEX(CONFAZ!$A$2:$ES$440,MATCH(DATE(YEAR($A555),MONTH($A555),15),CONFAZ!$A$2:$A$440,0),4),0)</f>
        <v>9323.19</v>
      </c>
      <c r="DA555"/>
      <c r="DB555"/>
      <c r="DC555"/>
      <c r="DD555"/>
      <c r="DJ555"/>
    </row>
    <row r="556" spans="1:114" x14ac:dyDescent="0.25">
      <c r="A556" s="1">
        <v>42633</v>
      </c>
      <c r="B556" s="1" t="str">
        <f t="shared" si="16"/>
        <v>20/09/2016</v>
      </c>
      <c r="C556" t="s">
        <v>61</v>
      </c>
      <c r="D556" t="s">
        <v>3</v>
      </c>
      <c r="E556" s="8">
        <v>3.2564000000000002</v>
      </c>
      <c r="F556">
        <v>356589376.38999999</v>
      </c>
      <c r="G556">
        <v>2118808.67</v>
      </c>
      <c r="H556">
        <v>526522597</v>
      </c>
      <c r="I556">
        <v>70551912.529999971</v>
      </c>
      <c r="J556">
        <v>60928171.310000002</v>
      </c>
      <c r="K556">
        <v>12424827.800000003</v>
      </c>
      <c r="L556">
        <v>13168992</v>
      </c>
      <c r="M556" s="10">
        <v>10144741</v>
      </c>
      <c r="N556" s="10">
        <v>38166251</v>
      </c>
      <c r="O556" s="10">
        <v>64773131</v>
      </c>
      <c r="P556" s="10">
        <v>80495764</v>
      </c>
      <c r="Q556" s="10">
        <v>5720729</v>
      </c>
      <c r="R556" s="10">
        <v>68504204</v>
      </c>
      <c r="S556" s="10">
        <v>4096547</v>
      </c>
      <c r="T556" s="10">
        <v>141229327</v>
      </c>
      <c r="U556" s="10">
        <v>72772291</v>
      </c>
      <c r="V556" s="10">
        <v>38508660</v>
      </c>
      <c r="W556" s="10">
        <v>4096547</v>
      </c>
      <c r="X556" s="10">
        <v>141229327</v>
      </c>
      <c r="Y556" s="10">
        <v>72772291</v>
      </c>
      <c r="Z556" s="10">
        <v>38508660</v>
      </c>
      <c r="AA556" s="10">
        <v>2110952</v>
      </c>
      <c r="AB556" s="10">
        <v>0.97239972379999995</v>
      </c>
      <c r="AC556">
        <v>133.86000000000001</v>
      </c>
      <c r="AD556" s="2">
        <v>15684375284</v>
      </c>
      <c r="AE556" s="2">
        <v>12141043357</v>
      </c>
      <c r="AF556" s="10">
        <f>INDEX(CONFAZ!$EN$2:$ES$408,MATCH(DATE(YEAR($A556),MONTH($A556),15),CONFAZ!$EN$2:$EN$408,0),2)</f>
        <v>167225735</v>
      </c>
      <c r="AG556" s="10">
        <f>INDEX(CONFAZ!$EN$2:$ES$408,MATCH(DATE(YEAR($A556),MONTH($A556),15),CONFAZ!$EN$2:$EN$408,0),3)</f>
        <v>118201343</v>
      </c>
      <c r="AH556">
        <v>880</v>
      </c>
      <c r="AI556">
        <v>1206225918800</v>
      </c>
      <c r="AJ556">
        <v>14.15</v>
      </c>
      <c r="AK556">
        <v>0.08</v>
      </c>
      <c r="AL556">
        <v>1023.095</v>
      </c>
      <c r="AM556">
        <v>819.80549999999903</v>
      </c>
      <c r="AN556">
        <v>751.613333333333</v>
      </c>
      <c r="AO556">
        <v>918.88199999999995</v>
      </c>
      <c r="AP556">
        <v>11.9203349774949</v>
      </c>
      <c r="AQ556">
        <v>1.08</v>
      </c>
      <c r="AR556">
        <v>155.53</v>
      </c>
      <c r="AS556">
        <v>-2.78</v>
      </c>
      <c r="AT556" s="10">
        <v>524351100000</v>
      </c>
      <c r="AU556">
        <v>0</v>
      </c>
      <c r="AV556">
        <v>0</v>
      </c>
      <c r="AW556">
        <v>53393868</v>
      </c>
      <c r="AX556">
        <v>53102714</v>
      </c>
      <c r="AY556">
        <v>0</v>
      </c>
      <c r="AZ556" s="10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291154</v>
      </c>
      <c r="BO556">
        <v>23134440000</v>
      </c>
      <c r="BP556" s="3">
        <v>0.4</v>
      </c>
      <c r="BQ556" s="3">
        <v>3704</v>
      </c>
      <c r="BR556" s="3">
        <v>21950.81</v>
      </c>
      <c r="BS556">
        <v>2353922000</v>
      </c>
      <c r="BT556" s="3">
        <v>23590000</v>
      </c>
      <c r="BU556" s="3">
        <v>4905638000</v>
      </c>
      <c r="BV556" s="3">
        <v>11308785000</v>
      </c>
      <c r="BW556" s="3">
        <v>4542506000</v>
      </c>
      <c r="BX556" s="3">
        <v>18591934000</v>
      </c>
      <c r="BY556">
        <v>0</v>
      </c>
      <c r="BZ556">
        <v>0</v>
      </c>
      <c r="CA556">
        <v>0</v>
      </c>
      <c r="CB556">
        <v>0</v>
      </c>
      <c r="CC556">
        <v>23134440000</v>
      </c>
      <c r="CD556">
        <v>0.4</v>
      </c>
      <c r="CE556">
        <v>325472.13</v>
      </c>
      <c r="CF556">
        <v>122392560.15000001</v>
      </c>
      <c r="CG556">
        <v>22954.38</v>
      </c>
      <c r="CH556">
        <v>26516.58</v>
      </c>
      <c r="CI556">
        <v>31.7388555</v>
      </c>
      <c r="CJ556">
        <v>3.65</v>
      </c>
      <c r="CK556">
        <v>94660</v>
      </c>
      <c r="CL556">
        <v>127093.33</v>
      </c>
      <c r="CM556">
        <v>32433.33</v>
      </c>
      <c r="CN556">
        <v>-25496.67</v>
      </c>
      <c r="CO556">
        <v>5230266.67</v>
      </c>
      <c r="CP556">
        <v>-49340</v>
      </c>
      <c r="CQ556">
        <v>-171766.67</v>
      </c>
      <c r="CR556">
        <v>1241319.3999999999</v>
      </c>
      <c r="CS556">
        <v>197921707.05000001</v>
      </c>
      <c r="CT556">
        <v>2028.59</v>
      </c>
      <c r="CU556">
        <v>199165055.03999999</v>
      </c>
      <c r="CV556" s="34">
        <v>0.52966100000000005</v>
      </c>
      <c r="CW556">
        <v>1093385959</v>
      </c>
      <c r="CX556" s="7">
        <v>40814503.810000002</v>
      </c>
      <c r="CY556" s="10">
        <f t="shared" si="17"/>
        <v>0</v>
      </c>
      <c r="CZ556" s="10">
        <f>IFERROR(INDEX(CONFAZ!$A$2:$ES$440,MATCH(DATE(YEAR($A556),MONTH($A556),15),CONFAZ!$A$2:$A$440,0),4),0)</f>
        <v>22954.38</v>
      </c>
      <c r="DA556" s="10"/>
      <c r="DB556" s="10"/>
      <c r="DC556"/>
      <c r="DD556"/>
      <c r="DJ556"/>
    </row>
    <row r="557" spans="1:114" x14ac:dyDescent="0.25">
      <c r="A557" s="1">
        <v>42663</v>
      </c>
      <c r="B557" s="1" t="str">
        <f t="shared" si="16"/>
        <v>20/10/2016</v>
      </c>
      <c r="C557" t="s">
        <v>61</v>
      </c>
      <c r="D557" t="s">
        <v>3</v>
      </c>
      <c r="E557" s="8">
        <v>3.1858</v>
      </c>
      <c r="F557">
        <v>393104670.27999997</v>
      </c>
      <c r="G557">
        <v>1732903.72</v>
      </c>
      <c r="H557">
        <v>514751226</v>
      </c>
      <c r="I557">
        <v>70767960.650000006</v>
      </c>
      <c r="J557">
        <v>11624004.190000001</v>
      </c>
      <c r="K557">
        <v>13045686.720000001</v>
      </c>
      <c r="L557">
        <v>12116537</v>
      </c>
      <c r="M557" s="10">
        <v>13624138</v>
      </c>
      <c r="N557" s="10">
        <v>36483251</v>
      </c>
      <c r="O557" s="10">
        <v>64986853</v>
      </c>
      <c r="P557" s="10">
        <v>78464825</v>
      </c>
      <c r="Q557" s="10">
        <v>5416426</v>
      </c>
      <c r="R557" s="10">
        <v>68871243</v>
      </c>
      <c r="S557" s="10">
        <v>3845101</v>
      </c>
      <c r="T557" s="10">
        <v>169393627</v>
      </c>
      <c r="U557" s="10">
        <v>21199296</v>
      </c>
      <c r="V557" s="10">
        <v>50747679</v>
      </c>
      <c r="W557" s="10">
        <v>3845101</v>
      </c>
      <c r="X557" s="10">
        <v>169393627</v>
      </c>
      <c r="Y557" s="10">
        <v>21199296</v>
      </c>
      <c r="Z557" s="10">
        <v>50747679</v>
      </c>
      <c r="AA557" s="10">
        <v>1718787</v>
      </c>
      <c r="AB557" s="10">
        <v>0.40329554569999998</v>
      </c>
      <c r="AC557">
        <v>132.72</v>
      </c>
      <c r="AD557" s="2">
        <v>13594442203</v>
      </c>
      <c r="AE557" s="2">
        <v>11518693498</v>
      </c>
      <c r="AF557" s="10">
        <f>INDEX(CONFAZ!$EN$2:$ES$408,MATCH(DATE(YEAR($A557),MONTH($A557),15),CONFAZ!$EN$2:$EN$408,0),2)</f>
        <v>132533861</v>
      </c>
      <c r="AG557" s="10">
        <f>INDEX(CONFAZ!$EN$2:$ES$408,MATCH(DATE(YEAR($A557),MONTH($A557),15),CONFAZ!$EN$2:$EN$408,0),3)</f>
        <v>102782991</v>
      </c>
      <c r="AH557">
        <v>880</v>
      </c>
      <c r="AI557">
        <v>1170870702400</v>
      </c>
      <c r="AJ557">
        <v>14.05</v>
      </c>
      <c r="AK557">
        <v>0.17</v>
      </c>
      <c r="AL557">
        <v>1026.7461111111099</v>
      </c>
      <c r="AM557">
        <v>819.7835</v>
      </c>
      <c r="AN557">
        <v>749.661904761904</v>
      </c>
      <c r="AO557">
        <v>921.86360000000002</v>
      </c>
      <c r="AP557">
        <v>11.9371399459184</v>
      </c>
      <c r="AQ557">
        <v>1.26</v>
      </c>
      <c r="AR557">
        <v>161.86000000000001</v>
      </c>
      <c r="AS557">
        <v>11.28</v>
      </c>
      <c r="AT557" s="10">
        <v>539552100000</v>
      </c>
      <c r="AU557">
        <v>0</v>
      </c>
      <c r="AV557">
        <v>0</v>
      </c>
      <c r="AW557">
        <v>65040382</v>
      </c>
      <c r="AX557">
        <v>64811845</v>
      </c>
      <c r="AY557">
        <v>0</v>
      </c>
      <c r="AZ557" s="10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228537</v>
      </c>
      <c r="BO557">
        <v>23134440000</v>
      </c>
      <c r="BP557" s="3">
        <v>0.4</v>
      </c>
      <c r="BQ557" s="3">
        <v>3704</v>
      </c>
      <c r="BR557" s="3">
        <v>21950.81</v>
      </c>
      <c r="BS557" s="3">
        <v>2353922000</v>
      </c>
      <c r="BT557" s="3">
        <v>23590000</v>
      </c>
      <c r="BU557" s="3">
        <v>4905638000</v>
      </c>
      <c r="BV557" s="3">
        <v>11308785000</v>
      </c>
      <c r="BW557" s="3">
        <v>4542506000</v>
      </c>
      <c r="BX557" s="3">
        <v>18591934000</v>
      </c>
      <c r="BY557">
        <v>0</v>
      </c>
      <c r="BZ557">
        <v>0</v>
      </c>
      <c r="CA557">
        <v>0</v>
      </c>
      <c r="CB557">
        <v>0</v>
      </c>
      <c r="CC557">
        <v>23134440000</v>
      </c>
      <c r="CD557">
        <v>0.4</v>
      </c>
      <c r="CE557">
        <v>318246.78999999998</v>
      </c>
      <c r="CF557">
        <v>120146718.61</v>
      </c>
      <c r="CG557">
        <v>36818.68</v>
      </c>
      <c r="CH557">
        <v>26511.58</v>
      </c>
      <c r="CI557">
        <v>31.7388555</v>
      </c>
      <c r="CJ557">
        <v>3.66</v>
      </c>
      <c r="CK557">
        <v>167643.32999999999</v>
      </c>
      <c r="CL557">
        <v>203973.33</v>
      </c>
      <c r="CM557">
        <v>36330</v>
      </c>
      <c r="CN557">
        <v>1416.67</v>
      </c>
      <c r="CO557">
        <v>5974776.6699999999</v>
      </c>
      <c r="CP557">
        <v>-39463.33</v>
      </c>
      <c r="CQ557">
        <v>-92943.33</v>
      </c>
      <c r="CR557">
        <v>786316.66</v>
      </c>
      <c r="CS557">
        <v>162787445.13999999</v>
      </c>
      <c r="CT557">
        <v>2465.64</v>
      </c>
      <c r="CU557">
        <v>163589384.46000001</v>
      </c>
      <c r="CV557" s="34">
        <v>0.52966100000000005</v>
      </c>
      <c r="CW557">
        <v>1091083603</v>
      </c>
      <c r="CX557" s="7">
        <v>38610382.869999997</v>
      </c>
      <c r="CY557" s="10">
        <f t="shared" si="17"/>
        <v>0</v>
      </c>
      <c r="CZ557" s="10">
        <f>IFERROR(INDEX(CONFAZ!$A$2:$ES$440,MATCH(DATE(YEAR($A557),MONTH($A557),15),CONFAZ!$A$2:$A$440,0),4),0)</f>
        <v>36818.68</v>
      </c>
      <c r="DA557"/>
      <c r="DB557"/>
      <c r="DC557"/>
      <c r="DD557"/>
      <c r="DJ557"/>
    </row>
    <row r="558" spans="1:114" x14ac:dyDescent="0.25">
      <c r="A558" s="1">
        <v>42694</v>
      </c>
      <c r="B558" s="1" t="str">
        <f t="shared" si="16"/>
        <v>20/11/2016</v>
      </c>
      <c r="C558" t="s">
        <v>61</v>
      </c>
      <c r="D558" t="s">
        <v>3</v>
      </c>
      <c r="E558" s="8">
        <v>3.3420000000000001</v>
      </c>
      <c r="F558">
        <v>410267429.16999996</v>
      </c>
      <c r="G558">
        <v>1632664.14</v>
      </c>
      <c r="H558">
        <v>531350104</v>
      </c>
      <c r="I558">
        <v>71402483.75</v>
      </c>
      <c r="J558">
        <v>14333601.48</v>
      </c>
      <c r="K558">
        <v>12604506.999999996</v>
      </c>
      <c r="L558">
        <v>10926953</v>
      </c>
      <c r="M558" s="10">
        <v>12247850</v>
      </c>
      <c r="N558" s="10">
        <v>35906445</v>
      </c>
      <c r="O558" s="10">
        <v>69658731</v>
      </c>
      <c r="P558" s="10">
        <v>74797458</v>
      </c>
      <c r="Q558" s="10">
        <v>4921214</v>
      </c>
      <c r="R558" s="10">
        <v>67692241</v>
      </c>
      <c r="S558" s="10">
        <v>3024106</v>
      </c>
      <c r="T558" s="10">
        <v>191483760</v>
      </c>
      <c r="U558" s="10">
        <v>22313905</v>
      </c>
      <c r="V558" s="10">
        <v>47675624</v>
      </c>
      <c r="W558" s="10">
        <v>3024106</v>
      </c>
      <c r="X558" s="10">
        <v>191483760</v>
      </c>
      <c r="Y558" s="10">
        <v>22313905</v>
      </c>
      <c r="Z558" s="10">
        <v>47675624</v>
      </c>
      <c r="AA558" s="10">
        <v>1628770</v>
      </c>
      <c r="AB558" s="10">
        <v>0.3249422542</v>
      </c>
      <c r="AC558">
        <v>132.36000000000001</v>
      </c>
      <c r="AD558" s="2">
        <v>14212824778</v>
      </c>
      <c r="AE558" s="2">
        <v>11603000026</v>
      </c>
      <c r="AF558" s="10">
        <f>INDEX(CONFAZ!$EN$2:$ES$408,MATCH(DATE(YEAR($A558),MONTH($A558),15),CONFAZ!$EN$2:$EN$408,0),2)</f>
        <v>192293331</v>
      </c>
      <c r="AG558" s="10">
        <f>INDEX(CONFAZ!$EN$2:$ES$408,MATCH(DATE(YEAR($A558),MONTH($A558),15),CONFAZ!$EN$2:$EN$408,0),3)</f>
        <v>142686939</v>
      </c>
      <c r="AH558">
        <v>880</v>
      </c>
      <c r="AI558">
        <v>1221688152000</v>
      </c>
      <c r="AJ558">
        <v>13.9</v>
      </c>
      <c r="AK558">
        <v>7.0000000000000007E-2</v>
      </c>
      <c r="AL558">
        <v>1027.7666666666601</v>
      </c>
      <c r="AM558">
        <v>823.31</v>
      </c>
      <c r="AN558">
        <v>754.31857142857098</v>
      </c>
      <c r="AO558">
        <v>924.45320000000004</v>
      </c>
      <c r="AP558">
        <v>11.987932987073799</v>
      </c>
      <c r="AQ558">
        <v>1.18</v>
      </c>
      <c r="AR558">
        <v>156.85</v>
      </c>
      <c r="AS558">
        <v>0.43990000000000001</v>
      </c>
      <c r="AT558" s="10">
        <v>546016000000</v>
      </c>
      <c r="AU558">
        <v>0</v>
      </c>
      <c r="AV558">
        <v>0</v>
      </c>
      <c r="AW558">
        <v>115079899</v>
      </c>
      <c r="AX558">
        <v>112839174</v>
      </c>
      <c r="AY558">
        <v>0</v>
      </c>
      <c r="AZ558" s="10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2070430</v>
      </c>
      <c r="BM558">
        <v>0</v>
      </c>
      <c r="BN558">
        <v>170295</v>
      </c>
      <c r="BO558">
        <v>23134440000</v>
      </c>
      <c r="BP558" s="3">
        <v>0.4</v>
      </c>
      <c r="BQ558" s="3">
        <v>3704</v>
      </c>
      <c r="BR558">
        <v>21950.81</v>
      </c>
      <c r="BS558" s="3">
        <v>2353922000</v>
      </c>
      <c r="BT558" s="3">
        <v>23590000</v>
      </c>
      <c r="BU558" s="3">
        <v>4905638000</v>
      </c>
      <c r="BV558" s="3">
        <v>11308785000</v>
      </c>
      <c r="BW558" s="3">
        <v>4542506000</v>
      </c>
      <c r="BX558" s="3">
        <v>18591934000</v>
      </c>
      <c r="BY558">
        <v>0</v>
      </c>
      <c r="BZ558">
        <v>0</v>
      </c>
      <c r="CA558">
        <v>0</v>
      </c>
      <c r="CB558">
        <v>0</v>
      </c>
      <c r="CC558">
        <v>23134440000</v>
      </c>
      <c r="CD558">
        <v>0.4</v>
      </c>
      <c r="CE558">
        <v>274830.23</v>
      </c>
      <c r="CF558">
        <v>128007053.76000001</v>
      </c>
      <c r="CG558">
        <v>28689.43</v>
      </c>
      <c r="CH558">
        <v>25573.58</v>
      </c>
      <c r="CI558">
        <v>31.7388555</v>
      </c>
      <c r="CJ558">
        <v>3.67</v>
      </c>
      <c r="CK558">
        <v>167643.32999999999</v>
      </c>
      <c r="CL558">
        <v>203973.33</v>
      </c>
      <c r="CM558">
        <v>36330</v>
      </c>
      <c r="CN558">
        <v>1416.67</v>
      </c>
      <c r="CO558">
        <v>5974776.6699999999</v>
      </c>
      <c r="CP558">
        <v>-39463.33</v>
      </c>
      <c r="CQ558">
        <v>-92943.33</v>
      </c>
      <c r="CR558">
        <v>780104.76</v>
      </c>
      <c r="CS558">
        <v>158826521.44999999</v>
      </c>
      <c r="CT558">
        <v>1734.36</v>
      </c>
      <c r="CU558">
        <v>159608360.56999999</v>
      </c>
      <c r="CV558" s="34">
        <v>0.52966100000000005</v>
      </c>
      <c r="CW558">
        <v>1088502737</v>
      </c>
      <c r="CX558" s="7">
        <v>42088374.060000002</v>
      </c>
      <c r="CY558" s="10">
        <f t="shared" si="17"/>
        <v>0</v>
      </c>
      <c r="CZ558" s="10">
        <f>IFERROR(INDEX(CONFAZ!$A$2:$ES$440,MATCH(DATE(YEAR($A558),MONTH($A558),15),CONFAZ!$A$2:$A$440,0),4),0)</f>
        <v>28689.43</v>
      </c>
      <c r="DB558"/>
      <c r="DC558"/>
      <c r="DD558"/>
      <c r="DJ558"/>
    </row>
    <row r="559" spans="1:114" x14ac:dyDescent="0.25">
      <c r="A559" s="1">
        <v>42724</v>
      </c>
      <c r="B559" s="1" t="str">
        <f t="shared" si="16"/>
        <v>20/12/2016</v>
      </c>
      <c r="C559" t="s">
        <v>61</v>
      </c>
      <c r="D559" t="s">
        <v>3</v>
      </c>
      <c r="E559" s="8">
        <v>3.3523000000000001</v>
      </c>
      <c r="F559">
        <v>463188823.2100001</v>
      </c>
      <c r="G559">
        <v>1562036.0899999999</v>
      </c>
      <c r="H559">
        <v>592483616</v>
      </c>
      <c r="I559">
        <v>73226803.150000006</v>
      </c>
      <c r="J559">
        <v>13008339.650000002</v>
      </c>
      <c r="K559">
        <v>14331117.75</v>
      </c>
      <c r="L559">
        <v>11894108</v>
      </c>
      <c r="M559" s="10">
        <v>18273547</v>
      </c>
      <c r="N559" s="10">
        <v>35566214</v>
      </c>
      <c r="O559" s="10">
        <v>72914164</v>
      </c>
      <c r="P559" s="10">
        <v>84859730</v>
      </c>
      <c r="Q559" s="10">
        <v>5552783</v>
      </c>
      <c r="R559" s="10">
        <v>72480356</v>
      </c>
      <c r="S559" s="10">
        <v>3951902</v>
      </c>
      <c r="T559" s="10">
        <v>221700260</v>
      </c>
      <c r="U559" s="10">
        <v>23259972</v>
      </c>
      <c r="V559" s="10">
        <v>52370254</v>
      </c>
      <c r="W559" s="10">
        <v>3951902</v>
      </c>
      <c r="X559" s="10">
        <v>221700260</v>
      </c>
      <c r="Y559" s="10">
        <v>23259972</v>
      </c>
      <c r="Z559" s="10">
        <v>52370254</v>
      </c>
      <c r="AA559" s="10">
        <v>1554434</v>
      </c>
      <c r="AB559" s="10">
        <v>1.5538905799</v>
      </c>
      <c r="AC559">
        <v>133.34</v>
      </c>
      <c r="AD559" s="2">
        <v>15773205272</v>
      </c>
      <c r="AE559" s="2">
        <v>11666728798</v>
      </c>
      <c r="AF559" s="10">
        <f>INDEX(CONFAZ!$EN$2:$ES$408,MATCH(DATE(YEAR($A559),MONTH($A559),15),CONFAZ!$EN$2:$EN$408,0),2)</f>
        <v>202679861</v>
      </c>
      <c r="AG559" s="10">
        <f>INDEX(CONFAZ!$EN$2:$ES$408,MATCH(DATE(YEAR($A559),MONTH($A559),15),CONFAZ!$EN$2:$EN$408,0),3)</f>
        <v>175775506</v>
      </c>
      <c r="AH559">
        <v>880</v>
      </c>
      <c r="AI559">
        <v>1223643136800</v>
      </c>
      <c r="AJ559">
        <v>13.65</v>
      </c>
      <c r="AK559">
        <v>0.14000000000000001</v>
      </c>
      <c r="AL559">
        <v>1026.1199999999999</v>
      </c>
      <c r="AM559">
        <v>822.27700000000004</v>
      </c>
      <c r="AN559">
        <v>754.98095238095198</v>
      </c>
      <c r="AO559">
        <v>923.52919999999995</v>
      </c>
      <c r="AP559">
        <v>12.1539210910862</v>
      </c>
      <c r="AQ559">
        <v>1.3</v>
      </c>
      <c r="AR559">
        <v>184.16</v>
      </c>
      <c r="AS559">
        <v>25.56</v>
      </c>
      <c r="AT559" s="10">
        <v>547198100000</v>
      </c>
      <c r="AU559">
        <v>0</v>
      </c>
      <c r="AV559">
        <v>0</v>
      </c>
      <c r="AW559">
        <v>104990694</v>
      </c>
      <c r="AX559">
        <v>104716652</v>
      </c>
      <c r="AY559">
        <v>0</v>
      </c>
      <c r="AZ559" s="10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9653</v>
      </c>
      <c r="BM559">
        <v>0</v>
      </c>
      <c r="BN559">
        <v>264389</v>
      </c>
      <c r="BO559">
        <v>23134440000</v>
      </c>
      <c r="BP559" s="3">
        <v>0.4</v>
      </c>
      <c r="BQ559" s="3">
        <v>3704</v>
      </c>
      <c r="BR559" s="3">
        <v>21950.81</v>
      </c>
      <c r="BS559" s="3">
        <v>2353922000</v>
      </c>
      <c r="BT559" s="3">
        <v>23590000</v>
      </c>
      <c r="BU559">
        <v>4905638000</v>
      </c>
      <c r="BV559" s="3">
        <v>11308785000</v>
      </c>
      <c r="BW559">
        <v>4542506000</v>
      </c>
      <c r="BX559" s="3">
        <v>18591934000</v>
      </c>
      <c r="BY559">
        <v>0</v>
      </c>
      <c r="BZ559">
        <v>0</v>
      </c>
      <c r="CA559">
        <v>0</v>
      </c>
      <c r="CB559">
        <v>0</v>
      </c>
      <c r="CC559">
        <v>23134440000</v>
      </c>
      <c r="CD559">
        <v>0.4</v>
      </c>
      <c r="CE559">
        <v>279551.14</v>
      </c>
      <c r="CF559">
        <v>137931635.69999999</v>
      </c>
      <c r="CG559">
        <v>14226.23</v>
      </c>
      <c r="CH559">
        <v>30365.58</v>
      </c>
      <c r="CI559">
        <v>31.7388555</v>
      </c>
      <c r="CJ559">
        <v>3.73</v>
      </c>
      <c r="CK559">
        <v>167643.32999999999</v>
      </c>
      <c r="CL559">
        <v>203973.33</v>
      </c>
      <c r="CM559">
        <v>36330</v>
      </c>
      <c r="CN559">
        <v>1416.67</v>
      </c>
      <c r="CO559">
        <v>5974776.6699999999</v>
      </c>
      <c r="CP559">
        <v>-39463.33</v>
      </c>
      <c r="CQ559">
        <v>-92943.33</v>
      </c>
      <c r="CR559">
        <v>717632.41</v>
      </c>
      <c r="CS559">
        <v>174557951.25</v>
      </c>
      <c r="CT559">
        <v>4315.03</v>
      </c>
      <c r="CU559">
        <v>175279898.69</v>
      </c>
      <c r="CV559" s="34">
        <v>0.52966100000000005</v>
      </c>
      <c r="CW559">
        <v>995976904</v>
      </c>
      <c r="CX559" s="7">
        <v>42153273.490000002</v>
      </c>
      <c r="CY559" s="10">
        <f t="shared" si="17"/>
        <v>0</v>
      </c>
      <c r="CZ559" s="10">
        <f>IFERROR(INDEX(CONFAZ!$A$2:$ES$440,MATCH(DATE(YEAR($A559),MONTH($A559),15),CONFAZ!$A$2:$A$440,0),4),0)</f>
        <v>14226.23</v>
      </c>
      <c r="DA559"/>
      <c r="DB559"/>
      <c r="DC559"/>
      <c r="DD559"/>
      <c r="DJ559"/>
    </row>
    <row r="560" spans="1:114" x14ac:dyDescent="0.25">
      <c r="A560" s="1">
        <v>42755</v>
      </c>
      <c r="B560" s="1" t="str">
        <f t="shared" si="16"/>
        <v>20/01/2017</v>
      </c>
      <c r="C560" t="s">
        <v>61</v>
      </c>
      <c r="D560" t="s">
        <v>3</v>
      </c>
      <c r="E560" s="8">
        <v>3.1966000000000001</v>
      </c>
      <c r="F560">
        <v>365317667.58999991</v>
      </c>
      <c r="G560">
        <v>1697144.67</v>
      </c>
      <c r="H560">
        <v>503117053</v>
      </c>
      <c r="I560">
        <v>83427293.150000006</v>
      </c>
      <c r="J560">
        <v>12877788.620000001</v>
      </c>
      <c r="K560">
        <v>16187920.67</v>
      </c>
      <c r="L560">
        <v>40105627</v>
      </c>
      <c r="M560" s="10">
        <v>15885109</v>
      </c>
      <c r="N560" s="10">
        <v>38276561</v>
      </c>
      <c r="O560" s="10">
        <v>94146049</v>
      </c>
      <c r="P560" s="10">
        <v>84099599</v>
      </c>
      <c r="Q560" s="10">
        <v>5447745</v>
      </c>
      <c r="R560" s="10">
        <v>79725933</v>
      </c>
      <c r="S560" s="10">
        <v>3694251</v>
      </c>
      <c r="T560" s="10">
        <v>101824754</v>
      </c>
      <c r="U560" s="10">
        <v>24651733</v>
      </c>
      <c r="V560" s="10">
        <v>53684762</v>
      </c>
      <c r="W560" s="10">
        <v>3694251</v>
      </c>
      <c r="X560" s="10">
        <v>101824754</v>
      </c>
      <c r="Y560" s="10">
        <v>24651733</v>
      </c>
      <c r="Z560" s="10">
        <v>53684762</v>
      </c>
      <c r="AA560" s="10">
        <v>1680557</v>
      </c>
      <c r="AB560" s="10">
        <v>1.0175144673000001</v>
      </c>
      <c r="AC560">
        <v>128.47</v>
      </c>
      <c r="AD560" s="2">
        <v>14827875770</v>
      </c>
      <c r="AE560" s="2">
        <v>12335328289</v>
      </c>
      <c r="AF560" s="10">
        <f>INDEX(CONFAZ!$EN$2:$ES$408,MATCH(DATE(YEAR($A560),MONTH($A560),15),CONFAZ!$EN$2:$EN$408,0),2)</f>
        <v>155984808</v>
      </c>
      <c r="AG560" s="10">
        <f>INDEX(CONFAZ!$EN$2:$ES$408,MATCH(DATE(YEAR($A560),MONTH($A560),15),CONFAZ!$EN$2:$EN$408,0),3)</f>
        <v>160053096</v>
      </c>
      <c r="AH560">
        <v>937</v>
      </c>
      <c r="AI560">
        <v>1175415392800</v>
      </c>
      <c r="AJ560">
        <v>13.17</v>
      </c>
      <c r="AK560">
        <v>0.42</v>
      </c>
      <c r="AL560">
        <v>1025.9511111111101</v>
      </c>
      <c r="AM560">
        <v>829.50699999999995</v>
      </c>
      <c r="AN560">
        <v>763.16047619047595</v>
      </c>
      <c r="AO560">
        <v>927.56799999999998</v>
      </c>
      <c r="AP560">
        <v>12.677207492094301</v>
      </c>
      <c r="AQ560">
        <v>1.38</v>
      </c>
      <c r="AR560">
        <v>178.96</v>
      </c>
      <c r="AS560">
        <v>32.69</v>
      </c>
      <c r="AT560" s="10">
        <v>513642000000</v>
      </c>
      <c r="AU560">
        <v>0</v>
      </c>
      <c r="AV560">
        <v>0</v>
      </c>
      <c r="AW560">
        <v>107009063</v>
      </c>
      <c r="AX560">
        <v>106811018</v>
      </c>
      <c r="AY560">
        <v>0</v>
      </c>
      <c r="AZ560" s="1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198045</v>
      </c>
      <c r="BO560">
        <v>27308046000</v>
      </c>
      <c r="BP560" s="3">
        <v>0.4</v>
      </c>
      <c r="BQ560" s="3">
        <v>3704</v>
      </c>
      <c r="BR560" s="3">
        <v>25660.71</v>
      </c>
      <c r="BS560" s="3">
        <v>2676581000</v>
      </c>
      <c r="BT560" s="3">
        <v>22762000</v>
      </c>
      <c r="BU560">
        <v>6052464000</v>
      </c>
      <c r="BV560" s="3">
        <v>13383053000</v>
      </c>
      <c r="BW560" s="3">
        <v>5173186000</v>
      </c>
      <c r="BX560" s="3">
        <v>22134860000</v>
      </c>
      <c r="BY560">
        <v>0</v>
      </c>
      <c r="BZ560">
        <v>0</v>
      </c>
      <c r="CA560">
        <v>0</v>
      </c>
      <c r="CB560">
        <v>0</v>
      </c>
      <c r="CC560">
        <v>23134440000</v>
      </c>
      <c r="CD560">
        <v>0.4</v>
      </c>
      <c r="CE560">
        <v>291554.21000000002</v>
      </c>
      <c r="CF560">
        <v>124902917.68000001</v>
      </c>
      <c r="CG560">
        <v>48826.11</v>
      </c>
      <c r="CH560">
        <v>63023.59</v>
      </c>
      <c r="CI560">
        <v>31.432478700000001</v>
      </c>
      <c r="CJ560">
        <v>3.77</v>
      </c>
      <c r="CK560">
        <v>-170010</v>
      </c>
      <c r="CL560">
        <v>-133310</v>
      </c>
      <c r="CM560">
        <v>36700</v>
      </c>
      <c r="CN560">
        <v>5850</v>
      </c>
      <c r="CO560">
        <v>6146713.3300000001</v>
      </c>
      <c r="CP560">
        <v>-57550</v>
      </c>
      <c r="CQ560">
        <v>-147660</v>
      </c>
      <c r="CR560">
        <v>790093.14</v>
      </c>
      <c r="CS560">
        <v>184440618.25</v>
      </c>
      <c r="CT560">
        <v>42665.5</v>
      </c>
      <c r="CU560">
        <v>185273376.88999999</v>
      </c>
      <c r="CV560" s="34">
        <v>0.53694160000000002</v>
      </c>
      <c r="CW560">
        <v>950510575.39999998</v>
      </c>
      <c r="CX560" s="7">
        <v>36607531.759999998</v>
      </c>
      <c r="CY560" s="10">
        <f t="shared" si="17"/>
        <v>0</v>
      </c>
      <c r="CZ560" s="10">
        <f>IFERROR(INDEX(CONFAZ!$A$2:$ES$440,MATCH(DATE(YEAR($A560),MONTH($A560),15),CONFAZ!$A$2:$A$440,0),4),0)</f>
        <v>48826.11</v>
      </c>
      <c r="DA560"/>
      <c r="DB560"/>
      <c r="DC560"/>
      <c r="DD560"/>
      <c r="DJ560"/>
    </row>
    <row r="561" spans="1:114" x14ac:dyDescent="0.25">
      <c r="A561" s="1">
        <v>42786</v>
      </c>
      <c r="B561" s="1" t="str">
        <f t="shared" si="16"/>
        <v>20/02/2017</v>
      </c>
      <c r="C561" t="s">
        <v>61</v>
      </c>
      <c r="D561" t="s">
        <v>3</v>
      </c>
      <c r="E561" s="8">
        <v>3.1042000000000001</v>
      </c>
      <c r="F561">
        <v>338039947.49000001</v>
      </c>
      <c r="G561">
        <v>1381774.2000000002</v>
      </c>
      <c r="H561">
        <v>454004451</v>
      </c>
      <c r="I561">
        <v>65128970.54999999</v>
      </c>
      <c r="J561">
        <v>12204047.560000001</v>
      </c>
      <c r="K561">
        <v>12095651.530000001</v>
      </c>
      <c r="L561">
        <v>88104197</v>
      </c>
      <c r="M561" s="10">
        <v>16117457</v>
      </c>
      <c r="N561" s="10">
        <v>34024201</v>
      </c>
      <c r="O561" s="10">
        <v>67058126</v>
      </c>
      <c r="P561" s="10">
        <v>75527364</v>
      </c>
      <c r="Q561" s="10">
        <v>4194435</v>
      </c>
      <c r="R561" s="10">
        <v>63758110</v>
      </c>
      <c r="S561" s="10">
        <v>2878404</v>
      </c>
      <c r="T561" s="10">
        <v>119683652</v>
      </c>
      <c r="U561" s="10">
        <v>24351187</v>
      </c>
      <c r="V561" s="10">
        <v>45030865</v>
      </c>
      <c r="W561" s="10">
        <v>2878404</v>
      </c>
      <c r="X561" s="10">
        <v>119683652</v>
      </c>
      <c r="Y561" s="10">
        <v>24351187</v>
      </c>
      <c r="Z561" s="10">
        <v>45030865</v>
      </c>
      <c r="AA561" s="10">
        <v>1380650</v>
      </c>
      <c r="AB561" s="10">
        <v>1.3450492600999999</v>
      </c>
      <c r="AC561">
        <v>129.38999999999999</v>
      </c>
      <c r="AD561" s="2">
        <v>15275976600</v>
      </c>
      <c r="AE561" s="2">
        <v>11046775404</v>
      </c>
      <c r="AF561" s="10">
        <f>INDEX(CONFAZ!$EN$2:$ES$408,MATCH(DATE(YEAR($A561),MONTH($A561),15),CONFAZ!$EN$2:$EN$408,0),2)</f>
        <v>178452260</v>
      </c>
      <c r="AG561" s="10">
        <f>INDEX(CONFAZ!$EN$2:$ES$408,MATCH(DATE(YEAR($A561),MONTH($A561),15),CONFAZ!$EN$2:$EN$408,0),3)</f>
        <v>372229261</v>
      </c>
      <c r="AH561">
        <v>937</v>
      </c>
      <c r="AI561">
        <v>1145390820200</v>
      </c>
      <c r="AJ561">
        <v>12.82</v>
      </c>
      <c r="AK561">
        <v>0.24</v>
      </c>
      <c r="AL561">
        <v>1032.60666666666</v>
      </c>
      <c r="AM561">
        <v>825.26149999999996</v>
      </c>
      <c r="AN561">
        <v>760.35571428571404</v>
      </c>
      <c r="AO561">
        <v>928.1028</v>
      </c>
      <c r="AP561">
        <v>13.2800808504849</v>
      </c>
      <c r="AQ561">
        <v>1.33</v>
      </c>
      <c r="AR561">
        <v>173.49</v>
      </c>
      <c r="AS561">
        <v>-3.78</v>
      </c>
      <c r="AT561" s="10">
        <v>510880500000</v>
      </c>
      <c r="AU561">
        <v>0</v>
      </c>
      <c r="AV561">
        <v>0</v>
      </c>
      <c r="AW561">
        <v>80120607</v>
      </c>
      <c r="AX561">
        <v>79957870</v>
      </c>
      <c r="AY561">
        <v>0</v>
      </c>
      <c r="AZ561" s="10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10078</v>
      </c>
      <c r="BM561">
        <v>0</v>
      </c>
      <c r="BN561">
        <v>152659</v>
      </c>
      <c r="BO561">
        <v>27308046000</v>
      </c>
      <c r="BP561" s="3">
        <v>0.4</v>
      </c>
      <c r="BQ561" s="3">
        <v>3704</v>
      </c>
      <c r="BR561" s="3">
        <v>25660.71</v>
      </c>
      <c r="BS561" s="3">
        <v>2676581000</v>
      </c>
      <c r="BT561" s="3">
        <v>22762000</v>
      </c>
      <c r="BU561" s="3">
        <v>6052464000</v>
      </c>
      <c r="BV561" s="3">
        <v>13383053000</v>
      </c>
      <c r="BW561" s="3">
        <v>5173186000</v>
      </c>
      <c r="BX561">
        <v>22134860000</v>
      </c>
      <c r="BY561">
        <v>0</v>
      </c>
      <c r="BZ561">
        <v>0</v>
      </c>
      <c r="CA561">
        <v>0</v>
      </c>
      <c r="CB561">
        <v>0</v>
      </c>
      <c r="CC561">
        <v>23134440000</v>
      </c>
      <c r="CD561">
        <v>0.4</v>
      </c>
      <c r="CE561">
        <v>274050.7</v>
      </c>
      <c r="CF561">
        <v>138572114.84999999</v>
      </c>
      <c r="CG561">
        <v>41277.230000000003</v>
      </c>
      <c r="CH561">
        <v>27139.589999999997</v>
      </c>
      <c r="CI561">
        <v>31.432478700000001</v>
      </c>
      <c r="CJ561">
        <v>3.76</v>
      </c>
      <c r="CK561">
        <v>-170010</v>
      </c>
      <c r="CL561">
        <v>-133310</v>
      </c>
      <c r="CM561">
        <v>36700</v>
      </c>
      <c r="CN561">
        <v>5850</v>
      </c>
      <c r="CO561">
        <v>6146713.3300000001</v>
      </c>
      <c r="CP561">
        <v>-57550</v>
      </c>
      <c r="CQ561">
        <v>-147660</v>
      </c>
      <c r="CR561">
        <v>463470.81</v>
      </c>
      <c r="CS561">
        <v>158021251.33000001</v>
      </c>
      <c r="CT561">
        <v>128905.36</v>
      </c>
      <c r="CU561">
        <v>158617503.80000001</v>
      </c>
      <c r="CV561" s="34">
        <v>0.53694160000000002</v>
      </c>
      <c r="CW561">
        <v>874131935.89999998</v>
      </c>
      <c r="CX561" s="7">
        <v>33585344.670000002</v>
      </c>
      <c r="CY561" s="10">
        <f t="shared" si="17"/>
        <v>0</v>
      </c>
      <c r="CZ561" s="10">
        <f>IFERROR(INDEX(CONFAZ!$A$2:$ES$440,MATCH(DATE(YEAR($A561),MONTH($A561),15),CONFAZ!$A$2:$A$440,0),4),0)</f>
        <v>41277.230000000003</v>
      </c>
      <c r="DA561"/>
      <c r="DB561"/>
      <c r="DC561"/>
      <c r="DD561"/>
      <c r="DJ561"/>
    </row>
    <row r="562" spans="1:114" x14ac:dyDescent="0.25">
      <c r="A562" s="1">
        <v>42814</v>
      </c>
      <c r="B562" s="1" t="str">
        <f t="shared" si="16"/>
        <v>20/03/2017</v>
      </c>
      <c r="C562" t="s">
        <v>61</v>
      </c>
      <c r="D562" t="s">
        <v>3</v>
      </c>
      <c r="E562" s="8">
        <v>3.1278999999999999</v>
      </c>
      <c r="F562">
        <v>339998469.18999994</v>
      </c>
      <c r="G562">
        <v>1934074.5</v>
      </c>
      <c r="H562">
        <v>475655184</v>
      </c>
      <c r="I562">
        <v>60729442.860000014</v>
      </c>
      <c r="J562">
        <v>38555643.799999997</v>
      </c>
      <c r="K562">
        <v>12759340.950000001</v>
      </c>
      <c r="L562">
        <v>60723876</v>
      </c>
      <c r="M562" s="10">
        <v>15659690</v>
      </c>
      <c r="N562" s="10">
        <v>35822423</v>
      </c>
      <c r="O562" s="10">
        <v>66264769</v>
      </c>
      <c r="P562" s="10">
        <v>78205167</v>
      </c>
      <c r="Q562" s="10">
        <v>6196604</v>
      </c>
      <c r="R562" s="10">
        <v>58222913</v>
      </c>
      <c r="S562" s="10">
        <v>5785802</v>
      </c>
      <c r="T562" s="10">
        <v>125245215</v>
      </c>
      <c r="U562" s="10">
        <v>43483150</v>
      </c>
      <c r="V562" s="10">
        <v>38835387</v>
      </c>
      <c r="W562" s="10">
        <v>5785802</v>
      </c>
      <c r="X562" s="10">
        <v>125245215</v>
      </c>
      <c r="Y562" s="10">
        <v>43483150</v>
      </c>
      <c r="Z562" s="10">
        <v>38835387</v>
      </c>
      <c r="AA562" s="10">
        <v>1934064</v>
      </c>
      <c r="AB562" s="10">
        <v>0.28075337989999999</v>
      </c>
      <c r="AC562">
        <v>141.9</v>
      </c>
      <c r="AD562" s="2">
        <v>19854737707</v>
      </c>
      <c r="AE562" s="2">
        <v>13562894075</v>
      </c>
      <c r="AF562" s="10">
        <f>INDEX(CONFAZ!$EN$2:$ES$408,MATCH(DATE(YEAR($A562),MONTH($A562),15),CONFAZ!$EN$2:$EN$408,0),2)</f>
        <v>243161328</v>
      </c>
      <c r="AG562" s="10">
        <f>INDEX(CONFAZ!$EN$2:$ES$408,MATCH(DATE(YEAR($A562),MONTH($A562),15),CONFAZ!$EN$2:$EN$408,0),3)</f>
        <v>268839661</v>
      </c>
      <c r="AH562">
        <v>937</v>
      </c>
      <c r="AI562">
        <v>1157670196900</v>
      </c>
      <c r="AJ562">
        <v>12.15</v>
      </c>
      <c r="AK562">
        <v>0.32</v>
      </c>
      <c r="AL562">
        <v>1055.36333333333</v>
      </c>
      <c r="AM562">
        <v>847.81449999999995</v>
      </c>
      <c r="AN562">
        <v>780.675238095238</v>
      </c>
      <c r="AO562">
        <v>951.50160000000005</v>
      </c>
      <c r="AP562">
        <v>13.8680187298232</v>
      </c>
      <c r="AQ562">
        <v>1.25</v>
      </c>
      <c r="AR562">
        <v>167.03</v>
      </c>
      <c r="AS562">
        <v>-9.01</v>
      </c>
      <c r="AT562" s="10">
        <v>561062100000</v>
      </c>
      <c r="AU562">
        <v>0</v>
      </c>
      <c r="AV562">
        <v>0</v>
      </c>
      <c r="AW562">
        <v>113439637</v>
      </c>
      <c r="AX562">
        <v>113175833</v>
      </c>
      <c r="AY562">
        <v>0</v>
      </c>
      <c r="AZ562" s="10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263804</v>
      </c>
      <c r="BO562">
        <v>27308046000</v>
      </c>
      <c r="BP562" s="3">
        <v>0.4</v>
      </c>
      <c r="BQ562" s="3">
        <v>3704</v>
      </c>
      <c r="BR562" s="3">
        <v>25660.71</v>
      </c>
      <c r="BS562" s="3">
        <v>2676581000</v>
      </c>
      <c r="BT562" s="3">
        <v>22762000</v>
      </c>
      <c r="BU562">
        <v>6052464000</v>
      </c>
      <c r="BV562" s="3">
        <v>13383053000</v>
      </c>
      <c r="BW562" s="3">
        <v>5173186000</v>
      </c>
      <c r="BX562" s="3">
        <v>22134860000</v>
      </c>
      <c r="BY562">
        <v>0</v>
      </c>
      <c r="BZ562">
        <v>0</v>
      </c>
      <c r="CA562">
        <v>0</v>
      </c>
      <c r="CB562">
        <v>0</v>
      </c>
      <c r="CC562">
        <v>23134440000</v>
      </c>
      <c r="CD562">
        <v>0.4</v>
      </c>
      <c r="CE562">
        <v>166270.70000000001</v>
      </c>
      <c r="CF562">
        <v>162068809.24000001</v>
      </c>
      <c r="CG562">
        <v>13790.26</v>
      </c>
      <c r="CH562">
        <v>27262.589999999997</v>
      </c>
      <c r="CI562">
        <v>31.432478700000001</v>
      </c>
      <c r="CJ562">
        <v>3.69</v>
      </c>
      <c r="CK562">
        <v>-170010</v>
      </c>
      <c r="CL562">
        <v>-133310</v>
      </c>
      <c r="CM562">
        <v>36700</v>
      </c>
      <c r="CN562">
        <v>5850</v>
      </c>
      <c r="CO562">
        <v>6146713.3300000001</v>
      </c>
      <c r="CP562">
        <v>-57550</v>
      </c>
      <c r="CQ562">
        <v>-147660</v>
      </c>
      <c r="CR562">
        <v>839273.08</v>
      </c>
      <c r="CS562">
        <v>172976134.44</v>
      </c>
      <c r="CT562">
        <v>78704.179999999993</v>
      </c>
      <c r="CU562">
        <v>173894578.37</v>
      </c>
      <c r="CV562" s="34">
        <v>0.53694160000000002</v>
      </c>
      <c r="CW562">
        <v>727728137.39999998</v>
      </c>
      <c r="CX562" s="7">
        <v>39425272.93</v>
      </c>
      <c r="CY562" s="10">
        <f t="shared" si="17"/>
        <v>0</v>
      </c>
      <c r="CZ562" s="10">
        <f>IFERROR(INDEX(CONFAZ!$A$2:$ES$440,MATCH(DATE(YEAR($A562),MONTH($A562),15),CONFAZ!$A$2:$A$440,0),4),0)</f>
        <v>13790.26</v>
      </c>
      <c r="DA562"/>
      <c r="DB562"/>
      <c r="DC562"/>
      <c r="DD562"/>
      <c r="DJ562"/>
    </row>
    <row r="563" spans="1:114" x14ac:dyDescent="0.25">
      <c r="A563" s="1">
        <v>42845</v>
      </c>
      <c r="B563" s="1" t="str">
        <f t="shared" si="16"/>
        <v>20/04/2017</v>
      </c>
      <c r="C563" t="s">
        <v>61</v>
      </c>
      <c r="D563" t="s">
        <v>3</v>
      </c>
      <c r="E563" s="8">
        <v>3.1362000000000001</v>
      </c>
      <c r="F563">
        <v>341039069.92999995</v>
      </c>
      <c r="G563">
        <v>1378469.23</v>
      </c>
      <c r="H563">
        <v>468907067</v>
      </c>
      <c r="I563">
        <v>68638716.910000026</v>
      </c>
      <c r="J563">
        <v>23860942.550000001</v>
      </c>
      <c r="K563">
        <v>13205321.550000001</v>
      </c>
      <c r="L563">
        <v>44234557</v>
      </c>
      <c r="M563" s="10">
        <v>19260238</v>
      </c>
      <c r="N563" s="10">
        <v>31913683</v>
      </c>
      <c r="O563" s="10">
        <v>68930367</v>
      </c>
      <c r="P563" s="10">
        <v>88776272</v>
      </c>
      <c r="Q563" s="10">
        <v>4757274</v>
      </c>
      <c r="R563" s="10">
        <v>57482922</v>
      </c>
      <c r="S563" s="10">
        <v>2936860</v>
      </c>
      <c r="T563" s="10">
        <v>119742808</v>
      </c>
      <c r="U563" s="10">
        <v>30144014</v>
      </c>
      <c r="V563" s="10">
        <v>43585900</v>
      </c>
      <c r="W563" s="10">
        <v>2936860</v>
      </c>
      <c r="X563" s="10">
        <v>119742808</v>
      </c>
      <c r="Y563" s="10">
        <v>30144014</v>
      </c>
      <c r="Z563" s="10">
        <v>43585900</v>
      </c>
      <c r="AA563" s="10">
        <v>1376729</v>
      </c>
      <c r="AB563" s="10">
        <v>0.1010577377</v>
      </c>
      <c r="AC563">
        <v>133.75</v>
      </c>
      <c r="AD563" s="2">
        <v>17484572350</v>
      </c>
      <c r="AE563" s="2">
        <v>11459643696</v>
      </c>
      <c r="AF563" s="10">
        <f>INDEX(CONFAZ!$EN$2:$ES$408,MATCH(DATE(YEAR($A563),MONTH($A563),15),CONFAZ!$EN$2:$EN$408,0),2)</f>
        <v>253316541</v>
      </c>
      <c r="AG563" s="10">
        <f>INDEX(CONFAZ!$EN$2:$ES$408,MATCH(DATE(YEAR($A563),MONTH($A563),15),CONFAZ!$EN$2:$EN$408,0),3)</f>
        <v>183240152</v>
      </c>
      <c r="AH563">
        <v>937</v>
      </c>
      <c r="AI563">
        <v>1175902509000</v>
      </c>
      <c r="AJ563">
        <v>11.59</v>
      </c>
      <c r="AK563">
        <v>0.08</v>
      </c>
      <c r="AL563">
        <v>1057.9527777777701</v>
      </c>
      <c r="AM563">
        <v>848.81349999999998</v>
      </c>
      <c r="AN563">
        <v>781.59809523809497</v>
      </c>
      <c r="AO563">
        <v>953.63480000000004</v>
      </c>
      <c r="AP563">
        <v>13.715015677621601</v>
      </c>
      <c r="AQ563">
        <v>1.1399999999999999</v>
      </c>
      <c r="AR563">
        <v>168.54</v>
      </c>
      <c r="AS563">
        <v>12.45</v>
      </c>
      <c r="AT563" s="10">
        <v>537678900000</v>
      </c>
      <c r="AU563">
        <v>0</v>
      </c>
      <c r="AV563">
        <v>0</v>
      </c>
      <c r="AW563">
        <v>100069842</v>
      </c>
      <c r="AX563">
        <v>94593391</v>
      </c>
      <c r="AY563">
        <v>0</v>
      </c>
      <c r="AZ563" s="10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5198936</v>
      </c>
      <c r="BN563">
        <v>277515</v>
      </c>
      <c r="BO563">
        <v>27308046000</v>
      </c>
      <c r="BP563" s="3">
        <v>0.4</v>
      </c>
      <c r="BQ563" s="3">
        <v>3704</v>
      </c>
      <c r="BR563" s="3">
        <v>25660.71</v>
      </c>
      <c r="BS563" s="3">
        <v>2676581000</v>
      </c>
      <c r="BT563" s="3">
        <v>22762000</v>
      </c>
      <c r="BU563" s="3">
        <v>6052464000</v>
      </c>
      <c r="BV563" s="3">
        <v>13383053000</v>
      </c>
      <c r="BW563" s="3">
        <v>5173186000</v>
      </c>
      <c r="BX563" s="3">
        <v>22134860000</v>
      </c>
      <c r="BY563">
        <v>0</v>
      </c>
      <c r="BZ563">
        <v>0</v>
      </c>
      <c r="CA563">
        <v>0</v>
      </c>
      <c r="CB563">
        <v>0</v>
      </c>
      <c r="CC563">
        <v>23134440000</v>
      </c>
      <c r="CD563">
        <v>0.4</v>
      </c>
      <c r="CE563">
        <v>260797.29</v>
      </c>
      <c r="CF563">
        <v>151268061.21000001</v>
      </c>
      <c r="CG563">
        <v>16032.67</v>
      </c>
      <c r="CH563">
        <v>26712.589999999997</v>
      </c>
      <c r="CI563">
        <v>31.432478700000001</v>
      </c>
      <c r="CJ563">
        <v>3.64</v>
      </c>
      <c r="CK563">
        <v>-424070</v>
      </c>
      <c r="CL563">
        <v>-391773.33</v>
      </c>
      <c r="CM563">
        <v>32300</v>
      </c>
      <c r="CN563">
        <v>55513.33</v>
      </c>
      <c r="CO563">
        <v>6100166.6699999999</v>
      </c>
      <c r="CP563">
        <v>-62416.67</v>
      </c>
      <c r="CQ563">
        <v>-378770</v>
      </c>
      <c r="CR563">
        <v>541658.27</v>
      </c>
      <c r="CS563">
        <v>167934001.62</v>
      </c>
      <c r="CT563">
        <v>75305.45</v>
      </c>
      <c r="CU563">
        <v>168550965.34</v>
      </c>
      <c r="CV563" s="34">
        <v>0.53694160000000002</v>
      </c>
      <c r="CW563">
        <v>866066694.79999995</v>
      </c>
      <c r="CX563" s="7">
        <v>30425038.32</v>
      </c>
      <c r="CY563" s="10">
        <f t="shared" si="17"/>
        <v>0</v>
      </c>
      <c r="CZ563" s="10">
        <f>IFERROR(INDEX(CONFAZ!$A$2:$ES$440,MATCH(DATE(YEAR($A563),MONTH($A563),15),CONFAZ!$A$2:$A$440,0),4),0)</f>
        <v>16032.67</v>
      </c>
      <c r="DA563" s="10"/>
      <c r="DB563" s="10"/>
      <c r="DC563"/>
      <c r="DD563"/>
      <c r="DJ563"/>
    </row>
    <row r="564" spans="1:114" x14ac:dyDescent="0.25">
      <c r="A564" s="1">
        <v>42875</v>
      </c>
      <c r="B564" s="1" t="str">
        <f t="shared" si="16"/>
        <v>20/05/2017</v>
      </c>
      <c r="C564" t="s">
        <v>61</v>
      </c>
      <c r="D564" t="s">
        <v>3</v>
      </c>
      <c r="E564" s="8">
        <v>3.2094999999999998</v>
      </c>
      <c r="F564">
        <v>373427219.12999994</v>
      </c>
      <c r="G564">
        <v>1772102.01</v>
      </c>
      <c r="H564">
        <v>500239104</v>
      </c>
      <c r="I564">
        <v>67110254.549999982</v>
      </c>
      <c r="J564">
        <v>22752023.870000001</v>
      </c>
      <c r="K564">
        <v>13556881.48</v>
      </c>
      <c r="L564">
        <v>48610588</v>
      </c>
      <c r="M564" s="10">
        <v>18295429</v>
      </c>
      <c r="N564" s="10">
        <v>32386345</v>
      </c>
      <c r="O564" s="10">
        <v>72238126</v>
      </c>
      <c r="P564" s="10">
        <v>83426474</v>
      </c>
      <c r="Q564" s="10">
        <v>5592145</v>
      </c>
      <c r="R564" s="10">
        <v>60461678</v>
      </c>
      <c r="S564" s="10">
        <v>4966697</v>
      </c>
      <c r="T564" s="10">
        <v>19147778</v>
      </c>
      <c r="U564" s="10">
        <v>149940277</v>
      </c>
      <c r="V564" s="10">
        <v>52013456</v>
      </c>
      <c r="W564" s="10">
        <v>4966697</v>
      </c>
      <c r="X564" s="10">
        <v>19147778</v>
      </c>
      <c r="Y564" s="10">
        <v>149940277</v>
      </c>
      <c r="Z564" s="10">
        <v>52013456</v>
      </c>
      <c r="AA564" s="10">
        <v>1770699</v>
      </c>
      <c r="AB564" s="10">
        <v>0.1914419467</v>
      </c>
      <c r="AC564">
        <v>136</v>
      </c>
      <c r="AD564" s="2">
        <v>19726040175</v>
      </c>
      <c r="AE564" s="2">
        <v>12968955269</v>
      </c>
      <c r="AF564" s="10">
        <f>INDEX(CONFAZ!$EN$2:$ES$408,MATCH(DATE(YEAR($A564),MONTH($A564),15),CONFAZ!$EN$2:$EN$408,0),2)</f>
        <v>296949584</v>
      </c>
      <c r="AG564" s="10">
        <f>INDEX(CONFAZ!$EN$2:$ES$408,MATCH(DATE(YEAR($A564),MONTH($A564),15),CONFAZ!$EN$2:$EN$408,0),3)</f>
        <v>217985148</v>
      </c>
      <c r="AH564">
        <v>937</v>
      </c>
      <c r="AI564">
        <v>1208347864500</v>
      </c>
      <c r="AJ564">
        <v>11.15</v>
      </c>
      <c r="AK564">
        <v>0.36</v>
      </c>
      <c r="AL564">
        <v>1061.8088888888799</v>
      </c>
      <c r="AM564">
        <v>850.90949999999998</v>
      </c>
      <c r="AN564">
        <v>783.33285714285705</v>
      </c>
      <c r="AO564">
        <v>956.94240000000002</v>
      </c>
      <c r="AP564">
        <v>13.4202772545041</v>
      </c>
      <c r="AQ564">
        <v>1.31</v>
      </c>
      <c r="AR564">
        <v>164.93</v>
      </c>
      <c r="AS564">
        <v>-0.27</v>
      </c>
      <c r="AT564" s="10">
        <v>550991800000</v>
      </c>
      <c r="AU564">
        <v>0</v>
      </c>
      <c r="AV564">
        <v>0</v>
      </c>
      <c r="AW564">
        <v>97182486</v>
      </c>
      <c r="AX564">
        <v>92828457</v>
      </c>
      <c r="AY564">
        <v>0</v>
      </c>
      <c r="AZ564" s="10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4118096</v>
      </c>
      <c r="BN564">
        <v>235933</v>
      </c>
      <c r="BO564">
        <v>27308046000</v>
      </c>
      <c r="BP564" s="3">
        <v>0.4</v>
      </c>
      <c r="BQ564" s="3">
        <v>3704</v>
      </c>
      <c r="BR564" s="3">
        <v>25660.71</v>
      </c>
      <c r="BS564" s="3">
        <v>2676581000</v>
      </c>
      <c r="BT564">
        <v>22762000</v>
      </c>
      <c r="BU564" s="3">
        <v>6052464000</v>
      </c>
      <c r="BV564" s="3">
        <v>13383053000</v>
      </c>
      <c r="BW564" s="3">
        <v>5173186000</v>
      </c>
      <c r="BX564" s="3">
        <v>22134860000</v>
      </c>
      <c r="BY564">
        <v>0</v>
      </c>
      <c r="BZ564">
        <v>0</v>
      </c>
      <c r="CA564">
        <v>0</v>
      </c>
      <c r="CB564">
        <v>0</v>
      </c>
      <c r="CC564">
        <v>23134440000</v>
      </c>
      <c r="CD564">
        <v>0.4</v>
      </c>
      <c r="CE564">
        <v>211840.92</v>
      </c>
      <c r="CF564">
        <v>142077725.09999999</v>
      </c>
      <c r="CG564">
        <v>20276.439999999999</v>
      </c>
      <c r="CH564">
        <v>27452.589999999997</v>
      </c>
      <c r="CI564">
        <v>31.432478700000001</v>
      </c>
      <c r="CJ564">
        <v>3.62</v>
      </c>
      <c r="CK564">
        <v>-424070</v>
      </c>
      <c r="CL564">
        <v>-391773.33</v>
      </c>
      <c r="CM564">
        <v>32300</v>
      </c>
      <c r="CN564">
        <v>55513.33</v>
      </c>
      <c r="CO564">
        <v>6100166.6699999999</v>
      </c>
      <c r="CP564">
        <v>-62416.67</v>
      </c>
      <c r="CQ564">
        <v>-378770</v>
      </c>
      <c r="CR564">
        <v>775324.58</v>
      </c>
      <c r="CS564">
        <v>175599808.31</v>
      </c>
      <c r="CT564">
        <v>74309.53</v>
      </c>
      <c r="CU564">
        <v>176449442.41999999</v>
      </c>
      <c r="CV564" s="34">
        <v>0.53694160000000002</v>
      </c>
      <c r="CW564">
        <v>806717617.39999998</v>
      </c>
      <c r="CX564" s="7">
        <v>42433980.829999998</v>
      </c>
      <c r="CY564" s="10">
        <f t="shared" si="17"/>
        <v>0</v>
      </c>
      <c r="CZ564" s="10">
        <f>IFERROR(INDEX(CONFAZ!$A$2:$ES$440,MATCH(DATE(YEAR($A564),MONTH($A564),15),CONFAZ!$A$2:$A$440,0),4),0)</f>
        <v>20276.439999999999</v>
      </c>
      <c r="DA564"/>
      <c r="DB564"/>
      <c r="DC564"/>
      <c r="DD564"/>
      <c r="DJ564"/>
    </row>
    <row r="565" spans="1:114" x14ac:dyDescent="0.25">
      <c r="A565" s="1">
        <v>42906</v>
      </c>
      <c r="B565" s="1" t="str">
        <f t="shared" si="16"/>
        <v>20/06/2017</v>
      </c>
      <c r="C565" t="s">
        <v>61</v>
      </c>
      <c r="D565" t="s">
        <v>3</v>
      </c>
      <c r="E565" s="8">
        <v>3.2953999999999999</v>
      </c>
      <c r="F565">
        <v>424931799.79000002</v>
      </c>
      <c r="G565">
        <v>1361135.0799999998</v>
      </c>
      <c r="H565">
        <v>557560897</v>
      </c>
      <c r="I565">
        <v>75868630.640000015</v>
      </c>
      <c r="J565">
        <v>20927502.080000002</v>
      </c>
      <c r="K565">
        <v>14478268.440000001</v>
      </c>
      <c r="L565">
        <v>30619550</v>
      </c>
      <c r="M565" s="10">
        <v>15572143</v>
      </c>
      <c r="N565" s="10">
        <v>33478897</v>
      </c>
      <c r="O565" s="10">
        <v>75708448</v>
      </c>
      <c r="P565" s="10">
        <v>82428777</v>
      </c>
      <c r="Q565" s="10">
        <v>5425526</v>
      </c>
      <c r="R565" s="10">
        <v>72390980</v>
      </c>
      <c r="S565" s="10">
        <v>4847676</v>
      </c>
      <c r="T565" s="10">
        <v>17670428</v>
      </c>
      <c r="U565" s="10">
        <v>197074001</v>
      </c>
      <c r="V565" s="10">
        <v>51604119</v>
      </c>
      <c r="W565" s="10">
        <v>4847676</v>
      </c>
      <c r="X565" s="10">
        <v>17670428</v>
      </c>
      <c r="Y565" s="10">
        <v>197074001</v>
      </c>
      <c r="Z565" s="10">
        <v>51604119</v>
      </c>
      <c r="AA565" s="10">
        <v>1359902</v>
      </c>
      <c r="AB565" s="10">
        <v>0.1970472764</v>
      </c>
      <c r="AC565">
        <v>134.88</v>
      </c>
      <c r="AD565" s="2">
        <v>19535151809</v>
      </c>
      <c r="AE565" s="2">
        <v>13408998263</v>
      </c>
      <c r="AF565" s="10">
        <f>INDEX(CONFAZ!$EN$2:$ES$408,MATCH(DATE(YEAR($A565),MONTH($A565),15),CONFAZ!$EN$2:$EN$408,0),2)</f>
        <v>289617850</v>
      </c>
      <c r="AG565" s="10">
        <f>INDEX(CONFAZ!$EN$2:$ES$408,MATCH(DATE(YEAR($A565),MONTH($A565),15),CONFAZ!$EN$2:$EN$408,0),3)</f>
        <v>246233113</v>
      </c>
      <c r="AH565">
        <v>937</v>
      </c>
      <c r="AI565">
        <v>1242942495000</v>
      </c>
      <c r="AJ565">
        <v>10.15</v>
      </c>
      <c r="AK565">
        <v>-0.3</v>
      </c>
      <c r="AL565">
        <v>1057.70055555555</v>
      </c>
      <c r="AM565">
        <v>849.11249999999995</v>
      </c>
      <c r="AN565">
        <v>782.4</v>
      </c>
      <c r="AO565">
        <v>953.10640000000001</v>
      </c>
      <c r="AP565">
        <v>13.1013286315769</v>
      </c>
      <c r="AQ565">
        <v>0.77</v>
      </c>
      <c r="AR565">
        <v>157.22</v>
      </c>
      <c r="AS565">
        <v>2.33</v>
      </c>
      <c r="AT565" s="10">
        <v>541966900000</v>
      </c>
      <c r="AU565">
        <v>0</v>
      </c>
      <c r="AV565">
        <v>0</v>
      </c>
      <c r="AW565">
        <v>97132374</v>
      </c>
      <c r="AX565">
        <v>86393639</v>
      </c>
      <c r="AY565">
        <v>0</v>
      </c>
      <c r="AZ565" s="10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10066803</v>
      </c>
      <c r="BN565">
        <v>671932</v>
      </c>
      <c r="BO565">
        <v>27308046000</v>
      </c>
      <c r="BP565" s="3">
        <v>0.4</v>
      </c>
      <c r="BQ565" s="3">
        <v>3704</v>
      </c>
      <c r="BR565" s="3">
        <v>25660.71</v>
      </c>
      <c r="BS565" s="3">
        <v>2676581000</v>
      </c>
      <c r="BT565" s="3">
        <v>22762000</v>
      </c>
      <c r="BU565" s="3">
        <v>6052464000</v>
      </c>
      <c r="BV565" s="3">
        <v>13383053000</v>
      </c>
      <c r="BW565" s="3">
        <v>5173186000</v>
      </c>
      <c r="BX565" s="3">
        <v>22134860000</v>
      </c>
      <c r="BY565">
        <v>0</v>
      </c>
      <c r="BZ565">
        <v>0</v>
      </c>
      <c r="CA565">
        <v>0</v>
      </c>
      <c r="CB565">
        <v>0</v>
      </c>
      <c r="CC565">
        <v>23134440000</v>
      </c>
      <c r="CD565">
        <v>0.4</v>
      </c>
      <c r="CE565">
        <v>218036.43</v>
      </c>
      <c r="CF565">
        <v>169579880.58000001</v>
      </c>
      <c r="CG565">
        <v>27050.09</v>
      </c>
      <c r="CH565">
        <v>27272.589999999997</v>
      </c>
      <c r="CI565">
        <v>31.432478700000001</v>
      </c>
      <c r="CJ565">
        <v>3.55</v>
      </c>
      <c r="CK565">
        <v>-424070</v>
      </c>
      <c r="CL565">
        <v>-391773.33</v>
      </c>
      <c r="CM565">
        <v>32300</v>
      </c>
      <c r="CN565">
        <v>55513.33</v>
      </c>
      <c r="CO565">
        <v>6100166.6699999999</v>
      </c>
      <c r="CP565">
        <v>-62416.67</v>
      </c>
      <c r="CQ565">
        <v>-378770</v>
      </c>
      <c r="CR565">
        <v>512658.58</v>
      </c>
      <c r="CS565">
        <v>179852623.41</v>
      </c>
      <c r="CT565">
        <v>34667.550000000003</v>
      </c>
      <c r="CU565">
        <v>180401749.53999999</v>
      </c>
      <c r="CV565" s="34">
        <v>0.53694160000000002</v>
      </c>
      <c r="CW565">
        <v>991570322.60000002</v>
      </c>
      <c r="CX565" s="7">
        <v>39357537.530000001</v>
      </c>
      <c r="CY565" s="10">
        <f t="shared" si="17"/>
        <v>0</v>
      </c>
      <c r="CZ565" s="10">
        <f>IFERROR(INDEX(CONFAZ!$A$2:$ES$440,MATCH(DATE(YEAR($A565),MONTH($A565),15),CONFAZ!$A$2:$A$440,0),4),0)</f>
        <v>27050.09</v>
      </c>
      <c r="DB565"/>
      <c r="DC565"/>
      <c r="DD565"/>
      <c r="DJ565"/>
    </row>
    <row r="566" spans="1:114" x14ac:dyDescent="0.25">
      <c r="A566" s="1">
        <v>42936</v>
      </c>
      <c r="B566" s="1" t="str">
        <f t="shared" si="16"/>
        <v>20/07/2017</v>
      </c>
      <c r="C566" t="s">
        <v>61</v>
      </c>
      <c r="D566" t="s">
        <v>3</v>
      </c>
      <c r="E566" s="8">
        <v>3.2061000000000002</v>
      </c>
      <c r="F566">
        <v>384047473.42999989</v>
      </c>
      <c r="G566">
        <v>1493686.52</v>
      </c>
      <c r="H566">
        <v>529713714</v>
      </c>
      <c r="I566">
        <v>85084286.969999984</v>
      </c>
      <c r="J566">
        <v>18464369.140000004</v>
      </c>
      <c r="K566">
        <v>15084758.740000002</v>
      </c>
      <c r="L566">
        <v>25323018</v>
      </c>
      <c r="M566" s="10">
        <v>15128140</v>
      </c>
      <c r="N566" s="10">
        <v>32966284</v>
      </c>
      <c r="O566" s="10">
        <v>74862448</v>
      </c>
      <c r="P566" s="10">
        <v>81262764</v>
      </c>
      <c r="Q566" s="10">
        <v>5839377</v>
      </c>
      <c r="R566" s="10">
        <v>75559891</v>
      </c>
      <c r="S566" s="10">
        <v>3753508</v>
      </c>
      <c r="T566" s="10">
        <v>16645024</v>
      </c>
      <c r="U566" s="10">
        <v>163340005</v>
      </c>
      <c r="V566" s="10">
        <v>58862587</v>
      </c>
      <c r="W566" s="10">
        <v>3753508</v>
      </c>
      <c r="X566" s="10">
        <v>16645024</v>
      </c>
      <c r="Y566" s="10">
        <v>163340005</v>
      </c>
      <c r="Z566" s="10">
        <v>58862587</v>
      </c>
      <c r="AA566" s="10">
        <v>1493686</v>
      </c>
      <c r="AB566" s="10">
        <v>0.73225965049999997</v>
      </c>
      <c r="AC566">
        <v>138.43</v>
      </c>
      <c r="AD566" s="2">
        <v>17658900096</v>
      </c>
      <c r="AE566" s="2">
        <v>13263065205</v>
      </c>
      <c r="AF566" s="10">
        <f>INDEX(CONFAZ!$EN$2:$ES$408,MATCH(DATE(YEAR($A566),MONTH($A566),15),CONFAZ!$EN$2:$EN$408,0),2)</f>
        <v>301451142</v>
      </c>
      <c r="AG566" s="10">
        <f>INDEX(CONFAZ!$EN$2:$ES$408,MATCH(DATE(YEAR($A566),MONTH($A566),15),CONFAZ!$EN$2:$EN$408,0),3)</f>
        <v>134546343</v>
      </c>
      <c r="AH566">
        <v>937</v>
      </c>
      <c r="AI566">
        <v>1221617076900</v>
      </c>
      <c r="AJ566">
        <v>10.01</v>
      </c>
      <c r="AK566">
        <v>0.17</v>
      </c>
      <c r="AL566">
        <v>1069.28833333333</v>
      </c>
      <c r="AM566">
        <v>851.24649999999997</v>
      </c>
      <c r="AN566">
        <v>781.53095238095204</v>
      </c>
      <c r="AO566">
        <v>959.60839999999996</v>
      </c>
      <c r="AP566">
        <v>12.9099247209483</v>
      </c>
      <c r="AQ566">
        <v>1.24</v>
      </c>
      <c r="AR566">
        <v>159.47</v>
      </c>
      <c r="AS566">
        <v>-1.94</v>
      </c>
      <c r="AT566" s="10">
        <v>548387100000</v>
      </c>
      <c r="AU566">
        <v>0</v>
      </c>
      <c r="AV566">
        <v>0</v>
      </c>
      <c r="AW566">
        <v>103925703</v>
      </c>
      <c r="AX566">
        <v>93677088</v>
      </c>
      <c r="AY566">
        <v>0</v>
      </c>
      <c r="AZ566" s="10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9359132</v>
      </c>
      <c r="BN566">
        <v>889483</v>
      </c>
      <c r="BO566">
        <v>27308046000</v>
      </c>
      <c r="BP566" s="3">
        <v>0.4</v>
      </c>
      <c r="BQ566" s="3">
        <v>3704</v>
      </c>
      <c r="BR566" s="3">
        <v>25660.71</v>
      </c>
      <c r="BS566" s="3">
        <v>2676581000</v>
      </c>
      <c r="BT566" s="3">
        <v>22762000</v>
      </c>
      <c r="BU566" s="3">
        <v>6052464000</v>
      </c>
      <c r="BV566" s="3">
        <v>13383053000</v>
      </c>
      <c r="BW566" s="3">
        <v>5173186000</v>
      </c>
      <c r="BX566" s="3">
        <v>22134860000</v>
      </c>
      <c r="BY566">
        <v>0</v>
      </c>
      <c r="BZ566">
        <v>0</v>
      </c>
      <c r="CA566">
        <v>0</v>
      </c>
      <c r="CB566">
        <v>0</v>
      </c>
      <c r="CC566">
        <v>23134440000</v>
      </c>
      <c r="CD566">
        <v>0.4</v>
      </c>
      <c r="CE566">
        <v>247961.63</v>
      </c>
      <c r="CF566">
        <v>157208303.18000001</v>
      </c>
      <c r="CG566">
        <v>19279.21</v>
      </c>
      <c r="CH566">
        <v>27201.589999999997</v>
      </c>
      <c r="CI566">
        <v>31.432478700000001</v>
      </c>
      <c r="CJ566">
        <v>3.55</v>
      </c>
      <c r="CK566">
        <v>162626.67000000001</v>
      </c>
      <c r="CL566">
        <v>189543.33</v>
      </c>
      <c r="CM566">
        <v>26920</v>
      </c>
      <c r="CN566">
        <v>55020</v>
      </c>
      <c r="CO566">
        <v>6090063.3300000001</v>
      </c>
      <c r="CP566">
        <v>-53476.67</v>
      </c>
      <c r="CQ566">
        <v>-281830</v>
      </c>
      <c r="CR566">
        <v>561930.44999999995</v>
      </c>
      <c r="CS566">
        <v>179935025.88</v>
      </c>
      <c r="CT566">
        <v>16426.810000000001</v>
      </c>
      <c r="CU566">
        <v>180515633.13999999</v>
      </c>
      <c r="CV566" s="34">
        <v>0.53694160000000002</v>
      </c>
      <c r="CW566">
        <v>971971848.10000002</v>
      </c>
      <c r="CX566" s="7">
        <v>42025381.25</v>
      </c>
      <c r="CY566" s="10">
        <f t="shared" si="17"/>
        <v>0</v>
      </c>
      <c r="CZ566" s="10">
        <f>IFERROR(INDEX(CONFAZ!$A$2:$ES$440,MATCH(DATE(YEAR($A566),MONTH($A566),15),CONFAZ!$A$2:$A$440,0),4),0)</f>
        <v>19279.21</v>
      </c>
      <c r="DA566"/>
      <c r="DB566"/>
      <c r="DC566"/>
      <c r="DD566"/>
      <c r="DJ566"/>
    </row>
    <row r="567" spans="1:114" x14ac:dyDescent="0.25">
      <c r="A567" s="1">
        <v>42967</v>
      </c>
      <c r="B567" s="1" t="str">
        <f t="shared" si="16"/>
        <v>20/08/2017</v>
      </c>
      <c r="C567" t="s">
        <v>61</v>
      </c>
      <c r="D567" t="s">
        <v>3</v>
      </c>
      <c r="E567" s="8">
        <v>3.1509</v>
      </c>
      <c r="F567">
        <v>383270145.51000005</v>
      </c>
      <c r="G567">
        <v>2464283.21</v>
      </c>
      <c r="H567">
        <v>529200221</v>
      </c>
      <c r="I567">
        <v>85239372.719999999</v>
      </c>
      <c r="J567">
        <v>19642541.260000002</v>
      </c>
      <c r="K567">
        <v>15130631.620000005</v>
      </c>
      <c r="L567">
        <v>23200936</v>
      </c>
      <c r="M567" s="10">
        <v>11005311</v>
      </c>
      <c r="N567" s="10">
        <v>32892323</v>
      </c>
      <c r="O567" s="10">
        <v>77667139</v>
      </c>
      <c r="P567" s="10">
        <v>83463319</v>
      </c>
      <c r="Q567" s="10">
        <v>6370854</v>
      </c>
      <c r="R567" s="10">
        <v>82166693</v>
      </c>
      <c r="S567" s="10">
        <v>3450443</v>
      </c>
      <c r="T567" s="10">
        <v>19950752</v>
      </c>
      <c r="U567" s="10">
        <v>153511027</v>
      </c>
      <c r="V567" s="10">
        <v>56258077</v>
      </c>
      <c r="W567" s="10">
        <v>3450443</v>
      </c>
      <c r="X567" s="10">
        <v>19950752</v>
      </c>
      <c r="Y567" s="10">
        <v>153511027</v>
      </c>
      <c r="Z567" s="10">
        <v>56258077</v>
      </c>
      <c r="AA567" s="10">
        <v>2464283</v>
      </c>
      <c r="AB567" s="10">
        <v>1.7659456461</v>
      </c>
      <c r="AC567">
        <v>140.13999999999999</v>
      </c>
      <c r="AD567" s="2">
        <v>19336799997</v>
      </c>
      <c r="AE567" s="2">
        <v>14789290641</v>
      </c>
      <c r="AF567" s="10">
        <f>INDEX(CONFAZ!$EN$2:$ES$408,MATCH(DATE(YEAR($A567),MONTH($A567),15),CONFAZ!$EN$2:$EN$408,0),2)</f>
        <v>313795402</v>
      </c>
      <c r="AG567" s="10">
        <f>INDEX(CONFAZ!$EN$2:$ES$408,MATCH(DATE(YEAR($A567),MONTH($A567),15),CONFAZ!$EN$2:$EN$408,0),3)</f>
        <v>195817635</v>
      </c>
      <c r="AH567">
        <v>937</v>
      </c>
      <c r="AI567">
        <v>1203149108700</v>
      </c>
      <c r="AJ567">
        <v>9.15</v>
      </c>
      <c r="AK567">
        <v>-0.03</v>
      </c>
      <c r="AL567">
        <v>1068.3216666666599</v>
      </c>
      <c r="AM567">
        <v>850.73299999999995</v>
      </c>
      <c r="AN567">
        <v>781.56476190476099</v>
      </c>
      <c r="AO567">
        <v>960.12480000000005</v>
      </c>
      <c r="AP567">
        <v>12.677880878585199</v>
      </c>
      <c r="AQ567">
        <v>1.19</v>
      </c>
      <c r="AR567">
        <v>163.96</v>
      </c>
      <c r="AS567">
        <v>-20.05</v>
      </c>
      <c r="AT567" s="10">
        <v>555915700000</v>
      </c>
      <c r="AU567">
        <v>0</v>
      </c>
      <c r="AV567">
        <v>0</v>
      </c>
      <c r="AW567">
        <v>106546840</v>
      </c>
      <c r="AX567">
        <v>98436104</v>
      </c>
      <c r="AY567">
        <v>0</v>
      </c>
      <c r="AZ567" s="10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1956</v>
      </c>
      <c r="BM567">
        <v>7767739</v>
      </c>
      <c r="BN567">
        <v>341041</v>
      </c>
      <c r="BO567">
        <v>27308046000</v>
      </c>
      <c r="BP567" s="3">
        <v>0.4</v>
      </c>
      <c r="BQ567" s="3">
        <v>3704</v>
      </c>
      <c r="BR567" s="3">
        <v>25660.71</v>
      </c>
      <c r="BS567" s="3">
        <v>2676581000</v>
      </c>
      <c r="BT567" s="3">
        <v>22762000</v>
      </c>
      <c r="BU567" s="3">
        <v>6052464000</v>
      </c>
      <c r="BV567" s="3">
        <v>13383053000</v>
      </c>
      <c r="BW567" s="3">
        <v>5173186000</v>
      </c>
      <c r="BX567" s="3">
        <v>22134860000</v>
      </c>
      <c r="BY567">
        <v>0</v>
      </c>
      <c r="BZ567">
        <v>0</v>
      </c>
      <c r="CA567">
        <v>0</v>
      </c>
      <c r="CB567">
        <v>0</v>
      </c>
      <c r="CC567">
        <v>27308046000</v>
      </c>
      <c r="CD567">
        <v>0.4</v>
      </c>
      <c r="CE567">
        <v>222053.11</v>
      </c>
      <c r="CF567">
        <v>141643637.5</v>
      </c>
      <c r="CG567">
        <v>21747.67</v>
      </c>
      <c r="CH567">
        <v>27808.589999999997</v>
      </c>
      <c r="CI567">
        <v>31.432478700000001</v>
      </c>
      <c r="CJ567">
        <v>3.78</v>
      </c>
      <c r="CK567">
        <v>162626.67000000001</v>
      </c>
      <c r="CL567">
        <v>189543.33</v>
      </c>
      <c r="CM567">
        <v>26920</v>
      </c>
      <c r="CN567">
        <v>55020</v>
      </c>
      <c r="CO567">
        <v>6090063.3300000001</v>
      </c>
      <c r="CP567">
        <v>-53476.67</v>
      </c>
      <c r="CQ567">
        <v>-281830</v>
      </c>
      <c r="CR567">
        <v>966218.15</v>
      </c>
      <c r="CS567">
        <v>178223918.81999999</v>
      </c>
      <c r="CT567">
        <v>6278.27</v>
      </c>
      <c r="CU567">
        <v>179207394.21000001</v>
      </c>
      <c r="CV567" s="34">
        <v>0.53694160000000002</v>
      </c>
      <c r="CW567">
        <v>826611064.5</v>
      </c>
      <c r="CX567" s="7">
        <v>39214083.789999999</v>
      </c>
      <c r="CY567" s="10">
        <f t="shared" si="17"/>
        <v>0</v>
      </c>
      <c r="CZ567" s="10">
        <f>IFERROR(INDEX(CONFAZ!$A$2:$ES$440,MATCH(DATE(YEAR($A567),MONTH($A567),15),CONFAZ!$A$2:$A$440,0),4),0)</f>
        <v>21747.67</v>
      </c>
      <c r="DA567"/>
      <c r="DB567"/>
      <c r="DC567"/>
      <c r="DD567"/>
      <c r="DJ567"/>
    </row>
    <row r="568" spans="1:114" x14ac:dyDescent="0.25">
      <c r="A568" s="1">
        <v>42998</v>
      </c>
      <c r="B568" s="1" t="str">
        <f t="shared" si="16"/>
        <v>20/09/2017</v>
      </c>
      <c r="C568" t="s">
        <v>61</v>
      </c>
      <c r="D568" t="s">
        <v>3</v>
      </c>
      <c r="E568" s="8">
        <v>3.1347999999999998</v>
      </c>
      <c r="F568">
        <v>403236245.42000008</v>
      </c>
      <c r="G568">
        <v>1786105.38</v>
      </c>
      <c r="H568">
        <v>572750678</v>
      </c>
      <c r="I568">
        <v>85066114.090000018</v>
      </c>
      <c r="J568">
        <v>37949194.649999999</v>
      </c>
      <c r="K568">
        <v>15469198.65</v>
      </c>
      <c r="L568">
        <v>14876725</v>
      </c>
      <c r="M568" s="10">
        <v>17067762</v>
      </c>
      <c r="N568" s="10">
        <v>33296698</v>
      </c>
      <c r="O568" s="10">
        <v>78306785</v>
      </c>
      <c r="P568" s="10">
        <v>85766948</v>
      </c>
      <c r="Q568" s="10">
        <v>6721977</v>
      </c>
      <c r="R568" s="10">
        <v>84801019</v>
      </c>
      <c r="S568" s="10">
        <v>3514355</v>
      </c>
      <c r="T568" s="10">
        <v>17190293</v>
      </c>
      <c r="U568" s="10">
        <v>183382025</v>
      </c>
      <c r="V568" s="10">
        <v>60924006</v>
      </c>
      <c r="W568" s="10">
        <v>3514355</v>
      </c>
      <c r="X568" s="10">
        <v>17190293</v>
      </c>
      <c r="Y568" s="10">
        <v>183382025</v>
      </c>
      <c r="Z568" s="10">
        <v>60924006</v>
      </c>
      <c r="AA568" s="10">
        <v>1778810</v>
      </c>
      <c r="AB568" s="10">
        <v>0.42946523949999998</v>
      </c>
      <c r="AC568">
        <v>134.86000000000001</v>
      </c>
      <c r="AD568" s="2">
        <v>18533214138</v>
      </c>
      <c r="AE568" s="2">
        <v>14242528368</v>
      </c>
      <c r="AF568" s="10">
        <f>INDEX(CONFAZ!$EN$2:$ES$408,MATCH(DATE(YEAR($A568),MONTH($A568),15),CONFAZ!$EN$2:$EN$408,0),2)</f>
        <v>234847296</v>
      </c>
      <c r="AG568" s="10">
        <f>INDEX(CONFAZ!$EN$2:$ES$408,MATCH(DATE(YEAR($A568),MONTH($A568),15),CONFAZ!$EN$2:$EN$408,0),3)</f>
        <v>189564903</v>
      </c>
      <c r="AH568">
        <v>937</v>
      </c>
      <c r="AI568">
        <v>1195123691200</v>
      </c>
      <c r="AJ568">
        <v>8.35</v>
      </c>
      <c r="AK568">
        <v>-0.02</v>
      </c>
      <c r="AL568">
        <v>1072.36055555555</v>
      </c>
      <c r="AM568">
        <v>852.16200000000003</v>
      </c>
      <c r="AN568">
        <v>783.53809523809502</v>
      </c>
      <c r="AO568">
        <v>963.56560000000002</v>
      </c>
      <c r="AP568">
        <v>12.5249194908756</v>
      </c>
      <c r="AQ568">
        <v>1.1599999999999999</v>
      </c>
      <c r="AR568">
        <v>175</v>
      </c>
      <c r="AS568">
        <v>12.739000000000001</v>
      </c>
      <c r="AT568" s="10">
        <v>544327900000</v>
      </c>
      <c r="AU568">
        <v>0</v>
      </c>
      <c r="AV568">
        <v>0</v>
      </c>
      <c r="AW568">
        <v>106072125</v>
      </c>
      <c r="AX568">
        <v>95533206</v>
      </c>
      <c r="AY568">
        <v>0</v>
      </c>
      <c r="AZ568" s="10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10283637</v>
      </c>
      <c r="BN568">
        <v>255282</v>
      </c>
      <c r="BO568">
        <v>27308046000</v>
      </c>
      <c r="BP568" s="3">
        <v>0.4</v>
      </c>
      <c r="BQ568" s="3">
        <v>3704</v>
      </c>
      <c r="BR568" s="3">
        <v>25660.71</v>
      </c>
      <c r="BS568" s="3">
        <v>2676581000</v>
      </c>
      <c r="BT568" s="3">
        <v>22762000</v>
      </c>
      <c r="BU568" s="3">
        <v>6052464000</v>
      </c>
      <c r="BV568" s="3">
        <v>13383053000</v>
      </c>
      <c r="BW568" s="3">
        <v>5173186000</v>
      </c>
      <c r="BX568" s="3">
        <v>22134860000</v>
      </c>
      <c r="BY568">
        <v>0</v>
      </c>
      <c r="BZ568">
        <v>0</v>
      </c>
      <c r="CA568">
        <v>0</v>
      </c>
      <c r="CB568">
        <v>0</v>
      </c>
      <c r="CC568">
        <v>27308046000</v>
      </c>
      <c r="CD568">
        <v>0.4</v>
      </c>
      <c r="CE568">
        <v>325652.95</v>
      </c>
      <c r="CF568">
        <v>137692768.34999999</v>
      </c>
      <c r="CG568">
        <v>33775.699999999997</v>
      </c>
      <c r="CH568">
        <v>27138.589999999997</v>
      </c>
      <c r="CI568">
        <v>31.432478700000001</v>
      </c>
      <c r="CJ568">
        <v>3.88</v>
      </c>
      <c r="CK568">
        <v>162626.67000000001</v>
      </c>
      <c r="CL568">
        <v>189543.33</v>
      </c>
      <c r="CM568">
        <v>26920</v>
      </c>
      <c r="CN568">
        <v>55020</v>
      </c>
      <c r="CO568">
        <v>6090063.3300000001</v>
      </c>
      <c r="CP568">
        <v>-53476.67</v>
      </c>
      <c r="CQ568">
        <v>-281830</v>
      </c>
      <c r="CR568">
        <v>814535.75</v>
      </c>
      <c r="CS568">
        <v>205912356.88999999</v>
      </c>
      <c r="CT568">
        <v>3018.23</v>
      </c>
      <c r="CU568">
        <v>206729910.87</v>
      </c>
      <c r="CV568" s="34">
        <v>0.53694160000000002</v>
      </c>
      <c r="CW568">
        <v>1009720769</v>
      </c>
      <c r="CX568" s="7">
        <v>43720164.030000001</v>
      </c>
      <c r="CY568" s="10">
        <f t="shared" si="17"/>
        <v>0</v>
      </c>
      <c r="CZ568" s="10">
        <f>IFERROR(INDEX(CONFAZ!$A$2:$ES$440,MATCH(DATE(YEAR($A568),MONTH($A568),15),CONFAZ!$A$2:$A$440,0),4),0)</f>
        <v>33775.699999999997</v>
      </c>
      <c r="DA568"/>
      <c r="DB568"/>
      <c r="DC568"/>
      <c r="DD568"/>
      <c r="DJ568"/>
    </row>
    <row r="569" spans="1:114" x14ac:dyDescent="0.25">
      <c r="A569" s="1">
        <v>43028</v>
      </c>
      <c r="B569" s="1" t="str">
        <f t="shared" si="16"/>
        <v>20/10/2017</v>
      </c>
      <c r="C569" t="s">
        <v>61</v>
      </c>
      <c r="D569" t="s">
        <v>3</v>
      </c>
      <c r="E569" s="8">
        <v>3.1911999999999998</v>
      </c>
      <c r="F569">
        <v>383350368.48000008</v>
      </c>
      <c r="G569">
        <v>3203611.17</v>
      </c>
      <c r="H569">
        <v>564152762</v>
      </c>
      <c r="I569">
        <v>77303196.430000007</v>
      </c>
      <c r="J569">
        <v>55078228.379999995</v>
      </c>
      <c r="K569">
        <v>14895212.309999999</v>
      </c>
      <c r="L569">
        <v>11543775</v>
      </c>
      <c r="M569" s="10">
        <v>18364310</v>
      </c>
      <c r="N569" s="10">
        <v>32372827</v>
      </c>
      <c r="O569" s="10">
        <v>78998847</v>
      </c>
      <c r="P569" s="10">
        <v>88767144</v>
      </c>
      <c r="Q569" s="10">
        <v>7234221</v>
      </c>
      <c r="R569" s="10">
        <v>78378279</v>
      </c>
      <c r="S569" s="10">
        <v>4195945</v>
      </c>
      <c r="T569" s="10">
        <v>20455188</v>
      </c>
      <c r="U569" s="10">
        <v>162935435</v>
      </c>
      <c r="V569" s="10">
        <v>69246955</v>
      </c>
      <c r="W569" s="10">
        <v>4195945</v>
      </c>
      <c r="X569" s="10">
        <v>20455188</v>
      </c>
      <c r="Y569" s="10">
        <v>162935435</v>
      </c>
      <c r="Z569" s="10">
        <v>69246955</v>
      </c>
      <c r="AA569" s="10">
        <v>3203611</v>
      </c>
      <c r="AB569" s="10">
        <v>1.1511967815999999</v>
      </c>
      <c r="AC569">
        <v>136.07</v>
      </c>
      <c r="AD569" s="2">
        <v>18694329848</v>
      </c>
      <c r="AE569" s="2">
        <v>14598898881</v>
      </c>
      <c r="AF569" s="10">
        <f>INDEX(CONFAZ!$EN$2:$ES$408,MATCH(DATE(YEAR($A569),MONTH($A569),15),CONFAZ!$EN$2:$EN$408,0),2)</f>
        <v>219850106</v>
      </c>
      <c r="AG569" s="10">
        <f>INDEX(CONFAZ!$EN$2:$ES$408,MATCH(DATE(YEAR($A569),MONTH($A569),15),CONFAZ!$EN$2:$EN$408,0),3)</f>
        <v>239604649</v>
      </c>
      <c r="AH569">
        <v>937</v>
      </c>
      <c r="AI569">
        <v>1213776111200</v>
      </c>
      <c r="AJ569">
        <v>8.01</v>
      </c>
      <c r="AK569">
        <v>0.37</v>
      </c>
      <c r="AL569">
        <v>1073.7366666666601</v>
      </c>
      <c r="AM569">
        <v>852.97649999999999</v>
      </c>
      <c r="AN569">
        <v>785.33952380952303</v>
      </c>
      <c r="AO569">
        <v>963.60919999999999</v>
      </c>
      <c r="AP569">
        <v>12.305659799341299</v>
      </c>
      <c r="AQ569">
        <v>1.42</v>
      </c>
      <c r="AR569">
        <v>187.09</v>
      </c>
      <c r="AS569">
        <v>35.619999999999997</v>
      </c>
      <c r="AT569" s="10">
        <v>568803900000</v>
      </c>
      <c r="AU569">
        <v>0</v>
      </c>
      <c r="AV569">
        <v>0</v>
      </c>
      <c r="AW569">
        <v>106086923</v>
      </c>
      <c r="AX569">
        <v>105814024</v>
      </c>
      <c r="AY569">
        <v>0</v>
      </c>
      <c r="AZ569" s="10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272899</v>
      </c>
      <c r="BO569">
        <v>0</v>
      </c>
      <c r="BP569" s="3">
        <v>0</v>
      </c>
      <c r="BQ569" s="3">
        <v>0</v>
      </c>
      <c r="BR569" s="3">
        <v>0</v>
      </c>
      <c r="BS569" s="3">
        <v>0</v>
      </c>
      <c r="BT569" s="3">
        <v>0</v>
      </c>
      <c r="BU569" s="3">
        <v>0</v>
      </c>
      <c r="BV569" s="3">
        <v>0</v>
      </c>
      <c r="BW569" s="3">
        <v>0</v>
      </c>
      <c r="BX569" s="3">
        <v>0</v>
      </c>
      <c r="BY569">
        <v>0</v>
      </c>
      <c r="BZ569">
        <v>0</v>
      </c>
      <c r="CA569">
        <v>0</v>
      </c>
      <c r="CB569">
        <v>0</v>
      </c>
      <c r="CC569">
        <v>27308046000</v>
      </c>
      <c r="CD569">
        <v>0.4</v>
      </c>
      <c r="CE569">
        <v>229395.98</v>
      </c>
      <c r="CF569">
        <v>135493445.09999999</v>
      </c>
      <c r="CG569">
        <v>16330.25</v>
      </c>
      <c r="CH569">
        <v>27518.589999999997</v>
      </c>
      <c r="CI569">
        <v>31.432478700000001</v>
      </c>
      <c r="CJ569">
        <v>3.9</v>
      </c>
      <c r="CK569">
        <v>116030</v>
      </c>
      <c r="CL569">
        <v>141173.32999999999</v>
      </c>
      <c r="CM569">
        <v>25143.33</v>
      </c>
      <c r="CN569">
        <v>-36420</v>
      </c>
      <c r="CO569">
        <v>6106246.6699999999</v>
      </c>
      <c r="CP569">
        <v>-50476.67</v>
      </c>
      <c r="CQ569">
        <v>-218470</v>
      </c>
      <c r="CR569">
        <v>1280151.1000000001</v>
      </c>
      <c r="CS569">
        <v>197638465.75</v>
      </c>
      <c r="CT569">
        <v>8325.31</v>
      </c>
      <c r="CU569" s="18">
        <v>198926942.16</v>
      </c>
      <c r="CV569" s="34">
        <v>0.53694160000000002</v>
      </c>
      <c r="CW569">
        <v>955703828.70000005</v>
      </c>
      <c r="CX569" s="7">
        <v>42554674.630000003</v>
      </c>
      <c r="CY569" s="10">
        <f t="shared" si="17"/>
        <v>0</v>
      </c>
      <c r="CZ569" s="10">
        <f>IFERROR(INDEX(CONFAZ!$A$2:$ES$440,MATCH(DATE(YEAR($A569),MONTH($A569),15),CONFAZ!$A$2:$A$440,0),4),0)</f>
        <v>16330.25</v>
      </c>
      <c r="DA569"/>
      <c r="DB569"/>
      <c r="DC569"/>
      <c r="DD569"/>
      <c r="DJ569"/>
    </row>
    <row r="570" spans="1:114" x14ac:dyDescent="0.25">
      <c r="A570" s="1">
        <v>43059</v>
      </c>
      <c r="B570" s="1" t="str">
        <f t="shared" si="16"/>
        <v>20/11/2017</v>
      </c>
      <c r="C570" t="s">
        <v>61</v>
      </c>
      <c r="D570" t="s">
        <v>3</v>
      </c>
      <c r="E570" s="8">
        <v>3.2593999999999999</v>
      </c>
      <c r="F570">
        <v>410868188.97000003</v>
      </c>
      <c r="G570">
        <v>3915062.0700000003</v>
      </c>
      <c r="H570">
        <v>594330549</v>
      </c>
      <c r="I570">
        <v>82467908.480000019</v>
      </c>
      <c r="J570">
        <v>55029179.089999996</v>
      </c>
      <c r="K570">
        <v>15396054.299999999</v>
      </c>
      <c r="L570">
        <v>9199520</v>
      </c>
      <c r="M570" s="10">
        <v>19298273</v>
      </c>
      <c r="N570" s="10">
        <v>31895543</v>
      </c>
      <c r="O570" s="10">
        <v>84457059</v>
      </c>
      <c r="P570" s="10">
        <v>83660098</v>
      </c>
      <c r="Q570" s="10">
        <v>6927543</v>
      </c>
      <c r="R570" s="10">
        <v>81630246</v>
      </c>
      <c r="S570" s="10">
        <v>2999406</v>
      </c>
      <c r="T570" s="10">
        <v>22044962</v>
      </c>
      <c r="U570" s="10">
        <v>182115584</v>
      </c>
      <c r="V570" s="10">
        <v>75386773</v>
      </c>
      <c r="W570" s="10">
        <v>2999406</v>
      </c>
      <c r="X570" s="10">
        <v>22044962</v>
      </c>
      <c r="Y570" s="10">
        <v>182115584</v>
      </c>
      <c r="Z570" s="10">
        <v>75386773</v>
      </c>
      <c r="AA570" s="10">
        <v>3915062</v>
      </c>
      <c r="AB570" s="10">
        <v>0.67742050860000003</v>
      </c>
      <c r="AC570">
        <v>135.08000000000001</v>
      </c>
      <c r="AD570" s="2">
        <v>16584235219</v>
      </c>
      <c r="AE570" s="2">
        <v>13951600049</v>
      </c>
      <c r="AF570" s="10">
        <f>INDEX(CONFAZ!$EN$2:$ES$408,MATCH(DATE(YEAR($A570),MONTH($A570),15),CONFAZ!$EN$2:$EN$408,0),2)</f>
        <v>315908668</v>
      </c>
      <c r="AG570" s="10">
        <f>INDEX(CONFAZ!$EN$2:$ES$408,MATCH(DATE(YEAR($A570),MONTH($A570),15),CONFAZ!$EN$2:$EN$408,0),3)</f>
        <v>136176491</v>
      </c>
      <c r="AH570">
        <v>937</v>
      </c>
      <c r="AI570">
        <v>1242013926400</v>
      </c>
      <c r="AJ570">
        <v>7.4</v>
      </c>
      <c r="AK570">
        <v>0.18</v>
      </c>
      <c r="AL570">
        <v>1079.68611111111</v>
      </c>
      <c r="AM570">
        <v>857.58349999999996</v>
      </c>
      <c r="AN570">
        <v>786.21523809523796</v>
      </c>
      <c r="AO570">
        <v>969.43119999999999</v>
      </c>
      <c r="AP570">
        <v>12.1328724745063</v>
      </c>
      <c r="AQ570">
        <v>1.28</v>
      </c>
      <c r="AR570">
        <v>203.67</v>
      </c>
      <c r="AS570">
        <v>37.72</v>
      </c>
      <c r="AT570" s="10">
        <v>574019500000</v>
      </c>
      <c r="AU570">
        <v>0</v>
      </c>
      <c r="AV570">
        <v>0</v>
      </c>
      <c r="AW570">
        <v>176414117</v>
      </c>
      <c r="AX570">
        <v>175517037</v>
      </c>
      <c r="AY570">
        <v>0</v>
      </c>
      <c r="AZ570" s="1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272080</v>
      </c>
      <c r="BO570">
        <v>27308046000</v>
      </c>
      <c r="BP570" s="3">
        <v>0.4</v>
      </c>
      <c r="BQ570" s="3">
        <v>3704</v>
      </c>
      <c r="BR570" s="3">
        <v>25660.71</v>
      </c>
      <c r="BS570" s="3">
        <v>2676581000</v>
      </c>
      <c r="BT570" s="3">
        <v>22762000</v>
      </c>
      <c r="BU570" s="3">
        <v>6052464000</v>
      </c>
      <c r="BV570">
        <v>13383053000</v>
      </c>
      <c r="BW570" s="3">
        <v>5173186000</v>
      </c>
      <c r="BX570" s="3">
        <v>22134860000</v>
      </c>
      <c r="BY570">
        <v>0</v>
      </c>
      <c r="BZ570">
        <v>0</v>
      </c>
      <c r="CA570">
        <v>0</v>
      </c>
      <c r="CB570">
        <v>0</v>
      </c>
      <c r="CC570">
        <v>27308046000</v>
      </c>
      <c r="CD570">
        <v>0.4</v>
      </c>
      <c r="CE570">
        <v>351343.19</v>
      </c>
      <c r="CF570">
        <v>147418733.91</v>
      </c>
      <c r="CG570">
        <v>52686.36</v>
      </c>
      <c r="CH570">
        <v>27281.589999999997</v>
      </c>
      <c r="CI570">
        <v>31.432478700000001</v>
      </c>
      <c r="CJ570">
        <v>4</v>
      </c>
      <c r="CK570">
        <v>116030</v>
      </c>
      <c r="CL570">
        <v>141173.32999999999</v>
      </c>
      <c r="CM570">
        <v>25143.33</v>
      </c>
      <c r="CN570">
        <v>-36420</v>
      </c>
      <c r="CO570">
        <v>6106246.6699999999</v>
      </c>
      <c r="CP570">
        <v>-50476.67</v>
      </c>
      <c r="CQ570">
        <v>-218470</v>
      </c>
      <c r="CR570">
        <v>2284559.85</v>
      </c>
      <c r="CS570">
        <v>214115132.19999999</v>
      </c>
      <c r="CT570">
        <v>2345.17</v>
      </c>
      <c r="CU570">
        <v>216402037.22</v>
      </c>
      <c r="CV570" s="34">
        <v>0.53694160000000002</v>
      </c>
      <c r="CW570">
        <v>1041248335</v>
      </c>
      <c r="CX570" s="7">
        <v>42395618.810000002</v>
      </c>
      <c r="CY570" s="10">
        <f t="shared" si="17"/>
        <v>0</v>
      </c>
      <c r="CZ570" s="10">
        <f>IFERROR(INDEX(CONFAZ!$A$2:$ES$440,MATCH(DATE(YEAR($A570),MONTH($A570),15),CONFAZ!$A$2:$A$440,0),4),0)</f>
        <v>52686.36</v>
      </c>
      <c r="DA570" s="10"/>
      <c r="DB570" s="10"/>
      <c r="DC570"/>
      <c r="DD570"/>
      <c r="DJ570"/>
    </row>
    <row r="571" spans="1:114" x14ac:dyDescent="0.25">
      <c r="A571" s="1">
        <v>43089</v>
      </c>
      <c r="B571" s="1" t="str">
        <f t="shared" si="16"/>
        <v>20/12/2017</v>
      </c>
      <c r="C571" t="s">
        <v>61</v>
      </c>
      <c r="D571" t="s">
        <v>3</v>
      </c>
      <c r="E571" s="8">
        <v>3.2919</v>
      </c>
      <c r="F571">
        <v>364678421.18000001</v>
      </c>
      <c r="G571">
        <v>2136721.56</v>
      </c>
      <c r="H571">
        <v>540928521</v>
      </c>
      <c r="I571">
        <v>83586702.710000038</v>
      </c>
      <c r="J571">
        <v>46884403.610000007</v>
      </c>
      <c r="K571">
        <v>16386390.300000001</v>
      </c>
      <c r="L571">
        <v>12296714</v>
      </c>
      <c r="M571" s="10">
        <v>18600533</v>
      </c>
      <c r="N571" s="10">
        <v>31202068</v>
      </c>
      <c r="O571" s="10">
        <v>84769477</v>
      </c>
      <c r="P571" s="10">
        <v>82759702</v>
      </c>
      <c r="Q571" s="10">
        <v>5731415</v>
      </c>
      <c r="R571" s="10">
        <v>91090555</v>
      </c>
      <c r="S571" s="10">
        <v>2717864</v>
      </c>
      <c r="T571" s="10">
        <v>17396209</v>
      </c>
      <c r="U571" s="10">
        <v>127316310</v>
      </c>
      <c r="V571" s="10">
        <v>77207667</v>
      </c>
      <c r="W571" s="10">
        <v>2717864</v>
      </c>
      <c r="X571" s="10">
        <v>17396209</v>
      </c>
      <c r="Y571" s="10">
        <v>127316310</v>
      </c>
      <c r="Z571" s="10">
        <v>77207667</v>
      </c>
      <c r="AA571" s="10">
        <v>2136721</v>
      </c>
      <c r="AB571" s="10">
        <v>0.2117349476</v>
      </c>
      <c r="AC571">
        <v>135.78</v>
      </c>
      <c r="AD571" s="2">
        <v>17476274644</v>
      </c>
      <c r="AE571" s="2">
        <v>13323465863</v>
      </c>
      <c r="AF571" s="10">
        <f>INDEX(CONFAZ!$EN$2:$ES$408,MATCH(DATE(YEAR($A571),MONTH($A571),15),CONFAZ!$EN$2:$EN$408,0),2)</f>
        <v>228774874</v>
      </c>
      <c r="AG571" s="10">
        <f>INDEX(CONFAZ!$EN$2:$ES$408,MATCH(DATE(YEAR($A571),MONTH($A571),15),CONFAZ!$EN$2:$EN$408,0),3)</f>
        <v>215488194</v>
      </c>
      <c r="AH571">
        <v>937</v>
      </c>
      <c r="AI571">
        <v>1231078426800</v>
      </c>
      <c r="AJ571">
        <v>7</v>
      </c>
      <c r="AK571">
        <v>0.26</v>
      </c>
      <c r="AL571">
        <v>1079.3433333333301</v>
      </c>
      <c r="AM571">
        <v>857.20150000000001</v>
      </c>
      <c r="AN571">
        <v>784.66571428571399</v>
      </c>
      <c r="AO571">
        <v>969.11120000000005</v>
      </c>
      <c r="AP571">
        <v>11.8961416111806</v>
      </c>
      <c r="AQ571">
        <v>1.44</v>
      </c>
      <c r="AR571">
        <v>210.56</v>
      </c>
      <c r="AS571">
        <v>24.49</v>
      </c>
      <c r="AT571" s="10">
        <v>577802800000</v>
      </c>
      <c r="AU571">
        <v>0</v>
      </c>
      <c r="AV571">
        <v>0</v>
      </c>
      <c r="AW571">
        <v>111371748</v>
      </c>
      <c r="AX571">
        <v>110762162</v>
      </c>
      <c r="AY571">
        <v>0</v>
      </c>
      <c r="AZ571" s="10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197402</v>
      </c>
      <c r="BM571">
        <v>0</v>
      </c>
      <c r="BN571">
        <v>412184</v>
      </c>
      <c r="BO571">
        <v>27308046000</v>
      </c>
      <c r="BP571" s="3">
        <v>0.4</v>
      </c>
      <c r="BQ571" s="3">
        <v>3704</v>
      </c>
      <c r="BR571" s="3">
        <v>25660.71</v>
      </c>
      <c r="BS571" s="3">
        <v>2676581000</v>
      </c>
      <c r="BT571" s="3">
        <v>22762000</v>
      </c>
      <c r="BU571" s="3">
        <v>6052464000</v>
      </c>
      <c r="BV571" s="3">
        <v>13383053000</v>
      </c>
      <c r="BW571" s="3">
        <v>5173186000</v>
      </c>
      <c r="BX571" s="3">
        <v>22134860000</v>
      </c>
      <c r="BY571">
        <v>0</v>
      </c>
      <c r="BZ571">
        <v>0</v>
      </c>
      <c r="CA571">
        <v>0</v>
      </c>
      <c r="CB571">
        <v>0</v>
      </c>
      <c r="CC571">
        <v>27308046000</v>
      </c>
      <c r="CD571">
        <v>0.4</v>
      </c>
      <c r="CE571">
        <v>372462.8</v>
      </c>
      <c r="CF571">
        <v>180482198.47</v>
      </c>
      <c r="CG571">
        <v>34782.480000000003</v>
      </c>
      <c r="CH571">
        <v>27281.589999999997</v>
      </c>
      <c r="CI571">
        <v>31.432478700000001</v>
      </c>
      <c r="CJ571">
        <v>4.09</v>
      </c>
      <c r="CK571">
        <v>116030</v>
      </c>
      <c r="CL571">
        <v>141173.32999999999</v>
      </c>
      <c r="CM571">
        <v>25143.33</v>
      </c>
      <c r="CN571">
        <v>-36420</v>
      </c>
      <c r="CO571">
        <v>6106246.6699999999</v>
      </c>
      <c r="CP571">
        <v>-50476.67</v>
      </c>
      <c r="CQ571">
        <v>-218470</v>
      </c>
      <c r="CR571">
        <v>1019043.69</v>
      </c>
      <c r="CS571">
        <v>202428385.03999999</v>
      </c>
      <c r="CT571">
        <v>3742.52</v>
      </c>
      <c r="CU571">
        <v>203451171.25</v>
      </c>
      <c r="CV571" s="34">
        <v>0.53694160000000002</v>
      </c>
      <c r="CW571">
        <v>1042877383</v>
      </c>
      <c r="CX571" s="7">
        <v>42952397.509999998</v>
      </c>
      <c r="CY571" s="10">
        <f t="shared" si="17"/>
        <v>0</v>
      </c>
      <c r="CZ571" s="10">
        <f>IFERROR(INDEX(CONFAZ!$A$2:$ES$440,MATCH(DATE(YEAR($A571),MONTH($A571),15),CONFAZ!$A$2:$A$440,0),4),0)</f>
        <v>34782.480000000003</v>
      </c>
      <c r="DA571"/>
      <c r="DB571"/>
      <c r="DC571"/>
      <c r="DD571"/>
      <c r="DJ571"/>
    </row>
    <row r="572" spans="1:114" x14ac:dyDescent="0.25">
      <c r="A572" s="1">
        <v>43120</v>
      </c>
      <c r="B572" s="1" t="str">
        <f t="shared" si="16"/>
        <v>20/01/2018</v>
      </c>
      <c r="C572" t="s">
        <v>61</v>
      </c>
      <c r="D572" t="s">
        <v>3</v>
      </c>
      <c r="E572" s="8">
        <v>3.2105999999999999</v>
      </c>
      <c r="F572">
        <v>378090284.60000002</v>
      </c>
      <c r="G572">
        <v>2248350.6500000004</v>
      </c>
      <c r="H572">
        <v>555797823</v>
      </c>
      <c r="I572">
        <v>82288485.689999983</v>
      </c>
      <c r="J572">
        <v>52302984.93</v>
      </c>
      <c r="K572">
        <v>18642566.200000003</v>
      </c>
      <c r="L572">
        <v>34014863</v>
      </c>
      <c r="M572" s="10">
        <v>17890894</v>
      </c>
      <c r="N572" s="10">
        <v>32376102</v>
      </c>
      <c r="O572" s="10">
        <v>104477452</v>
      </c>
      <c r="P572" s="10">
        <v>79573554</v>
      </c>
      <c r="Q572" s="10">
        <v>6485599</v>
      </c>
      <c r="R572" s="10">
        <v>91478227</v>
      </c>
      <c r="S572" s="10">
        <v>2664076</v>
      </c>
      <c r="T572" s="10">
        <v>19224552</v>
      </c>
      <c r="U572" s="10">
        <v>128138644</v>
      </c>
      <c r="V572" s="10">
        <v>71240373</v>
      </c>
      <c r="W572" s="10">
        <v>2664076</v>
      </c>
      <c r="X572" s="10">
        <v>19224552</v>
      </c>
      <c r="Y572" s="10">
        <v>128138644</v>
      </c>
      <c r="Z572" s="10">
        <v>71240373</v>
      </c>
      <c r="AA572" s="10">
        <v>2248350</v>
      </c>
      <c r="AB572" s="10">
        <v>0.74446965399999998</v>
      </c>
      <c r="AC572">
        <v>132.12</v>
      </c>
      <c r="AD572" s="2">
        <v>16769724658</v>
      </c>
      <c r="AE572" s="2">
        <v>15114215063</v>
      </c>
      <c r="AF572" s="10">
        <f>INDEX(CONFAZ!$EN$2:$ES$408,MATCH(DATE(YEAR($A572),MONTH($A572),15),CONFAZ!$EN$2:$EN$408,0),2)</f>
        <v>247988547</v>
      </c>
      <c r="AG572" s="10">
        <f>INDEX(CONFAZ!$EN$2:$ES$408,MATCH(DATE(YEAR($A572),MONTH($A572),15),CONFAZ!$EN$2:$EN$408,0),3)</f>
        <v>261883451</v>
      </c>
      <c r="AH572">
        <v>954</v>
      </c>
      <c r="AI572">
        <v>1206225630600</v>
      </c>
      <c r="AJ572">
        <v>6.9</v>
      </c>
      <c r="AK572">
        <v>0.23</v>
      </c>
      <c r="AL572">
        <v>1083.2716666666599</v>
      </c>
      <c r="AM572">
        <v>857.87649999999996</v>
      </c>
      <c r="AN572">
        <v>783.34142857142797</v>
      </c>
      <c r="AO572">
        <v>972.13599999999997</v>
      </c>
      <c r="AP572">
        <v>12.272340913214901</v>
      </c>
      <c r="AQ572">
        <v>1.29</v>
      </c>
      <c r="AR572">
        <v>221.18</v>
      </c>
      <c r="AS572">
        <v>9.8800000000000008</v>
      </c>
      <c r="AT572" s="10">
        <v>552718500000</v>
      </c>
      <c r="AU572">
        <v>0</v>
      </c>
      <c r="AV572">
        <v>0</v>
      </c>
      <c r="AW572">
        <v>146380664</v>
      </c>
      <c r="AX572">
        <v>145902571</v>
      </c>
      <c r="AY572">
        <v>0</v>
      </c>
      <c r="AZ572" s="10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50702</v>
      </c>
      <c r="BM572">
        <v>0</v>
      </c>
      <c r="BN572">
        <v>328774</v>
      </c>
      <c r="BO572">
        <v>26798107000</v>
      </c>
      <c r="BP572" s="3">
        <v>0.4</v>
      </c>
      <c r="BQ572" s="3">
        <v>3704</v>
      </c>
      <c r="BR572" s="3">
        <v>24954.17</v>
      </c>
      <c r="BS572" s="3">
        <v>2945494000</v>
      </c>
      <c r="BT572" s="3">
        <v>24318000</v>
      </c>
      <c r="BU572" s="3">
        <v>6098154000</v>
      </c>
      <c r="BV572">
        <v>12567340000</v>
      </c>
      <c r="BW572" s="3">
        <v>5162802000</v>
      </c>
      <c r="BX572" s="3">
        <v>21635305000</v>
      </c>
      <c r="BY572">
        <v>0</v>
      </c>
      <c r="BZ572">
        <v>0</v>
      </c>
      <c r="CA572">
        <v>0</v>
      </c>
      <c r="CB572">
        <v>0</v>
      </c>
      <c r="CC572">
        <v>27308046000</v>
      </c>
      <c r="CD572">
        <v>0.4</v>
      </c>
      <c r="CE572">
        <v>255681.01</v>
      </c>
      <c r="CF572">
        <v>174980047.66</v>
      </c>
      <c r="CG572">
        <v>7250.98</v>
      </c>
      <c r="CH572">
        <v>74893.67</v>
      </c>
      <c r="CI572">
        <v>32.480378199999997</v>
      </c>
      <c r="CJ572">
        <v>4.1900000000000004</v>
      </c>
      <c r="CK572">
        <v>185946.67</v>
      </c>
      <c r="CL572">
        <v>214040</v>
      </c>
      <c r="CM572">
        <v>28093.33</v>
      </c>
      <c r="CN572">
        <v>31040</v>
      </c>
      <c r="CO572">
        <v>6142000</v>
      </c>
      <c r="CP572">
        <v>-35463.33</v>
      </c>
      <c r="CQ572">
        <v>-163306.67000000001</v>
      </c>
      <c r="CR572">
        <v>1005276.13</v>
      </c>
      <c r="CS572">
        <v>214507620.53</v>
      </c>
      <c r="CT572">
        <v>33578.699999999997</v>
      </c>
      <c r="CU572">
        <v>215550062.80000001</v>
      </c>
      <c r="CV572" s="34">
        <v>0.53856099999999996</v>
      </c>
      <c r="CW572">
        <v>1098695726</v>
      </c>
      <c r="CX572" s="7">
        <v>42277754.399999999</v>
      </c>
      <c r="CY572" s="10">
        <f t="shared" si="17"/>
        <v>0</v>
      </c>
      <c r="CZ572" s="10">
        <f>IFERROR(INDEX(CONFAZ!$A$2:$ES$440,MATCH(DATE(YEAR($A572),MONTH($A572),15),CONFAZ!$A$2:$A$440,0),4),0)</f>
        <v>7250.98</v>
      </c>
      <c r="DB572"/>
      <c r="DC572"/>
      <c r="DD572"/>
      <c r="DJ572"/>
    </row>
    <row r="573" spans="1:114" x14ac:dyDescent="0.25">
      <c r="A573" s="1">
        <v>43151</v>
      </c>
      <c r="B573" s="1" t="str">
        <f t="shared" si="16"/>
        <v>20/02/2018</v>
      </c>
      <c r="C573" t="s">
        <v>61</v>
      </c>
      <c r="D573" t="s">
        <v>3</v>
      </c>
      <c r="E573" s="8">
        <v>3.2414999999999998</v>
      </c>
      <c r="F573">
        <v>343825681.58999997</v>
      </c>
      <c r="G573">
        <v>1894962.56</v>
      </c>
      <c r="H573">
        <v>495688222</v>
      </c>
      <c r="I573">
        <v>72563658.680000007</v>
      </c>
      <c r="J573">
        <v>38715871.430000007</v>
      </c>
      <c r="K573">
        <v>14667877.830000002</v>
      </c>
      <c r="L573">
        <v>102347262</v>
      </c>
      <c r="M573" s="10">
        <v>15242873</v>
      </c>
      <c r="N573" s="10">
        <v>37106852</v>
      </c>
      <c r="O573" s="10">
        <v>72506814</v>
      </c>
      <c r="P573" s="10">
        <v>74038325</v>
      </c>
      <c r="Q573" s="10">
        <v>4438748</v>
      </c>
      <c r="R573" s="10">
        <v>71477144</v>
      </c>
      <c r="S573" s="10">
        <v>2587332</v>
      </c>
      <c r="T573" s="10">
        <v>15199807</v>
      </c>
      <c r="U573" s="10">
        <v>137074101</v>
      </c>
      <c r="V573" s="10">
        <v>64121842</v>
      </c>
      <c r="W573" s="10">
        <v>2587332</v>
      </c>
      <c r="X573" s="10">
        <v>15199807</v>
      </c>
      <c r="Y573" s="10">
        <v>137074101</v>
      </c>
      <c r="Z573" s="10">
        <v>64121842</v>
      </c>
      <c r="AA573" s="10">
        <v>1894384</v>
      </c>
      <c r="AB573" s="10">
        <v>9.2195087600000003E-2</v>
      </c>
      <c r="AC573">
        <v>129.94</v>
      </c>
      <c r="AD573" s="2">
        <v>15801987736</v>
      </c>
      <c r="AE573" s="2">
        <v>13268767883</v>
      </c>
      <c r="AF573" s="10">
        <f>INDEX(CONFAZ!$EN$2:$ES$408,MATCH(DATE(YEAR($A573),MONTH($A573),15),CONFAZ!$EN$2:$EN$408,0),2)</f>
        <v>230360789</v>
      </c>
      <c r="AG573" s="10">
        <f>INDEX(CONFAZ!$EN$2:$ES$408,MATCH(DATE(YEAR($A573),MONTH($A573),15),CONFAZ!$EN$2:$EN$408,0),3)</f>
        <v>236982285</v>
      </c>
      <c r="AH573">
        <v>954</v>
      </c>
      <c r="AI573">
        <v>1222158952500</v>
      </c>
      <c r="AJ573">
        <v>6.72</v>
      </c>
      <c r="AK573">
        <v>0.18</v>
      </c>
      <c r="AL573">
        <v>1091.12055555555</v>
      </c>
      <c r="AM573">
        <v>865.3895</v>
      </c>
      <c r="AN573">
        <v>789.16142857142802</v>
      </c>
      <c r="AO573">
        <v>978.22759999999903</v>
      </c>
      <c r="AP573">
        <v>12.706136535281001</v>
      </c>
      <c r="AQ573">
        <v>1.32</v>
      </c>
      <c r="AR573">
        <v>213.5</v>
      </c>
      <c r="AS573">
        <v>4.21</v>
      </c>
      <c r="AT573" s="10">
        <v>540147699999.99994</v>
      </c>
      <c r="AU573">
        <v>0</v>
      </c>
      <c r="AV573">
        <v>0</v>
      </c>
      <c r="AW573">
        <v>94370533</v>
      </c>
      <c r="AX573">
        <v>94145613</v>
      </c>
      <c r="AY573">
        <v>0</v>
      </c>
      <c r="AZ573" s="10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224920</v>
      </c>
      <c r="BO573">
        <v>26798107000</v>
      </c>
      <c r="BP573" s="3">
        <v>0.4</v>
      </c>
      <c r="BQ573" s="3">
        <v>3704</v>
      </c>
      <c r="BR573" s="3">
        <v>24954.17</v>
      </c>
      <c r="BS573" s="3">
        <v>2945494000</v>
      </c>
      <c r="BT573" s="3">
        <v>24318000</v>
      </c>
      <c r="BU573" s="3">
        <v>6098154000</v>
      </c>
      <c r="BV573" s="3">
        <v>12567340000</v>
      </c>
      <c r="BW573">
        <v>5162802000</v>
      </c>
      <c r="BX573" s="3">
        <v>21635305000</v>
      </c>
      <c r="BY573">
        <v>0</v>
      </c>
      <c r="BZ573">
        <v>0</v>
      </c>
      <c r="CA573">
        <v>0</v>
      </c>
      <c r="CB573">
        <v>0</v>
      </c>
      <c r="CC573">
        <v>27308046000</v>
      </c>
      <c r="CD573">
        <v>0.4</v>
      </c>
      <c r="CE573">
        <v>310588.48</v>
      </c>
      <c r="CF573">
        <v>198697669.81</v>
      </c>
      <c r="CG573">
        <v>50819.43</v>
      </c>
      <c r="CH573">
        <v>27602.67</v>
      </c>
      <c r="CI573">
        <v>32.480378199999997</v>
      </c>
      <c r="CJ573">
        <v>4.21</v>
      </c>
      <c r="CK573">
        <v>185946.67</v>
      </c>
      <c r="CL573">
        <v>214040</v>
      </c>
      <c r="CM573">
        <v>28093.33</v>
      </c>
      <c r="CN573">
        <v>31040</v>
      </c>
      <c r="CO573">
        <v>6142000</v>
      </c>
      <c r="CP573">
        <v>-35463.33</v>
      </c>
      <c r="CQ573">
        <v>-163306.67000000001</v>
      </c>
      <c r="CR573">
        <v>807161.94</v>
      </c>
      <c r="CS573">
        <v>176982716.06</v>
      </c>
      <c r="CT573">
        <v>155576.09</v>
      </c>
      <c r="CU573">
        <v>177973454.09</v>
      </c>
      <c r="CV573" s="34">
        <v>0.53856099999999996</v>
      </c>
      <c r="CW573">
        <v>1183472342</v>
      </c>
      <c r="CX573" s="7">
        <v>37730904.460000001</v>
      </c>
      <c r="CY573" s="10">
        <f t="shared" si="17"/>
        <v>0</v>
      </c>
      <c r="CZ573" s="10">
        <f>IFERROR(INDEX(CONFAZ!$A$2:$ES$440,MATCH(DATE(YEAR($A573),MONTH($A573),15),CONFAZ!$A$2:$A$440,0),4),0)</f>
        <v>50819.43</v>
      </c>
      <c r="DA573"/>
      <c r="DB573"/>
      <c r="DC573"/>
      <c r="DD573"/>
      <c r="DJ573"/>
    </row>
    <row r="574" spans="1:114" x14ac:dyDescent="0.25">
      <c r="A574" s="1">
        <v>43179</v>
      </c>
      <c r="B574" s="1" t="str">
        <f t="shared" si="16"/>
        <v>20/03/2018</v>
      </c>
      <c r="C574" t="s">
        <v>61</v>
      </c>
      <c r="D574" t="s">
        <v>3</v>
      </c>
      <c r="E574" s="8">
        <v>3.2791999999999999</v>
      </c>
      <c r="F574">
        <v>348320724.87</v>
      </c>
      <c r="G574">
        <v>1741746.06</v>
      </c>
      <c r="H574">
        <v>488462177</v>
      </c>
      <c r="I574">
        <v>68575601.000000015</v>
      </c>
      <c r="J574">
        <v>36009049.690000005</v>
      </c>
      <c r="K574">
        <v>13732340.98</v>
      </c>
      <c r="L574">
        <v>58160176</v>
      </c>
      <c r="M574" s="10">
        <v>14917094</v>
      </c>
      <c r="N574" s="10">
        <v>28378705</v>
      </c>
      <c r="O574" s="10">
        <v>69102406</v>
      </c>
      <c r="P574" s="10">
        <v>72121187</v>
      </c>
      <c r="Q574" s="10">
        <v>4269495</v>
      </c>
      <c r="R574" s="10">
        <v>64876546</v>
      </c>
      <c r="S574" s="10">
        <v>2968852</v>
      </c>
      <c r="T574" s="10">
        <v>19075581</v>
      </c>
      <c r="U574" s="10">
        <v>157410041</v>
      </c>
      <c r="V574" s="10">
        <v>53600524</v>
      </c>
      <c r="W574" s="10">
        <v>2968852</v>
      </c>
      <c r="X574" s="10">
        <v>19075581</v>
      </c>
      <c r="Y574" s="10">
        <v>157410041</v>
      </c>
      <c r="Z574" s="10">
        <v>53600524</v>
      </c>
      <c r="AA574" s="10">
        <v>1741746</v>
      </c>
      <c r="AB574" s="10">
        <v>9.2813297599999997E-2</v>
      </c>
      <c r="AC574">
        <v>141.57</v>
      </c>
      <c r="AD574" s="2">
        <v>20228663646</v>
      </c>
      <c r="AE574" s="2">
        <v>14668560310</v>
      </c>
      <c r="AF574" s="10">
        <f>INDEX(CONFAZ!$EN$2:$ES$408,MATCH(DATE(YEAR($A574),MONTH($A574),15),CONFAZ!$EN$2:$EN$408,0),2)</f>
        <v>256633353</v>
      </c>
      <c r="AG574" s="10">
        <f>INDEX(CONFAZ!$EN$2:$ES$408,MATCH(DATE(YEAR($A574),MONTH($A574),15),CONFAZ!$EN$2:$EN$408,0),3)</f>
        <v>190743572</v>
      </c>
      <c r="AH574">
        <v>954</v>
      </c>
      <c r="AI574">
        <v>1244708898400</v>
      </c>
      <c r="AJ574">
        <v>6.58</v>
      </c>
      <c r="AK574">
        <v>7.0000000000000007E-2</v>
      </c>
      <c r="AL574">
        <v>1089.36055555555</v>
      </c>
      <c r="AM574">
        <v>867.17649999999901</v>
      </c>
      <c r="AN574">
        <v>793.019047619047</v>
      </c>
      <c r="AO574">
        <v>978.98599999999999</v>
      </c>
      <c r="AP574">
        <v>13.242833003980801</v>
      </c>
      <c r="AQ574">
        <v>1.0900000000000001</v>
      </c>
      <c r="AR574">
        <v>219.9</v>
      </c>
      <c r="AS574">
        <v>14.7</v>
      </c>
      <c r="AT574" s="10">
        <v>589594200000</v>
      </c>
      <c r="AU574">
        <v>0</v>
      </c>
      <c r="AV574">
        <v>0</v>
      </c>
      <c r="AW574">
        <v>115687400</v>
      </c>
      <c r="AX574">
        <v>113490955</v>
      </c>
      <c r="AY574">
        <v>0</v>
      </c>
      <c r="AZ574" s="10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7056</v>
      </c>
      <c r="BM574">
        <v>1965870</v>
      </c>
      <c r="BN574">
        <v>223519</v>
      </c>
      <c r="BO574">
        <v>26798107000</v>
      </c>
      <c r="BP574" s="3">
        <v>0.4</v>
      </c>
      <c r="BQ574" s="3">
        <v>3704</v>
      </c>
      <c r="BR574" s="3">
        <v>24954.17</v>
      </c>
      <c r="BS574" s="3">
        <v>2945494000</v>
      </c>
      <c r="BT574" s="3">
        <v>24318000</v>
      </c>
      <c r="BU574" s="3">
        <v>6098154000</v>
      </c>
      <c r="BV574" s="3">
        <v>12567340000</v>
      </c>
      <c r="BW574" s="3">
        <v>5162802000</v>
      </c>
      <c r="BX574" s="3">
        <v>21635305000</v>
      </c>
      <c r="BY574">
        <v>0</v>
      </c>
      <c r="BZ574">
        <v>0</v>
      </c>
      <c r="CA574">
        <v>0</v>
      </c>
      <c r="CB574">
        <v>0</v>
      </c>
      <c r="CC574">
        <v>27308046000</v>
      </c>
      <c r="CD574">
        <v>0.4</v>
      </c>
      <c r="CE574">
        <v>238739.32</v>
      </c>
      <c r="CF574">
        <v>220122194.75999999</v>
      </c>
      <c r="CG574">
        <v>13864.76</v>
      </c>
      <c r="CH574">
        <v>27597.67</v>
      </c>
      <c r="CI574">
        <v>32.480378199999997</v>
      </c>
      <c r="CJ574">
        <v>4.2</v>
      </c>
      <c r="CK574">
        <v>185946.67</v>
      </c>
      <c r="CL574">
        <v>214040</v>
      </c>
      <c r="CM574">
        <v>28093.33</v>
      </c>
      <c r="CN574">
        <v>31040</v>
      </c>
      <c r="CO574">
        <v>6142000</v>
      </c>
      <c r="CP574">
        <v>-35463.33</v>
      </c>
      <c r="CQ574">
        <v>-163306.67000000001</v>
      </c>
      <c r="CR574">
        <v>692870.45</v>
      </c>
      <c r="CS574">
        <v>154193252.66999999</v>
      </c>
      <c r="CT574">
        <v>99631.85</v>
      </c>
      <c r="CU574">
        <v>154987418.13</v>
      </c>
      <c r="CV574" s="34">
        <v>0.53856099999999996</v>
      </c>
      <c r="CW574">
        <v>1053801239</v>
      </c>
      <c r="CX574" s="7">
        <v>37885265.869999997</v>
      </c>
      <c r="CY574" s="10">
        <f t="shared" si="17"/>
        <v>0</v>
      </c>
      <c r="CZ574" s="10">
        <f>IFERROR(INDEX(CONFAZ!$A$2:$ES$440,MATCH(DATE(YEAR($A574),MONTH($A574),15),CONFAZ!$A$2:$A$440,0),4),0)</f>
        <v>13864.76</v>
      </c>
      <c r="DA574"/>
      <c r="DB574"/>
      <c r="DC574"/>
      <c r="DD574"/>
      <c r="DJ574"/>
    </row>
    <row r="575" spans="1:114" x14ac:dyDescent="0.25">
      <c r="A575" s="1">
        <v>43210</v>
      </c>
      <c r="B575" s="1" t="str">
        <f t="shared" si="16"/>
        <v>20/04/2018</v>
      </c>
      <c r="C575" t="s">
        <v>61</v>
      </c>
      <c r="D575" t="s">
        <v>3</v>
      </c>
      <c r="E575" s="8">
        <v>3.4075000000000002</v>
      </c>
      <c r="F575">
        <v>341352999.47999996</v>
      </c>
      <c r="G575">
        <v>2242525.23</v>
      </c>
      <c r="H575">
        <v>503307638</v>
      </c>
      <c r="I575">
        <v>83548305.369999975</v>
      </c>
      <c r="J575">
        <v>38323796.909999989</v>
      </c>
      <c r="K575">
        <v>15028395.92</v>
      </c>
      <c r="L575">
        <v>59012412</v>
      </c>
      <c r="M575" s="10">
        <v>16888349</v>
      </c>
      <c r="N575" s="10">
        <v>28219444</v>
      </c>
      <c r="O575" s="10">
        <v>75315302</v>
      </c>
      <c r="P575" s="10">
        <v>80503858</v>
      </c>
      <c r="Q575" s="10">
        <v>5328511</v>
      </c>
      <c r="R575" s="10">
        <v>72397032</v>
      </c>
      <c r="S575" s="10">
        <v>3077698</v>
      </c>
      <c r="T575" s="10">
        <v>16747300</v>
      </c>
      <c r="U575" s="10">
        <v>146789427</v>
      </c>
      <c r="V575" s="10">
        <v>55798192</v>
      </c>
      <c r="W575" s="10">
        <v>3077698</v>
      </c>
      <c r="X575" s="10">
        <v>16747300</v>
      </c>
      <c r="Y575" s="10">
        <v>146789427</v>
      </c>
      <c r="Z575" s="10">
        <v>55798192</v>
      </c>
      <c r="AA575" s="10">
        <v>2242525</v>
      </c>
      <c r="AB575" s="10">
        <v>0.4840080645</v>
      </c>
      <c r="AC575">
        <v>139.09</v>
      </c>
      <c r="AD575" s="2">
        <v>19678336251</v>
      </c>
      <c r="AE575" s="2">
        <v>14653559274</v>
      </c>
      <c r="AF575" s="10">
        <f>INDEX(CONFAZ!$EN$2:$ES$408,MATCH(DATE(YEAR($A575),MONTH($A575),15),CONFAZ!$EN$2:$EN$408,0),2)</f>
        <v>302946872</v>
      </c>
      <c r="AG575" s="10">
        <f>INDEX(CONFAZ!$EN$2:$ES$408,MATCH(DATE(YEAR($A575),MONTH($A575),15),CONFAZ!$EN$2:$EN$408,0),3)</f>
        <v>295504012</v>
      </c>
      <c r="AH575">
        <v>954</v>
      </c>
      <c r="AI575">
        <v>1294778442500</v>
      </c>
      <c r="AJ575">
        <v>6.4</v>
      </c>
      <c r="AK575">
        <v>0.21</v>
      </c>
      <c r="AL575">
        <v>1090.57</v>
      </c>
      <c r="AM575">
        <v>870.74850000000004</v>
      </c>
      <c r="AN575">
        <v>798.15190476190401</v>
      </c>
      <c r="AO575">
        <v>981.78560000000004</v>
      </c>
      <c r="AP575">
        <v>12.998318235676299</v>
      </c>
      <c r="AQ575">
        <v>1.22</v>
      </c>
      <c r="AR575">
        <v>242.07</v>
      </c>
      <c r="AS575">
        <v>21.38</v>
      </c>
      <c r="AT575" s="10">
        <v>587819400000</v>
      </c>
      <c r="AU575">
        <v>0</v>
      </c>
      <c r="AV575">
        <v>0</v>
      </c>
      <c r="AW575">
        <v>122771691</v>
      </c>
      <c r="AX575">
        <v>109705689</v>
      </c>
      <c r="AY575">
        <v>0</v>
      </c>
      <c r="AZ575" s="10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7325</v>
      </c>
      <c r="BM575">
        <v>12462918</v>
      </c>
      <c r="BN575">
        <v>306759</v>
      </c>
      <c r="BO575">
        <v>26798107000</v>
      </c>
      <c r="BP575" s="3">
        <v>0.4</v>
      </c>
      <c r="BQ575" s="3">
        <v>3704</v>
      </c>
      <c r="BR575">
        <v>24954.17</v>
      </c>
      <c r="BS575" s="3">
        <v>2945494000</v>
      </c>
      <c r="BT575" s="3">
        <v>24318000</v>
      </c>
      <c r="BU575" s="3">
        <v>6098154000</v>
      </c>
      <c r="BV575" s="3">
        <v>12567340000</v>
      </c>
      <c r="BW575" s="3">
        <v>5162802000</v>
      </c>
      <c r="BX575" s="3">
        <v>21635305000</v>
      </c>
      <c r="BY575">
        <v>0</v>
      </c>
      <c r="BZ575">
        <v>0</v>
      </c>
      <c r="CA575">
        <v>0</v>
      </c>
      <c r="CB575">
        <v>0</v>
      </c>
      <c r="CC575">
        <v>27308046000</v>
      </c>
      <c r="CD575">
        <v>0.4</v>
      </c>
      <c r="CE575">
        <v>153854.87</v>
      </c>
      <c r="CF575">
        <v>211052800.46000001</v>
      </c>
      <c r="CG575">
        <v>21180.17</v>
      </c>
      <c r="CH575">
        <v>27960.67</v>
      </c>
      <c r="CI575">
        <v>32.480378199999997</v>
      </c>
      <c r="CJ575">
        <v>4.22</v>
      </c>
      <c r="CK575">
        <v>-166876.67000000001</v>
      </c>
      <c r="CL575">
        <v>-137520</v>
      </c>
      <c r="CM575">
        <v>29356.67</v>
      </c>
      <c r="CN575">
        <v>73886.67</v>
      </c>
      <c r="CO575">
        <v>6146743.3300000001</v>
      </c>
      <c r="CP575">
        <v>-68920</v>
      </c>
      <c r="CQ575">
        <v>-292473.33</v>
      </c>
      <c r="CR575">
        <v>1066998.78</v>
      </c>
      <c r="CS575">
        <v>166411414.13999999</v>
      </c>
      <c r="CT575">
        <v>81671.61</v>
      </c>
      <c r="CU575">
        <v>167560084.53</v>
      </c>
      <c r="CV575" s="34">
        <v>0.53856099999999996</v>
      </c>
      <c r="CW575">
        <v>1117769787</v>
      </c>
      <c r="CX575" s="7">
        <v>37837798.409999996</v>
      </c>
      <c r="CY575" s="10">
        <f t="shared" si="17"/>
        <v>0</v>
      </c>
      <c r="CZ575" s="10">
        <f>IFERROR(INDEX(CONFAZ!$A$2:$ES$440,MATCH(DATE(YEAR($A575),MONTH($A575),15),CONFAZ!$A$2:$A$440,0),4),0)</f>
        <v>21180.17</v>
      </c>
      <c r="DA575"/>
      <c r="DB575"/>
      <c r="DC575"/>
      <c r="DD575"/>
      <c r="DJ575"/>
    </row>
    <row r="576" spans="1:114" x14ac:dyDescent="0.25">
      <c r="A576" s="1">
        <v>43240</v>
      </c>
      <c r="B576" s="1" t="str">
        <f t="shared" si="16"/>
        <v>20/05/2018</v>
      </c>
      <c r="C576" t="s">
        <v>61</v>
      </c>
      <c r="D576" t="s">
        <v>3</v>
      </c>
      <c r="E576" s="8">
        <v>3.6360999999999999</v>
      </c>
      <c r="F576">
        <v>262348765.09</v>
      </c>
      <c r="G576">
        <v>1751358.1099999999</v>
      </c>
      <c r="H576">
        <v>502560078</v>
      </c>
      <c r="I576">
        <v>75969646.379999995</v>
      </c>
      <c r="J576">
        <v>122568578.50999999</v>
      </c>
      <c r="K576">
        <v>14607312.209999997</v>
      </c>
      <c r="L576">
        <v>42608607</v>
      </c>
      <c r="M576" s="10">
        <v>17945929</v>
      </c>
      <c r="N576" s="10">
        <v>29525352</v>
      </c>
      <c r="O576" s="10">
        <v>71396011</v>
      </c>
      <c r="P576" s="10">
        <v>78785542</v>
      </c>
      <c r="Q576" s="10">
        <v>5328030</v>
      </c>
      <c r="R576" s="10">
        <v>65318513</v>
      </c>
      <c r="S576" s="10">
        <v>2625483</v>
      </c>
      <c r="T576" s="10">
        <v>16865838</v>
      </c>
      <c r="U576" s="10">
        <v>149754467</v>
      </c>
      <c r="V576" s="10">
        <v>63263611</v>
      </c>
      <c r="W576" s="10">
        <v>2625483</v>
      </c>
      <c r="X576" s="10">
        <v>16865838</v>
      </c>
      <c r="Y576" s="10">
        <v>149754467</v>
      </c>
      <c r="Z576" s="10">
        <v>63263611</v>
      </c>
      <c r="AA576" s="10">
        <v>1751302</v>
      </c>
      <c r="AB576" s="10">
        <v>0.36702506959999998</v>
      </c>
      <c r="AC576">
        <v>132.29</v>
      </c>
      <c r="AD576" s="2">
        <v>19271601072</v>
      </c>
      <c r="AE576" s="2">
        <v>14039984530</v>
      </c>
      <c r="AF576" s="10">
        <f>INDEX(CONFAZ!$EN$2:$ES$408,MATCH(DATE(YEAR($A576),MONTH($A576),15),CONFAZ!$EN$2:$EN$408,0),2)</f>
        <v>316022136</v>
      </c>
      <c r="AG576" s="10">
        <f>INDEX(CONFAZ!$EN$2:$ES$408,MATCH(DATE(YEAR($A576),MONTH($A576),15),CONFAZ!$EN$2:$EN$408,0),3)</f>
        <v>192086466</v>
      </c>
      <c r="AH576">
        <v>954</v>
      </c>
      <c r="AI576">
        <v>1390986418900</v>
      </c>
      <c r="AJ576">
        <v>6.4</v>
      </c>
      <c r="AK576">
        <v>0.43</v>
      </c>
      <c r="AL576">
        <v>1094.27833333333</v>
      </c>
      <c r="AM576">
        <v>872.21050000000002</v>
      </c>
      <c r="AN576">
        <v>801.92666666666605</v>
      </c>
      <c r="AO576">
        <v>984.24879999999996</v>
      </c>
      <c r="AP576">
        <v>12.827695661319</v>
      </c>
      <c r="AQ576">
        <v>1.4</v>
      </c>
      <c r="AR576">
        <v>278.39</v>
      </c>
      <c r="AS576">
        <v>33.75</v>
      </c>
      <c r="AT576" s="10">
        <v>562261500000</v>
      </c>
      <c r="AU576">
        <v>0</v>
      </c>
      <c r="AV576">
        <v>0</v>
      </c>
      <c r="AW576">
        <v>115570267</v>
      </c>
      <c r="AX576">
        <v>108814522</v>
      </c>
      <c r="AY576">
        <v>0</v>
      </c>
      <c r="AZ576" s="10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63</v>
      </c>
      <c r="BM576">
        <v>6468006</v>
      </c>
      <c r="BN576">
        <v>287676</v>
      </c>
      <c r="BO576">
        <v>26798107000</v>
      </c>
      <c r="BP576" s="3">
        <v>0.4</v>
      </c>
      <c r="BQ576" s="3">
        <v>3704</v>
      </c>
      <c r="BR576" s="3">
        <v>24954.17</v>
      </c>
      <c r="BS576" s="3">
        <v>2945494000</v>
      </c>
      <c r="BT576" s="3">
        <v>24318000</v>
      </c>
      <c r="BU576" s="3">
        <v>6098154000</v>
      </c>
      <c r="BV576">
        <v>12567340000</v>
      </c>
      <c r="BW576" s="3">
        <v>5162802000</v>
      </c>
      <c r="BX576" s="3">
        <v>21635305000</v>
      </c>
      <c r="BY576">
        <v>0</v>
      </c>
      <c r="BZ576">
        <v>0</v>
      </c>
      <c r="CA576">
        <v>0</v>
      </c>
      <c r="CB576">
        <v>0</v>
      </c>
      <c r="CC576">
        <v>27308046000</v>
      </c>
      <c r="CD576">
        <v>0.4</v>
      </c>
      <c r="CE576">
        <v>198652.21</v>
      </c>
      <c r="CF576">
        <v>217733022.31999999</v>
      </c>
      <c r="CG576">
        <v>20940.8</v>
      </c>
      <c r="CH576">
        <v>27934.67</v>
      </c>
      <c r="CI576">
        <v>32.480378199999997</v>
      </c>
      <c r="CJ576">
        <v>4.3099999999999996</v>
      </c>
      <c r="CK576">
        <v>-166876.67000000001</v>
      </c>
      <c r="CL576">
        <v>-137520</v>
      </c>
      <c r="CM576">
        <v>29356.67</v>
      </c>
      <c r="CN576">
        <v>73886.67</v>
      </c>
      <c r="CO576">
        <v>6146743.3300000001</v>
      </c>
      <c r="CP576">
        <v>-68920</v>
      </c>
      <c r="CQ576">
        <v>-292473.33</v>
      </c>
      <c r="CR576">
        <v>715388.16</v>
      </c>
      <c r="CS576">
        <v>248971846.46000001</v>
      </c>
      <c r="CT576">
        <v>69814.460000000006</v>
      </c>
      <c r="CU576">
        <v>249758048.88</v>
      </c>
      <c r="CV576" s="34">
        <v>0.53856099999999996</v>
      </c>
      <c r="CW576">
        <v>1169261624</v>
      </c>
      <c r="CX576" s="7">
        <v>38459046.469999999</v>
      </c>
      <c r="CY576" s="10">
        <f t="shared" si="17"/>
        <v>0</v>
      </c>
      <c r="CZ576" s="10">
        <f>IFERROR(INDEX(CONFAZ!$A$2:$ES$440,MATCH(DATE(YEAR($A576),MONTH($A576),15),CONFAZ!$A$2:$A$440,0),4),0)</f>
        <v>20940.8</v>
      </c>
      <c r="DA576" s="10"/>
      <c r="DB576" s="10"/>
      <c r="DC576"/>
      <c r="DD576"/>
      <c r="DJ576"/>
    </row>
    <row r="577" spans="1:114" x14ac:dyDescent="0.25">
      <c r="A577" s="1">
        <v>43271</v>
      </c>
      <c r="B577" s="1" t="str">
        <f t="shared" si="16"/>
        <v>20/06/2018</v>
      </c>
      <c r="C577" t="s">
        <v>61</v>
      </c>
      <c r="D577" t="s">
        <v>3</v>
      </c>
      <c r="E577" s="8">
        <v>3.7732000000000001</v>
      </c>
      <c r="F577">
        <v>349444262.62999994</v>
      </c>
      <c r="G577">
        <v>2419528.7200000002</v>
      </c>
      <c r="H577">
        <v>617342710</v>
      </c>
      <c r="I577">
        <v>69638024.820000008</v>
      </c>
      <c r="J577">
        <v>156011923.40000004</v>
      </c>
      <c r="K577">
        <v>14790436.949999999</v>
      </c>
      <c r="L577">
        <v>24306844</v>
      </c>
      <c r="M577" s="10">
        <v>14614328</v>
      </c>
      <c r="N577" s="10">
        <v>29116775</v>
      </c>
      <c r="O577" s="10">
        <v>80380451</v>
      </c>
      <c r="P577" s="10">
        <v>75098461</v>
      </c>
      <c r="Q577" s="10">
        <v>4820608</v>
      </c>
      <c r="R577" s="10">
        <v>65081997</v>
      </c>
      <c r="S577" s="10">
        <v>2979761</v>
      </c>
      <c r="T577" s="10">
        <v>18291148</v>
      </c>
      <c r="U577" s="10">
        <v>179538112</v>
      </c>
      <c r="V577" s="10">
        <v>145001634</v>
      </c>
      <c r="W577" s="10">
        <v>2979761</v>
      </c>
      <c r="X577" s="10">
        <v>18291148</v>
      </c>
      <c r="Y577" s="10">
        <v>179538112</v>
      </c>
      <c r="Z577" s="10">
        <v>145001634</v>
      </c>
      <c r="AA577" s="10">
        <v>2419435</v>
      </c>
      <c r="AB577" s="10">
        <v>0.63663655299999999</v>
      </c>
      <c r="AC577">
        <v>136.94999999999999</v>
      </c>
      <c r="AD577" s="2">
        <v>19830021392</v>
      </c>
      <c r="AE577" s="2">
        <v>15008152809</v>
      </c>
      <c r="AF577" s="10">
        <f>INDEX(CONFAZ!$EN$2:$ES$408,MATCH(DATE(YEAR($A577),MONTH($A577),15),CONFAZ!$EN$2:$EN$408,0),2)</f>
        <v>496174222</v>
      </c>
      <c r="AG577" s="10">
        <f>INDEX(CONFAZ!$EN$2:$ES$408,MATCH(DATE(YEAR($A577),MONTH($A577),15),CONFAZ!$EN$2:$EN$408,0),3)</f>
        <v>119992817</v>
      </c>
      <c r="AH577">
        <v>954</v>
      </c>
      <c r="AI577">
        <v>1431929400000</v>
      </c>
      <c r="AJ577">
        <v>6.4</v>
      </c>
      <c r="AK577">
        <v>1.43</v>
      </c>
      <c r="AL577">
        <v>1093.9194444444399</v>
      </c>
      <c r="AM577">
        <v>872.62649999999996</v>
      </c>
      <c r="AN577">
        <v>800.11714285714197</v>
      </c>
      <c r="AO577">
        <v>985.00120000000004</v>
      </c>
      <c r="AP577">
        <v>12.568588089092801</v>
      </c>
      <c r="AQ577">
        <v>2.2599999999999998</v>
      </c>
      <c r="AR577">
        <v>290.44</v>
      </c>
      <c r="AS577">
        <v>52.31</v>
      </c>
      <c r="AT577" s="10">
        <v>584372800000</v>
      </c>
      <c r="AU577">
        <v>0</v>
      </c>
      <c r="AV577">
        <v>0</v>
      </c>
      <c r="AW577">
        <v>232942275</v>
      </c>
      <c r="AX577">
        <v>217816058</v>
      </c>
      <c r="AY577">
        <v>0</v>
      </c>
      <c r="AZ577" s="10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14474115</v>
      </c>
      <c r="BN577">
        <v>652102</v>
      </c>
      <c r="BO577">
        <v>26798107000</v>
      </c>
      <c r="BP577" s="3">
        <v>0.4</v>
      </c>
      <c r="BQ577" s="3">
        <v>3704</v>
      </c>
      <c r="BR577" s="3">
        <v>24954.17</v>
      </c>
      <c r="BS577" s="3">
        <v>2945494000</v>
      </c>
      <c r="BT577" s="3">
        <v>24318000</v>
      </c>
      <c r="BU577" s="3">
        <v>6098154000</v>
      </c>
      <c r="BV577" s="3">
        <v>12567340000</v>
      </c>
      <c r="BW577">
        <v>5162802000</v>
      </c>
      <c r="BX577" s="3">
        <v>21635305000</v>
      </c>
      <c r="BY577">
        <v>0</v>
      </c>
      <c r="BZ577">
        <v>0</v>
      </c>
      <c r="CA577">
        <v>0</v>
      </c>
      <c r="CB577">
        <v>0</v>
      </c>
      <c r="CC577">
        <v>27308046000</v>
      </c>
      <c r="CD577">
        <v>0.4</v>
      </c>
      <c r="CE577">
        <v>184460.46</v>
      </c>
      <c r="CF577">
        <v>238041101.46000001</v>
      </c>
      <c r="CG577">
        <v>9621.6299999999992</v>
      </c>
      <c r="CH577">
        <v>27725.67</v>
      </c>
      <c r="CI577">
        <v>32.480378199999997</v>
      </c>
      <c r="CJ577">
        <v>4.55</v>
      </c>
      <c r="CK577">
        <v>-166876.67000000001</v>
      </c>
      <c r="CL577">
        <v>-137520</v>
      </c>
      <c r="CM577">
        <v>29356.67</v>
      </c>
      <c r="CN577">
        <v>73886.67</v>
      </c>
      <c r="CO577">
        <v>6146743.3300000001</v>
      </c>
      <c r="CP577">
        <v>-68920</v>
      </c>
      <c r="CQ577">
        <v>-292473.33</v>
      </c>
      <c r="CR577">
        <v>1107059.49</v>
      </c>
      <c r="CS577">
        <v>312398532.44999999</v>
      </c>
      <c r="CT577">
        <v>35817.800000000003</v>
      </c>
      <c r="CU577">
        <v>313541724.74000001</v>
      </c>
      <c r="CV577" s="34">
        <v>0.53856099999999996</v>
      </c>
      <c r="CW577">
        <v>1139201012</v>
      </c>
      <c r="CX577" s="7">
        <v>47705179.210000001</v>
      </c>
      <c r="CY577" s="10">
        <f t="shared" si="17"/>
        <v>0</v>
      </c>
      <c r="CZ577" s="10">
        <f>IFERROR(INDEX(CONFAZ!$A$2:$ES$440,MATCH(DATE(YEAR($A577),MONTH($A577),15),CONFAZ!$A$2:$A$440,0),4),0)</f>
        <v>9621.6299999999992</v>
      </c>
      <c r="DA577"/>
      <c r="DB577"/>
      <c r="DC577"/>
      <c r="DD577"/>
      <c r="DJ577"/>
    </row>
    <row r="578" spans="1:114" x14ac:dyDescent="0.25">
      <c r="A578" s="1">
        <v>43301</v>
      </c>
      <c r="B578" s="1" t="str">
        <f t="shared" ref="B578:B641" si="18">TEXT(A578,"dd/MM/aaaa")</f>
        <v>20/07/2018</v>
      </c>
      <c r="C578" t="s">
        <v>61</v>
      </c>
      <c r="D578" t="s">
        <v>3</v>
      </c>
      <c r="E578" s="8">
        <v>3.8288000000000002</v>
      </c>
      <c r="F578">
        <v>336076032.77000004</v>
      </c>
      <c r="G578">
        <v>2168296.38</v>
      </c>
      <c r="H578">
        <v>602705132</v>
      </c>
      <c r="I578">
        <v>89311956.300000012</v>
      </c>
      <c r="J578">
        <v>131156980.89999999</v>
      </c>
      <c r="K578">
        <v>16293510.500000002</v>
      </c>
      <c r="L578">
        <v>21790908</v>
      </c>
      <c r="M578" s="10">
        <v>16139096</v>
      </c>
      <c r="N578" s="10">
        <v>28759167</v>
      </c>
      <c r="O578" s="10">
        <v>77752949</v>
      </c>
      <c r="P578" s="10">
        <v>94401947</v>
      </c>
      <c r="Q578" s="10">
        <v>4916939</v>
      </c>
      <c r="R578" s="10">
        <v>86424229</v>
      </c>
      <c r="S578" s="10">
        <v>2724120</v>
      </c>
      <c r="T578" s="10">
        <v>18704962</v>
      </c>
      <c r="U578" s="10">
        <v>195813588</v>
      </c>
      <c r="V578" s="10">
        <v>74899839</v>
      </c>
      <c r="W578" s="10">
        <v>2724120</v>
      </c>
      <c r="X578" s="10">
        <v>18704962</v>
      </c>
      <c r="Y578" s="10">
        <v>195813588</v>
      </c>
      <c r="Z578" s="10">
        <v>74899839</v>
      </c>
      <c r="AA578" s="10">
        <v>2168296</v>
      </c>
      <c r="AB578" s="10">
        <v>0.84024889089999999</v>
      </c>
      <c r="AC578">
        <v>141.07</v>
      </c>
      <c r="AD578" s="2">
        <v>21055288607</v>
      </c>
      <c r="AE578" s="2">
        <v>17759842765</v>
      </c>
      <c r="AF578" s="10">
        <f>INDEX(CONFAZ!$EN$2:$ES$408,MATCH(DATE(YEAR($A578),MONTH($A578),15),CONFAZ!$EN$2:$EN$408,0),2)</f>
        <v>385985662</v>
      </c>
      <c r="AG578" s="10">
        <f>INDEX(CONFAZ!$EN$2:$ES$408,MATCH(DATE(YEAR($A578),MONTH($A578),15),CONFAZ!$EN$2:$EN$408,0),3)</f>
        <v>219469305</v>
      </c>
      <c r="AH578">
        <v>954</v>
      </c>
      <c r="AI578">
        <v>1452815187200</v>
      </c>
      <c r="AJ578">
        <v>6.4</v>
      </c>
      <c r="AK578">
        <v>0.25</v>
      </c>
      <c r="AL578">
        <v>1107.0650000000001</v>
      </c>
      <c r="AM578">
        <v>879.60550000000001</v>
      </c>
      <c r="AN578">
        <v>804.512857142857</v>
      </c>
      <c r="AO578">
        <v>995.35640000000001</v>
      </c>
      <c r="AP578">
        <v>12.443910943439301</v>
      </c>
      <c r="AQ578">
        <v>1.33</v>
      </c>
      <c r="AR578">
        <v>287.88</v>
      </c>
      <c r="AS578">
        <v>39.76</v>
      </c>
      <c r="AT578" s="10">
        <v>592283900000</v>
      </c>
      <c r="AU578">
        <v>0</v>
      </c>
      <c r="AV578">
        <v>0</v>
      </c>
      <c r="AW578">
        <v>134931861</v>
      </c>
      <c r="AX578">
        <v>128824483</v>
      </c>
      <c r="AY578">
        <v>0</v>
      </c>
      <c r="AZ578" s="10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717766</v>
      </c>
      <c r="BM578">
        <v>4503027</v>
      </c>
      <c r="BN578">
        <v>886585</v>
      </c>
      <c r="BO578">
        <v>26798107000</v>
      </c>
      <c r="BP578" s="3">
        <v>0.4</v>
      </c>
      <c r="BQ578" s="3">
        <v>3704</v>
      </c>
      <c r="BR578" s="3">
        <v>24954.17</v>
      </c>
      <c r="BS578" s="3">
        <v>2945494000</v>
      </c>
      <c r="BT578" s="3">
        <v>24318000</v>
      </c>
      <c r="BU578" s="3">
        <v>6098154000</v>
      </c>
      <c r="BV578" s="3">
        <v>12567340000</v>
      </c>
      <c r="BW578">
        <v>5162802000</v>
      </c>
      <c r="BX578" s="3">
        <v>21635305000</v>
      </c>
      <c r="BY578">
        <v>0</v>
      </c>
      <c r="BZ578">
        <v>0</v>
      </c>
      <c r="CA578">
        <v>0</v>
      </c>
      <c r="CB578">
        <v>0</v>
      </c>
      <c r="CC578">
        <v>26798107000</v>
      </c>
      <c r="CD578">
        <v>0.4</v>
      </c>
      <c r="CE578">
        <v>154027.81</v>
      </c>
      <c r="CF578">
        <v>236348707.97</v>
      </c>
      <c r="CG578">
        <v>14431.36</v>
      </c>
      <c r="CH578">
        <v>28029.67</v>
      </c>
      <c r="CI578">
        <v>32.480378199999997</v>
      </c>
      <c r="CJ578">
        <v>4.49</v>
      </c>
      <c r="CK578">
        <v>49823.33</v>
      </c>
      <c r="CL578">
        <v>78046.67</v>
      </c>
      <c r="CM578">
        <v>28223.33</v>
      </c>
      <c r="CN578">
        <v>109976.67</v>
      </c>
      <c r="CO578">
        <v>6374710</v>
      </c>
      <c r="CP578">
        <v>-67143.33</v>
      </c>
      <c r="CQ578">
        <v>-276056.67</v>
      </c>
      <c r="CR578">
        <v>865539.37</v>
      </c>
      <c r="CS578">
        <v>298946961.56999999</v>
      </c>
      <c r="CT578">
        <v>35682.93</v>
      </c>
      <c r="CU578">
        <v>299853684.74000001</v>
      </c>
      <c r="CV578" s="34">
        <v>0.53856099999999996</v>
      </c>
      <c r="CW578">
        <v>1076275576</v>
      </c>
      <c r="CX578" s="7">
        <v>44544291.520000003</v>
      </c>
      <c r="CY578" s="10">
        <f t="shared" si="17"/>
        <v>0</v>
      </c>
      <c r="CZ578" s="10">
        <f>IFERROR(INDEX(CONFAZ!$A$2:$ES$440,MATCH(DATE(YEAR($A578),MONTH($A578),15),CONFAZ!$A$2:$A$440,0),4),0)</f>
        <v>14431.36</v>
      </c>
      <c r="DA578"/>
      <c r="DB578"/>
      <c r="DC578"/>
      <c r="DD578"/>
      <c r="DJ578"/>
    </row>
    <row r="579" spans="1:114" x14ac:dyDescent="0.25">
      <c r="A579" s="1">
        <v>43332</v>
      </c>
      <c r="B579" s="1" t="str">
        <f t="shared" si="18"/>
        <v>20/08/2018</v>
      </c>
      <c r="C579" t="s">
        <v>61</v>
      </c>
      <c r="D579" t="s">
        <v>3</v>
      </c>
      <c r="E579" s="8">
        <v>3.9298000000000002</v>
      </c>
      <c r="F579">
        <v>324634084.00999999</v>
      </c>
      <c r="G579">
        <v>2366334.0300000003</v>
      </c>
      <c r="H579">
        <v>652456129</v>
      </c>
      <c r="I579">
        <v>82586151.759999976</v>
      </c>
      <c r="J579">
        <v>198103094.70000005</v>
      </c>
      <c r="K579">
        <v>16190417.829999996</v>
      </c>
      <c r="L579">
        <v>17415946</v>
      </c>
      <c r="M579" s="10">
        <v>16014085</v>
      </c>
      <c r="N579" s="10">
        <v>31489990</v>
      </c>
      <c r="O579" s="10">
        <v>81578856</v>
      </c>
      <c r="P579" s="10">
        <v>91758501</v>
      </c>
      <c r="Q579" s="10">
        <v>4995113</v>
      </c>
      <c r="R579" s="10">
        <v>83593081</v>
      </c>
      <c r="S579" s="10">
        <v>2967267</v>
      </c>
      <c r="T579" s="10">
        <v>20633096</v>
      </c>
      <c r="U579" s="10">
        <v>242678745</v>
      </c>
      <c r="V579" s="10">
        <v>74406058</v>
      </c>
      <c r="W579" s="10">
        <v>2967267</v>
      </c>
      <c r="X579" s="10">
        <v>20633096</v>
      </c>
      <c r="Y579" s="10">
        <v>242678745</v>
      </c>
      <c r="Z579" s="10">
        <v>74406058</v>
      </c>
      <c r="AA579" s="10">
        <v>2341337</v>
      </c>
      <c r="AB579" s="10">
        <v>0.95816603180000004</v>
      </c>
      <c r="AC579">
        <v>143.41999999999999</v>
      </c>
      <c r="AD579" s="2">
        <v>20084138252</v>
      </c>
      <c r="AE579" s="2">
        <v>19768276314</v>
      </c>
      <c r="AF579" s="10">
        <f>INDEX(CONFAZ!$EN$2:$ES$408,MATCH(DATE(YEAR($A579),MONTH($A579),15),CONFAZ!$EN$2:$EN$408,0),2)</f>
        <v>355658017</v>
      </c>
      <c r="AG579" s="10">
        <f>INDEX(CONFAZ!$EN$2:$ES$408,MATCH(DATE(YEAR($A579),MONTH($A579),15),CONFAZ!$EN$2:$EN$408,0),3)</f>
        <v>219199153</v>
      </c>
      <c r="AH579">
        <v>954</v>
      </c>
      <c r="AI579">
        <v>1498798211400</v>
      </c>
      <c r="AJ579">
        <v>6.4</v>
      </c>
      <c r="AK579">
        <v>0</v>
      </c>
      <c r="AL579">
        <v>1114.7533333333299</v>
      </c>
      <c r="AM579">
        <v>882.62649999999996</v>
      </c>
      <c r="AN579">
        <v>805.90142857142803</v>
      </c>
      <c r="AO579">
        <v>999.20159999999998</v>
      </c>
      <c r="AP579">
        <v>12.2668211694084</v>
      </c>
      <c r="AQ579">
        <v>0.91</v>
      </c>
      <c r="AR579">
        <v>293.14999999999998</v>
      </c>
      <c r="AS579">
        <v>25.68</v>
      </c>
      <c r="AT579" s="10">
        <v>599113700000</v>
      </c>
      <c r="AU579">
        <v>0</v>
      </c>
      <c r="AV579">
        <v>0</v>
      </c>
      <c r="AW579">
        <v>125007609</v>
      </c>
      <c r="AX579">
        <v>124244043</v>
      </c>
      <c r="AY579">
        <v>0</v>
      </c>
      <c r="AZ579" s="10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384264</v>
      </c>
      <c r="BM579">
        <v>0</v>
      </c>
      <c r="BN579">
        <v>378772</v>
      </c>
      <c r="BO579">
        <v>26798107000</v>
      </c>
      <c r="BP579" s="3">
        <v>0.4</v>
      </c>
      <c r="BQ579" s="3">
        <v>3704</v>
      </c>
      <c r="BR579">
        <v>24954.17</v>
      </c>
      <c r="BS579">
        <v>2945494000</v>
      </c>
      <c r="BT579" s="3">
        <v>24318000</v>
      </c>
      <c r="BU579" s="3">
        <v>6098154000</v>
      </c>
      <c r="BV579" s="3">
        <v>12567340000</v>
      </c>
      <c r="BW579" s="3">
        <v>5162802000</v>
      </c>
      <c r="BX579" s="3">
        <v>21635305000</v>
      </c>
      <c r="BY579">
        <v>0</v>
      </c>
      <c r="BZ579">
        <v>0</v>
      </c>
      <c r="CA579">
        <v>0</v>
      </c>
      <c r="CB579">
        <v>0</v>
      </c>
      <c r="CC579">
        <v>26798107000</v>
      </c>
      <c r="CD579">
        <v>0.4</v>
      </c>
      <c r="CE579">
        <v>242644.12</v>
      </c>
      <c r="CF579">
        <v>249037398.28999999</v>
      </c>
      <c r="CG579">
        <v>47152.9</v>
      </c>
      <c r="CH579">
        <v>28202.67</v>
      </c>
      <c r="CI579">
        <v>32.480378199999997</v>
      </c>
      <c r="CJ579">
        <v>4.45</v>
      </c>
      <c r="CK579">
        <v>49823.33</v>
      </c>
      <c r="CL579">
        <v>78046.67</v>
      </c>
      <c r="CM579">
        <v>28223.33</v>
      </c>
      <c r="CN579">
        <v>109976.67</v>
      </c>
      <c r="CO579">
        <v>6374710</v>
      </c>
      <c r="CP579">
        <v>-67143.33</v>
      </c>
      <c r="CQ579">
        <v>-276056.67</v>
      </c>
      <c r="CR579">
        <v>962295.08</v>
      </c>
      <c r="CS579">
        <v>354948669.79000002</v>
      </c>
      <c r="CT579">
        <v>30634.48</v>
      </c>
      <c r="CU579">
        <v>355949042.91000003</v>
      </c>
      <c r="CV579" s="34">
        <v>0.53856099999999996</v>
      </c>
      <c r="CW579">
        <v>1077698003</v>
      </c>
      <c r="CX579" s="7">
        <v>49247725.810000002</v>
      </c>
      <c r="CY579" s="10">
        <f t="shared" ref="CY579:CY642" si="19">CG579-CZ579</f>
        <v>0</v>
      </c>
      <c r="CZ579" s="10">
        <f>IFERROR(INDEX(CONFAZ!$A$2:$ES$440,MATCH(DATE(YEAR($A579),MONTH($A579),15),CONFAZ!$A$2:$A$440,0),4),0)</f>
        <v>47152.9</v>
      </c>
      <c r="DB579"/>
      <c r="DC579"/>
      <c r="DD579"/>
      <c r="DJ579"/>
    </row>
    <row r="580" spans="1:114" x14ac:dyDescent="0.25">
      <c r="A580" s="1">
        <v>43363</v>
      </c>
      <c r="B580" s="1" t="str">
        <f t="shared" si="18"/>
        <v>20/09/2018</v>
      </c>
      <c r="C580" t="s">
        <v>61</v>
      </c>
      <c r="D580" t="s">
        <v>3</v>
      </c>
      <c r="E580" s="8">
        <v>4.1165000000000003</v>
      </c>
      <c r="F580">
        <v>355267717.53999996</v>
      </c>
      <c r="G580">
        <v>2039392.8000000003</v>
      </c>
      <c r="H580">
        <v>673411703</v>
      </c>
      <c r="I580">
        <v>89174294.790000007</v>
      </c>
      <c r="J580">
        <v>181390724.27000001</v>
      </c>
      <c r="K580">
        <v>16655824.899999999</v>
      </c>
      <c r="L580">
        <v>13185359</v>
      </c>
      <c r="M580" s="10">
        <v>16605965</v>
      </c>
      <c r="N580" s="10">
        <v>29833125</v>
      </c>
      <c r="O580" s="10">
        <v>80311389</v>
      </c>
      <c r="P580" s="10">
        <v>97231740</v>
      </c>
      <c r="Q580" s="10">
        <v>5568285</v>
      </c>
      <c r="R580" s="10">
        <v>90966733</v>
      </c>
      <c r="S580" s="10">
        <v>3229430</v>
      </c>
      <c r="T580" s="10">
        <v>20991581</v>
      </c>
      <c r="U580" s="10">
        <v>246204885</v>
      </c>
      <c r="V580" s="10">
        <v>80429178</v>
      </c>
      <c r="W580" s="10">
        <v>3229430</v>
      </c>
      <c r="X580" s="10">
        <v>20991581</v>
      </c>
      <c r="Y580" s="10">
        <v>246204885</v>
      </c>
      <c r="Z580" s="10">
        <v>80429178</v>
      </c>
      <c r="AA580" s="10">
        <v>2039392</v>
      </c>
      <c r="AB580" s="10">
        <v>0.18016058090000001</v>
      </c>
      <c r="AC580">
        <v>135.77000000000001</v>
      </c>
      <c r="AD580" s="2">
        <v>19041023535</v>
      </c>
      <c r="AE580" s="2">
        <v>14948421194</v>
      </c>
      <c r="AF580" s="10">
        <f>INDEX(CONFAZ!$EN$2:$ES$408,MATCH(DATE(YEAR($A580),MONTH($A580),15),CONFAZ!$EN$2:$EN$408,0),2)</f>
        <v>332033648</v>
      </c>
      <c r="AG580" s="10">
        <f>INDEX(CONFAZ!$EN$2:$ES$408,MATCH(DATE(YEAR($A580),MONTH($A580),15),CONFAZ!$EN$2:$EN$408,0),3)</f>
        <v>138522611</v>
      </c>
      <c r="AH580">
        <v>954</v>
      </c>
      <c r="AI580">
        <v>1567307977000</v>
      </c>
      <c r="AJ580">
        <v>6.4</v>
      </c>
      <c r="AK580">
        <v>0.3</v>
      </c>
      <c r="AL580">
        <v>1127.7183333333301</v>
      </c>
      <c r="AM580">
        <v>894.06899999999996</v>
      </c>
      <c r="AN580">
        <v>816.47857142857094</v>
      </c>
      <c r="AO580">
        <v>1009.1612</v>
      </c>
      <c r="AP580">
        <v>12.018101946527301</v>
      </c>
      <c r="AQ580">
        <v>1.48</v>
      </c>
      <c r="AR580">
        <v>324.07</v>
      </c>
      <c r="AS580">
        <v>31.2</v>
      </c>
      <c r="AT580" s="10">
        <v>576470300000</v>
      </c>
      <c r="AU580">
        <v>2459</v>
      </c>
      <c r="AV580">
        <v>0</v>
      </c>
      <c r="AW580">
        <v>160644474</v>
      </c>
      <c r="AX580">
        <v>160388527</v>
      </c>
      <c r="AY580">
        <v>233</v>
      </c>
      <c r="AZ580" s="10">
        <v>0</v>
      </c>
      <c r="BA580">
        <v>10</v>
      </c>
      <c r="BB580">
        <v>10</v>
      </c>
      <c r="BC580">
        <v>207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1886</v>
      </c>
      <c r="BL580">
        <v>34280</v>
      </c>
      <c r="BM580">
        <v>3723</v>
      </c>
      <c r="BN580">
        <v>213149</v>
      </c>
      <c r="BO580">
        <v>26798107000</v>
      </c>
      <c r="BP580" s="3">
        <v>0.4</v>
      </c>
      <c r="BQ580" s="3">
        <v>3704</v>
      </c>
      <c r="BR580" s="3">
        <v>24954.17</v>
      </c>
      <c r="BS580">
        <v>2945494000</v>
      </c>
      <c r="BT580" s="3">
        <v>24318000</v>
      </c>
      <c r="BU580" s="3">
        <v>6098154000</v>
      </c>
      <c r="BV580" s="3">
        <v>12567340000</v>
      </c>
      <c r="BW580" s="3">
        <v>5162802000</v>
      </c>
      <c r="BX580" s="3">
        <v>21635305000</v>
      </c>
      <c r="BY580">
        <v>0</v>
      </c>
      <c r="BZ580">
        <v>0</v>
      </c>
      <c r="CA580">
        <v>0</v>
      </c>
      <c r="CB580">
        <v>0</v>
      </c>
      <c r="CC580">
        <v>26798107000</v>
      </c>
      <c r="CD580">
        <v>0.4</v>
      </c>
      <c r="CE580">
        <v>223455.48</v>
      </c>
      <c r="CF580">
        <v>271482735.47000003</v>
      </c>
      <c r="CG580">
        <v>27246.47</v>
      </c>
      <c r="CH580">
        <v>27745.67</v>
      </c>
      <c r="CI580">
        <v>32.480378199999997</v>
      </c>
      <c r="CJ580">
        <v>4.63</v>
      </c>
      <c r="CK580">
        <v>49823.33</v>
      </c>
      <c r="CL580">
        <v>78046.67</v>
      </c>
      <c r="CM580">
        <v>28223.33</v>
      </c>
      <c r="CN580">
        <v>109976.67</v>
      </c>
      <c r="CO580">
        <v>6374710</v>
      </c>
      <c r="CP580">
        <v>-67143.33</v>
      </c>
      <c r="CQ580">
        <v>-276056.67</v>
      </c>
      <c r="CR580">
        <v>791318.46</v>
      </c>
      <c r="CS580">
        <v>342461760.81999999</v>
      </c>
      <c r="CT580">
        <v>18613.189999999999</v>
      </c>
      <c r="CU580">
        <v>343276842.47000003</v>
      </c>
      <c r="CV580" s="34">
        <v>0.53856099999999996</v>
      </c>
      <c r="CW580">
        <v>1058190440</v>
      </c>
      <c r="CX580" s="7">
        <v>53195031.799999997</v>
      </c>
      <c r="CY580" s="10">
        <f t="shared" si="19"/>
        <v>0</v>
      </c>
      <c r="CZ580" s="10">
        <f>IFERROR(INDEX(CONFAZ!$A$2:$ES$440,MATCH(DATE(YEAR($A580),MONTH($A580),15),CONFAZ!$A$2:$A$440,0),4),0)</f>
        <v>27246.47</v>
      </c>
      <c r="DA580"/>
      <c r="DB580"/>
      <c r="DC580"/>
      <c r="DD580"/>
      <c r="DJ580"/>
    </row>
    <row r="581" spans="1:114" x14ac:dyDescent="0.25">
      <c r="A581" s="1">
        <v>43393</v>
      </c>
      <c r="B581" s="1" t="str">
        <f t="shared" si="18"/>
        <v>20/10/2018</v>
      </c>
      <c r="C581" t="s">
        <v>61</v>
      </c>
      <c r="D581" t="s">
        <v>3</v>
      </c>
      <c r="E581" s="8">
        <v>3.7584</v>
      </c>
      <c r="F581">
        <v>314690664.1500001</v>
      </c>
      <c r="G581">
        <v>2485159.6899999995</v>
      </c>
      <c r="H581">
        <v>589291027</v>
      </c>
      <c r="I581">
        <v>86174965.239999995</v>
      </c>
      <c r="J581">
        <v>144529799.28000003</v>
      </c>
      <c r="K581">
        <v>16398706.399999999</v>
      </c>
      <c r="L581">
        <v>13312321</v>
      </c>
      <c r="M581" s="10">
        <v>19132622</v>
      </c>
      <c r="N581" s="10">
        <v>30586430</v>
      </c>
      <c r="O581" s="10">
        <v>79781156</v>
      </c>
      <c r="P581" s="10">
        <v>96583466</v>
      </c>
      <c r="Q581" s="10">
        <v>5757428</v>
      </c>
      <c r="R581" s="10">
        <v>91515147</v>
      </c>
      <c r="S581" s="10">
        <v>3548460</v>
      </c>
      <c r="T581" s="10">
        <v>20834547</v>
      </c>
      <c r="U581" s="10">
        <v>154964784</v>
      </c>
      <c r="V581" s="10">
        <v>84102378</v>
      </c>
      <c r="W581" s="10">
        <v>3548460</v>
      </c>
      <c r="X581" s="10">
        <v>20834547</v>
      </c>
      <c r="Y581" s="10">
        <v>154964784</v>
      </c>
      <c r="Z581" s="10">
        <v>84102378</v>
      </c>
      <c r="AA581" s="10">
        <v>2484609</v>
      </c>
      <c r="AB581" s="10">
        <v>0.189337387</v>
      </c>
      <c r="AC581">
        <v>139.83000000000001</v>
      </c>
      <c r="AD581" s="2">
        <v>21671364889</v>
      </c>
      <c r="AE581" s="2">
        <v>16921935159</v>
      </c>
      <c r="AF581" s="10">
        <f>INDEX(CONFAZ!$EN$2:$ES$408,MATCH(DATE(YEAR($A581),MONTH($A581),15),CONFAZ!$EN$2:$EN$408,0),2)</f>
        <v>429554851</v>
      </c>
      <c r="AG581" s="10">
        <f>INDEX(CONFAZ!$EN$2:$ES$408,MATCH(DATE(YEAR($A581),MONTH($A581),15),CONFAZ!$EN$2:$EN$408,0),3)</f>
        <v>353917108</v>
      </c>
      <c r="AH581">
        <v>954</v>
      </c>
      <c r="AI581">
        <v>1429281936000</v>
      </c>
      <c r="AJ581">
        <v>6.4</v>
      </c>
      <c r="AK581">
        <v>0.4</v>
      </c>
      <c r="AL581">
        <v>1144.37777777777</v>
      </c>
      <c r="AM581">
        <v>900.6345</v>
      </c>
      <c r="AN581">
        <v>821.60523809523795</v>
      </c>
      <c r="AO581">
        <v>1020.7212</v>
      </c>
      <c r="AP581">
        <v>11.8617654281342</v>
      </c>
      <c r="AQ581">
        <v>1.45</v>
      </c>
      <c r="AR581">
        <v>309.31</v>
      </c>
      <c r="AS581">
        <v>57.87</v>
      </c>
      <c r="AT581" s="10">
        <v>612014600000</v>
      </c>
      <c r="AU581">
        <v>18592</v>
      </c>
      <c r="AV581">
        <v>21</v>
      </c>
      <c r="AW581">
        <v>225056270</v>
      </c>
      <c r="AX581">
        <v>200671186</v>
      </c>
      <c r="AY581">
        <v>620</v>
      </c>
      <c r="AZ581" s="10">
        <v>0</v>
      </c>
      <c r="BA581">
        <v>0</v>
      </c>
      <c r="BB581">
        <v>0</v>
      </c>
      <c r="BC581">
        <v>691</v>
      </c>
      <c r="BD581">
        <v>0</v>
      </c>
      <c r="BE581">
        <v>92</v>
      </c>
      <c r="BF581">
        <v>286</v>
      </c>
      <c r="BG581">
        <v>31</v>
      </c>
      <c r="BH581">
        <v>175</v>
      </c>
      <c r="BI581">
        <v>153</v>
      </c>
      <c r="BJ581">
        <v>0</v>
      </c>
      <c r="BK581">
        <v>13422</v>
      </c>
      <c r="BL581">
        <v>18899950</v>
      </c>
      <c r="BM581">
        <v>5310611</v>
      </c>
      <c r="BN581">
        <v>140353</v>
      </c>
      <c r="BO581">
        <v>26798107000</v>
      </c>
      <c r="BP581" s="3">
        <v>0.4</v>
      </c>
      <c r="BQ581" s="3">
        <v>3704</v>
      </c>
      <c r="BR581" s="3">
        <v>24954.17</v>
      </c>
      <c r="BS581" s="3">
        <v>2945494000</v>
      </c>
      <c r="BT581" s="3">
        <v>24318000</v>
      </c>
      <c r="BU581" s="3">
        <v>6098154000</v>
      </c>
      <c r="BV581" s="3">
        <v>12567340000</v>
      </c>
      <c r="BW581" s="3">
        <v>5162802000</v>
      </c>
      <c r="BX581" s="3">
        <v>21635305000</v>
      </c>
      <c r="BY581">
        <v>0</v>
      </c>
      <c r="BZ581">
        <v>0</v>
      </c>
      <c r="CA581">
        <v>0</v>
      </c>
      <c r="CB581">
        <v>0</v>
      </c>
      <c r="CC581">
        <v>26798107000</v>
      </c>
      <c r="CD581">
        <v>0.4</v>
      </c>
      <c r="CE581">
        <v>282882.31</v>
      </c>
      <c r="CF581">
        <v>290532107.19999999</v>
      </c>
      <c r="CG581">
        <v>38534.620000000003</v>
      </c>
      <c r="CH581">
        <v>28272.67</v>
      </c>
      <c r="CI581">
        <v>32.480378199999997</v>
      </c>
      <c r="CJ581">
        <v>4.72</v>
      </c>
      <c r="CK581">
        <v>92360</v>
      </c>
      <c r="CL581">
        <v>127326.67</v>
      </c>
      <c r="CM581">
        <v>34966.67</v>
      </c>
      <c r="CN581">
        <v>27283.33</v>
      </c>
      <c r="CO581">
        <v>6455833.3300000001</v>
      </c>
      <c r="CP581">
        <v>-65290</v>
      </c>
      <c r="CQ581">
        <v>-246616.67</v>
      </c>
      <c r="CR581">
        <v>1030678.13</v>
      </c>
      <c r="CS581">
        <v>311413442.75</v>
      </c>
      <c r="CT581">
        <v>21805.17</v>
      </c>
      <c r="CU581">
        <v>312469408.94999999</v>
      </c>
      <c r="CV581" s="34">
        <v>0.53856099999999996</v>
      </c>
      <c r="CW581">
        <v>1061373966</v>
      </c>
      <c r="CX581" s="7">
        <v>43505239.810000002</v>
      </c>
      <c r="CY581" s="10">
        <f t="shared" si="19"/>
        <v>0</v>
      </c>
      <c r="CZ581" s="10">
        <f>IFERROR(INDEX(CONFAZ!$A$2:$ES$440,MATCH(DATE(YEAR($A581),MONTH($A581),15),CONFAZ!$A$2:$A$440,0),4),0)</f>
        <v>38534.620000000003</v>
      </c>
      <c r="DA581"/>
      <c r="DB581"/>
      <c r="DC581"/>
      <c r="DD581"/>
      <c r="DJ581"/>
    </row>
    <row r="582" spans="1:114" x14ac:dyDescent="0.25">
      <c r="A582" s="1">
        <v>43424</v>
      </c>
      <c r="B582" s="1" t="str">
        <f t="shared" si="18"/>
        <v>20/11/2018</v>
      </c>
      <c r="C582" t="s">
        <v>61</v>
      </c>
      <c r="D582" t="s">
        <v>3</v>
      </c>
      <c r="E582" s="8">
        <v>3.7867000000000002</v>
      </c>
      <c r="F582">
        <v>325857088.70000005</v>
      </c>
      <c r="G582">
        <v>2930064.74</v>
      </c>
      <c r="H582">
        <v>693810511</v>
      </c>
      <c r="I582">
        <v>94043171.559999987</v>
      </c>
      <c r="J582">
        <v>217006984.81</v>
      </c>
      <c r="K582">
        <v>16621434.580000002</v>
      </c>
      <c r="L582">
        <v>10939147</v>
      </c>
      <c r="M582" s="10">
        <v>22458324</v>
      </c>
      <c r="N582" s="10">
        <v>28109604</v>
      </c>
      <c r="O582" s="10">
        <v>86507168</v>
      </c>
      <c r="P582" s="10">
        <v>100494957</v>
      </c>
      <c r="Q582" s="10">
        <v>7553214</v>
      </c>
      <c r="R582" s="10">
        <v>92093180</v>
      </c>
      <c r="S582" s="10">
        <v>3062787</v>
      </c>
      <c r="T582" s="10">
        <v>22363361</v>
      </c>
      <c r="U582" s="10">
        <v>237686415</v>
      </c>
      <c r="V582" s="10">
        <v>90552527</v>
      </c>
      <c r="W582" s="10">
        <v>3062787</v>
      </c>
      <c r="X582" s="10">
        <v>22363361</v>
      </c>
      <c r="Y582" s="10">
        <v>237686415</v>
      </c>
      <c r="Z582" s="10">
        <v>90552527</v>
      </c>
      <c r="AA582" s="10">
        <v>2928974</v>
      </c>
      <c r="AB582" s="10">
        <v>0.1259863853</v>
      </c>
      <c r="AC582">
        <v>137.65</v>
      </c>
      <c r="AD582" s="2">
        <v>19199739213</v>
      </c>
      <c r="AE582" s="2">
        <v>15529846968</v>
      </c>
      <c r="AF582" s="10">
        <f>INDEX(CONFAZ!$EN$2:$ES$408,MATCH(DATE(YEAR($A582),MONTH($A582),15),CONFAZ!$EN$2:$EN$408,0),2)</f>
        <v>190344041</v>
      </c>
      <c r="AG582" s="10">
        <f>INDEX(CONFAZ!$EN$2:$ES$408,MATCH(DATE(YEAR($A582),MONTH($A582),15),CONFAZ!$EN$2:$EN$408,0),3)</f>
        <v>230579695</v>
      </c>
      <c r="AH582">
        <v>954</v>
      </c>
      <c r="AI582">
        <v>1437893297400</v>
      </c>
      <c r="AJ582">
        <v>6.4</v>
      </c>
      <c r="AK582">
        <v>-0.25</v>
      </c>
      <c r="AL582">
        <v>1154.57388888888</v>
      </c>
      <c r="AM582">
        <v>906.13599999999997</v>
      </c>
      <c r="AN582">
        <v>824.41904761904698</v>
      </c>
      <c r="AO582">
        <v>1030.78</v>
      </c>
      <c r="AP582">
        <v>11.709782987994</v>
      </c>
      <c r="AQ582">
        <v>0.79</v>
      </c>
      <c r="AR582">
        <v>252.53</v>
      </c>
      <c r="AS582">
        <v>-30.5</v>
      </c>
      <c r="AT582" s="10">
        <v>607482000000</v>
      </c>
      <c r="AU582">
        <v>64849</v>
      </c>
      <c r="AV582">
        <v>619</v>
      </c>
      <c r="AW582">
        <v>134350262</v>
      </c>
      <c r="AX582">
        <v>96396549</v>
      </c>
      <c r="AY582">
        <v>2148</v>
      </c>
      <c r="AZ582" s="10">
        <v>0</v>
      </c>
      <c r="BA582">
        <v>111</v>
      </c>
      <c r="BB582">
        <v>111</v>
      </c>
      <c r="BC582">
        <v>356</v>
      </c>
      <c r="BD582">
        <v>0</v>
      </c>
      <c r="BE582">
        <v>859</v>
      </c>
      <c r="BF582">
        <v>572</v>
      </c>
      <c r="BG582">
        <v>1980</v>
      </c>
      <c r="BH582">
        <v>1100</v>
      </c>
      <c r="BI582">
        <v>1855</v>
      </c>
      <c r="BJ582">
        <v>14</v>
      </c>
      <c r="BK582">
        <v>49956</v>
      </c>
      <c r="BL582">
        <v>37750717</v>
      </c>
      <c r="BM582">
        <v>74124</v>
      </c>
      <c r="BN582">
        <v>0</v>
      </c>
      <c r="BO582">
        <v>26798107000</v>
      </c>
      <c r="BP582" s="3">
        <v>0.4</v>
      </c>
      <c r="BQ582" s="3">
        <v>3704</v>
      </c>
      <c r="BR582" s="3">
        <v>24954.17</v>
      </c>
      <c r="BS582" s="3">
        <v>2945494000</v>
      </c>
      <c r="BT582" s="3">
        <v>24318000</v>
      </c>
      <c r="BU582" s="3">
        <v>6098154000</v>
      </c>
      <c r="BV582" s="3">
        <v>12567340000</v>
      </c>
      <c r="BW582" s="3">
        <v>5162802000</v>
      </c>
      <c r="BX582">
        <v>21635305000</v>
      </c>
      <c r="BY582">
        <v>0</v>
      </c>
      <c r="BZ582">
        <v>0</v>
      </c>
      <c r="CA582">
        <v>0</v>
      </c>
      <c r="CB582">
        <v>0</v>
      </c>
      <c r="CC582">
        <v>26798107000</v>
      </c>
      <c r="CD582">
        <v>0.4</v>
      </c>
      <c r="CE582">
        <v>302959.76</v>
      </c>
      <c r="CF582">
        <v>286639846.43000001</v>
      </c>
      <c r="CG582">
        <v>23909.23</v>
      </c>
      <c r="CH582">
        <v>28116.67</v>
      </c>
      <c r="CI582">
        <v>32.480378199999997</v>
      </c>
      <c r="CJ582">
        <v>4.59</v>
      </c>
      <c r="CK582">
        <v>92360</v>
      </c>
      <c r="CL582">
        <v>127326.67</v>
      </c>
      <c r="CM582">
        <v>34966.67</v>
      </c>
      <c r="CN582">
        <v>27283.33</v>
      </c>
      <c r="CO582">
        <v>6455833.3300000001</v>
      </c>
      <c r="CP582">
        <v>-65290</v>
      </c>
      <c r="CQ582">
        <v>-246616.67</v>
      </c>
      <c r="CR582">
        <v>1861067.25</v>
      </c>
      <c r="CS582">
        <v>395388132.75</v>
      </c>
      <c r="CT582">
        <v>3787.73</v>
      </c>
      <c r="CU582">
        <v>397253747.73000002</v>
      </c>
      <c r="CV582" s="34">
        <v>0.53856099999999996</v>
      </c>
      <c r="CW582">
        <v>1126656566</v>
      </c>
      <c r="CX582" s="7">
        <v>52240305.82</v>
      </c>
      <c r="CY582" s="10">
        <f t="shared" si="19"/>
        <v>0</v>
      </c>
      <c r="CZ582" s="10">
        <f>IFERROR(INDEX(CONFAZ!$A$2:$ES$440,MATCH(DATE(YEAR($A582),MONTH($A582),15),CONFAZ!$A$2:$A$440,0),4),0)</f>
        <v>23909.23</v>
      </c>
      <c r="DA582"/>
      <c r="DB582"/>
      <c r="DC582"/>
      <c r="DD582"/>
      <c r="DJ582"/>
    </row>
    <row r="583" spans="1:114" x14ac:dyDescent="0.25">
      <c r="A583" s="1">
        <v>43454</v>
      </c>
      <c r="B583" s="1" t="str">
        <f t="shared" si="18"/>
        <v>20/12/2018</v>
      </c>
      <c r="C583" t="s">
        <v>61</v>
      </c>
      <c r="D583" t="s">
        <v>3</v>
      </c>
      <c r="E583" s="8">
        <v>3.8851</v>
      </c>
      <c r="F583">
        <v>313770825.42000002</v>
      </c>
      <c r="G583">
        <v>4423511.8500000006</v>
      </c>
      <c r="H583">
        <v>647514668</v>
      </c>
      <c r="I583">
        <v>99172831.87999998</v>
      </c>
      <c r="J583">
        <v>179229839.60000002</v>
      </c>
      <c r="K583">
        <v>17620744.879999999</v>
      </c>
      <c r="L583">
        <v>19597870</v>
      </c>
      <c r="M583" s="10">
        <v>18952573</v>
      </c>
      <c r="N583" s="10">
        <v>29675942</v>
      </c>
      <c r="O583" s="10">
        <v>90255098</v>
      </c>
      <c r="P583" s="10">
        <v>97435776</v>
      </c>
      <c r="Q583" s="10">
        <v>6050397</v>
      </c>
      <c r="R583" s="10">
        <v>98845518</v>
      </c>
      <c r="S583" s="10">
        <v>2880185</v>
      </c>
      <c r="T583" s="10">
        <v>18492187</v>
      </c>
      <c r="U583" s="10">
        <v>197231656</v>
      </c>
      <c r="V583" s="10">
        <v>83271825</v>
      </c>
      <c r="W583" s="10">
        <v>2880185</v>
      </c>
      <c r="X583" s="10">
        <v>18492187</v>
      </c>
      <c r="Y583" s="10">
        <v>197231656</v>
      </c>
      <c r="Z583" s="10">
        <v>83271825</v>
      </c>
      <c r="AA583" s="10">
        <v>4423511</v>
      </c>
      <c r="AB583" s="10">
        <v>0.1352987735</v>
      </c>
      <c r="AC583">
        <v>136.32</v>
      </c>
      <c r="AD583" s="2">
        <v>19257634148</v>
      </c>
      <c r="AE583" s="2">
        <v>13640421233</v>
      </c>
      <c r="AF583" s="10">
        <f>INDEX(CONFAZ!$EN$2:$ES$408,MATCH(DATE(YEAR($A583),MONTH($A583),15),CONFAZ!$EN$2:$EN$408,0),2)</f>
        <v>284415805</v>
      </c>
      <c r="AG583" s="10">
        <f>INDEX(CONFAZ!$EN$2:$ES$408,MATCH(DATE(YEAR($A583),MONTH($A583),15),CONFAZ!$EN$2:$EN$408,0),3)</f>
        <v>635364071</v>
      </c>
      <c r="AH583">
        <v>954</v>
      </c>
      <c r="AI583">
        <v>1455805246500</v>
      </c>
      <c r="AJ583">
        <v>6.4</v>
      </c>
      <c r="AK583">
        <v>0.14000000000000001</v>
      </c>
      <c r="AL583">
        <v>1150.6838888888799</v>
      </c>
      <c r="AM583">
        <v>909.74149999999997</v>
      </c>
      <c r="AN583">
        <v>826.36142857142795</v>
      </c>
      <c r="AO583">
        <v>1029.4567999999999</v>
      </c>
      <c r="AP583">
        <v>11.716235476228601</v>
      </c>
      <c r="AQ583">
        <v>1.1499999999999999</v>
      </c>
      <c r="AR583">
        <v>220.53</v>
      </c>
      <c r="AS583">
        <v>-11.48</v>
      </c>
      <c r="AT583" s="10">
        <v>599862200000</v>
      </c>
      <c r="AU583">
        <v>92587</v>
      </c>
      <c r="AV583">
        <v>1345</v>
      </c>
      <c r="AW583">
        <v>142961756</v>
      </c>
      <c r="AX583">
        <v>130175684</v>
      </c>
      <c r="AY583">
        <v>3110</v>
      </c>
      <c r="AZ583" s="10">
        <v>1116</v>
      </c>
      <c r="BA583">
        <v>203</v>
      </c>
      <c r="BB583">
        <v>203</v>
      </c>
      <c r="BC583">
        <v>3079</v>
      </c>
      <c r="BD583">
        <v>333</v>
      </c>
      <c r="BE583">
        <v>915</v>
      </c>
      <c r="BF583">
        <v>4687</v>
      </c>
      <c r="BG583">
        <v>208</v>
      </c>
      <c r="BH583">
        <v>3200</v>
      </c>
      <c r="BI583">
        <v>2131</v>
      </c>
      <c r="BJ583">
        <v>236</v>
      </c>
      <c r="BK583">
        <v>68100</v>
      </c>
      <c r="BL583">
        <v>12352526</v>
      </c>
      <c r="BM583">
        <v>244930</v>
      </c>
      <c r="BN583">
        <v>0</v>
      </c>
      <c r="BO583">
        <v>26798107000</v>
      </c>
      <c r="BP583" s="3">
        <v>0.4</v>
      </c>
      <c r="BQ583" s="3">
        <v>3704</v>
      </c>
      <c r="BR583" s="3">
        <v>24954.17</v>
      </c>
      <c r="BS583" s="3">
        <v>2945494000</v>
      </c>
      <c r="BT583" s="3">
        <v>24318000</v>
      </c>
      <c r="BU583">
        <v>6098154000</v>
      </c>
      <c r="BV583" s="3">
        <v>12567340000</v>
      </c>
      <c r="BW583" s="3">
        <v>5162802000</v>
      </c>
      <c r="BX583" s="3">
        <v>21635305000</v>
      </c>
      <c r="BY583">
        <v>0</v>
      </c>
      <c r="BZ583">
        <v>0</v>
      </c>
      <c r="CA583">
        <v>0</v>
      </c>
      <c r="CB583">
        <v>0</v>
      </c>
      <c r="CC583">
        <v>26798107000</v>
      </c>
      <c r="CD583">
        <v>0.4</v>
      </c>
      <c r="CE583">
        <v>313138.21000000002</v>
      </c>
      <c r="CF583">
        <v>316723981.75999999</v>
      </c>
      <c r="CG583">
        <v>22875.7</v>
      </c>
      <c r="CH583">
        <v>27653.67</v>
      </c>
      <c r="CI583">
        <v>32.480378199999997</v>
      </c>
      <c r="CJ583">
        <v>4.37</v>
      </c>
      <c r="CK583">
        <v>92360</v>
      </c>
      <c r="CL583">
        <v>127326.67</v>
      </c>
      <c r="CM583">
        <v>34966.67</v>
      </c>
      <c r="CN583">
        <v>27283.33</v>
      </c>
      <c r="CO583">
        <v>6455833.3300000001</v>
      </c>
      <c r="CP583">
        <v>-65290</v>
      </c>
      <c r="CQ583">
        <v>-246616.67</v>
      </c>
      <c r="CR583">
        <v>1965087.99</v>
      </c>
      <c r="CS583">
        <v>358148203.5</v>
      </c>
      <c r="CT583">
        <v>11257.74</v>
      </c>
      <c r="CU583">
        <v>360137333.81999999</v>
      </c>
      <c r="CV583" s="34">
        <v>0.53856099999999996</v>
      </c>
      <c r="CW583">
        <v>1384522158</v>
      </c>
      <c r="CX583" s="7">
        <v>51876383.240000002</v>
      </c>
      <c r="CY583" s="10">
        <f t="shared" si="19"/>
        <v>0</v>
      </c>
      <c r="CZ583" s="10">
        <f>IFERROR(INDEX(CONFAZ!$A$2:$ES$440,MATCH(DATE(YEAR($A583),MONTH($A583),15),CONFAZ!$A$2:$A$440,0),4),0)</f>
        <v>22875.7</v>
      </c>
      <c r="DA583"/>
      <c r="DB583"/>
      <c r="DC583"/>
      <c r="DD583"/>
      <c r="DJ583"/>
    </row>
    <row r="584" spans="1:114" x14ac:dyDescent="0.25">
      <c r="A584" s="1">
        <v>43485</v>
      </c>
      <c r="B584" s="1" t="str">
        <f t="shared" si="18"/>
        <v>20/01/2019</v>
      </c>
      <c r="C584" t="s">
        <v>61</v>
      </c>
      <c r="D584" t="s">
        <v>3</v>
      </c>
      <c r="E584" s="8">
        <v>3.7416999999999998</v>
      </c>
      <c r="F584">
        <v>319864492.55999994</v>
      </c>
      <c r="G584">
        <v>3586421.5199999996</v>
      </c>
      <c r="H584">
        <v>647181350</v>
      </c>
      <c r="I584">
        <v>82403421.399999961</v>
      </c>
      <c r="J584">
        <v>185965844.91</v>
      </c>
      <c r="K584">
        <v>19397291.140000001</v>
      </c>
      <c r="L584">
        <v>41313455</v>
      </c>
      <c r="M584" s="10">
        <v>14349420</v>
      </c>
      <c r="N584" s="10">
        <v>31108553</v>
      </c>
      <c r="O584" s="10">
        <v>110678402</v>
      </c>
      <c r="P584" s="10">
        <v>88947578</v>
      </c>
      <c r="Q584" s="10">
        <v>6272563</v>
      </c>
      <c r="R584" s="10">
        <v>96768235</v>
      </c>
      <c r="S584" s="10">
        <v>2819425</v>
      </c>
      <c r="T584" s="10">
        <v>19471242</v>
      </c>
      <c r="U584" s="10">
        <v>198816601</v>
      </c>
      <c r="V584" s="10">
        <v>74397319</v>
      </c>
      <c r="W584" s="10">
        <v>2819425</v>
      </c>
      <c r="X584" s="10">
        <v>19471242</v>
      </c>
      <c r="Y584" s="10">
        <v>198816601</v>
      </c>
      <c r="Z584" s="10">
        <v>74397319</v>
      </c>
      <c r="AA584" s="10">
        <v>3552012</v>
      </c>
      <c r="AB584" s="10">
        <v>0.38305375590000001</v>
      </c>
      <c r="AC584">
        <v>133.56</v>
      </c>
      <c r="AD584" s="2">
        <v>16638094632</v>
      </c>
      <c r="AE584" s="2">
        <v>17453376542</v>
      </c>
      <c r="AF584" s="10">
        <f>INDEX(CONFAZ!$EN$2:$ES$408,MATCH(DATE(YEAR($A584),MONTH($A584),15),CONFAZ!$EN$2:$EN$408,0),2)</f>
        <v>356937864</v>
      </c>
      <c r="AG584" s="10">
        <f>INDEX(CONFAZ!$EN$2:$ES$408,MATCH(DATE(YEAR($A584),MONTH($A584),15),CONFAZ!$EN$2:$EN$408,0),3)</f>
        <v>198676543</v>
      </c>
      <c r="AH584">
        <v>998</v>
      </c>
      <c r="AI584">
        <v>1410561032800</v>
      </c>
      <c r="AJ584">
        <v>6.4</v>
      </c>
      <c r="AK584">
        <v>0.36</v>
      </c>
      <c r="AL584">
        <v>1148.94888888888</v>
      </c>
      <c r="AM584">
        <v>909.00199999999995</v>
      </c>
      <c r="AN584">
        <v>826.94571428571396</v>
      </c>
      <c r="AO584">
        <v>1027.9892</v>
      </c>
      <c r="AP584">
        <v>12.166320558806801</v>
      </c>
      <c r="AQ584">
        <v>1.32</v>
      </c>
      <c r="AR584">
        <v>217.84</v>
      </c>
      <c r="AS584">
        <v>-18.829999999999998</v>
      </c>
      <c r="AT584" s="10">
        <v>578268700000</v>
      </c>
      <c r="AU584">
        <v>83103</v>
      </c>
      <c r="AV584">
        <v>470</v>
      </c>
      <c r="AW584">
        <v>245198388</v>
      </c>
      <c r="AX584">
        <v>178968829</v>
      </c>
      <c r="AY584">
        <v>3205</v>
      </c>
      <c r="AZ584" s="10">
        <v>0</v>
      </c>
      <c r="BA584">
        <v>359</v>
      </c>
      <c r="BB584">
        <v>359</v>
      </c>
      <c r="BC584">
        <v>334</v>
      </c>
      <c r="BD584">
        <v>0</v>
      </c>
      <c r="BE584">
        <v>926</v>
      </c>
      <c r="BF584">
        <v>2101</v>
      </c>
      <c r="BG584">
        <v>2740</v>
      </c>
      <c r="BH584">
        <v>589</v>
      </c>
      <c r="BI584">
        <v>403</v>
      </c>
      <c r="BJ584">
        <v>0</v>
      </c>
      <c r="BK584">
        <v>71274</v>
      </c>
      <c r="BL584">
        <v>65919551</v>
      </c>
      <c r="BM584">
        <v>89468</v>
      </c>
      <c r="BN584">
        <v>0</v>
      </c>
      <c r="BO584">
        <v>28350665000</v>
      </c>
      <c r="BP584" s="3">
        <v>0.4</v>
      </c>
      <c r="BQ584" s="3">
        <v>3704</v>
      </c>
      <c r="BR584" s="3">
        <v>26179.47</v>
      </c>
      <c r="BS584">
        <v>3309026000</v>
      </c>
      <c r="BT584" s="3">
        <v>21981000</v>
      </c>
      <c r="BU584" s="3">
        <v>5532392000</v>
      </c>
      <c r="BV584" s="3">
        <v>14347112000</v>
      </c>
      <c r="BW584" s="3">
        <v>5140155000</v>
      </c>
      <c r="BX584">
        <v>23210511000</v>
      </c>
      <c r="BY584">
        <v>0</v>
      </c>
      <c r="BZ584">
        <v>0</v>
      </c>
      <c r="CA584">
        <v>0</v>
      </c>
      <c r="CB584">
        <v>0</v>
      </c>
      <c r="CC584">
        <v>26798107000</v>
      </c>
      <c r="CD584">
        <v>0.4</v>
      </c>
      <c r="CE584">
        <v>206772.11</v>
      </c>
      <c r="CF584">
        <v>299244291.12</v>
      </c>
      <c r="CG584">
        <v>21816.29</v>
      </c>
      <c r="CH584">
        <v>87064.25</v>
      </c>
      <c r="CI584">
        <v>34.518789599999998</v>
      </c>
      <c r="CJ584">
        <v>4.2699999999999996</v>
      </c>
      <c r="CK584">
        <v>84316.67</v>
      </c>
      <c r="CL584">
        <v>115926.67</v>
      </c>
      <c r="CM584">
        <v>31610</v>
      </c>
      <c r="CN584">
        <v>-22820</v>
      </c>
      <c r="CO584">
        <v>6392900</v>
      </c>
      <c r="CP584">
        <v>-93786.67</v>
      </c>
      <c r="CQ584">
        <v>-203520</v>
      </c>
      <c r="CR584">
        <v>1762263.1</v>
      </c>
      <c r="CS584">
        <v>367349696.86000001</v>
      </c>
      <c r="CT584">
        <v>34062.21</v>
      </c>
      <c r="CU584">
        <v>369147772.17000002</v>
      </c>
      <c r="CV584" s="34">
        <v>0.53441640000000001</v>
      </c>
      <c r="CW584">
        <v>1184215499</v>
      </c>
      <c r="CX584" s="7">
        <v>51117209.810000002</v>
      </c>
      <c r="CY584" s="10">
        <f t="shared" si="19"/>
        <v>0</v>
      </c>
      <c r="CZ584" s="10">
        <f>IFERROR(INDEX(CONFAZ!$A$2:$ES$440,MATCH(DATE(YEAR($A584),MONTH($A584),15),CONFAZ!$A$2:$A$440,0),4),0)</f>
        <v>21816.29</v>
      </c>
      <c r="DA584" s="10"/>
      <c r="DB584" s="10"/>
      <c r="DC584"/>
      <c r="DD584"/>
      <c r="DJ584"/>
    </row>
    <row r="585" spans="1:114" x14ac:dyDescent="0.25">
      <c r="A585" s="1">
        <v>43516</v>
      </c>
      <c r="B585" s="1" t="str">
        <f t="shared" si="18"/>
        <v>20/02/2019</v>
      </c>
      <c r="C585" t="s">
        <v>61</v>
      </c>
      <c r="D585" t="s">
        <v>3</v>
      </c>
      <c r="E585" s="8">
        <v>3.7235999999999998</v>
      </c>
      <c r="F585">
        <v>292866635.44</v>
      </c>
      <c r="G585">
        <v>4158166.1099999994</v>
      </c>
      <c r="H585">
        <v>576131156</v>
      </c>
      <c r="I585">
        <v>79028634.300000012</v>
      </c>
      <c r="J585">
        <v>153268084.42000002</v>
      </c>
      <c r="K585">
        <v>15299812.370000001</v>
      </c>
      <c r="L585">
        <v>114017557</v>
      </c>
      <c r="M585" s="10">
        <v>14917244</v>
      </c>
      <c r="N585" s="10">
        <v>35895700</v>
      </c>
      <c r="O585" s="10">
        <v>82931222</v>
      </c>
      <c r="P585" s="10">
        <v>85606322</v>
      </c>
      <c r="Q585" s="10">
        <v>5517163</v>
      </c>
      <c r="R585" s="10">
        <v>85440395</v>
      </c>
      <c r="S585" s="10">
        <v>2660019</v>
      </c>
      <c r="T585" s="10">
        <v>18401647</v>
      </c>
      <c r="U585" s="10">
        <v>169291922</v>
      </c>
      <c r="V585" s="10">
        <v>71311356</v>
      </c>
      <c r="W585" s="10">
        <v>2660019</v>
      </c>
      <c r="X585" s="10">
        <v>18401647</v>
      </c>
      <c r="Y585" s="10">
        <v>169291922</v>
      </c>
      <c r="Z585" s="10">
        <v>71311356</v>
      </c>
      <c r="AA585" s="10">
        <v>4158166</v>
      </c>
      <c r="AB585" s="10">
        <v>-0.1675774625</v>
      </c>
      <c r="AC585">
        <v>133.9</v>
      </c>
      <c r="AD585" s="2">
        <v>15618080347</v>
      </c>
      <c r="AE585" s="2">
        <v>13566766788</v>
      </c>
      <c r="AF585" s="10">
        <f>INDEX(CONFAZ!$EN$2:$ES$408,MATCH(DATE(YEAR($A585),MONTH($A585),15),CONFAZ!$EN$2:$EN$408,0),2)</f>
        <v>146380333</v>
      </c>
      <c r="AG585" s="10">
        <f>INDEX(CONFAZ!$EN$2:$ES$408,MATCH(DATE(YEAR($A585),MONTH($A585),15),CONFAZ!$EN$2:$EN$408,0),3)</f>
        <v>219794716</v>
      </c>
      <c r="AH585">
        <v>998</v>
      </c>
      <c r="AI585">
        <v>1409188972800</v>
      </c>
      <c r="AJ585">
        <v>6.4</v>
      </c>
      <c r="AK585">
        <v>0.54</v>
      </c>
      <c r="AL585">
        <v>1148.9094444444399</v>
      </c>
      <c r="AM585">
        <v>906.76300000000003</v>
      </c>
      <c r="AN585">
        <v>824.48095238095198</v>
      </c>
      <c r="AO585">
        <v>1027.73</v>
      </c>
      <c r="AP585">
        <v>12.550618752300799</v>
      </c>
      <c r="AQ585">
        <v>1.43</v>
      </c>
      <c r="AR585">
        <v>238.24</v>
      </c>
      <c r="AS585">
        <v>-16.079999999999998</v>
      </c>
      <c r="AT585" s="10">
        <v>576069700000</v>
      </c>
      <c r="AU585">
        <v>60471</v>
      </c>
      <c r="AV585">
        <v>60</v>
      </c>
      <c r="AW585">
        <v>97975746</v>
      </c>
      <c r="AX585">
        <v>70635978</v>
      </c>
      <c r="AY585">
        <v>2019</v>
      </c>
      <c r="AZ585" s="10">
        <v>1104</v>
      </c>
      <c r="BA585">
        <v>109</v>
      </c>
      <c r="BB585">
        <v>109</v>
      </c>
      <c r="BC585">
        <v>2583</v>
      </c>
      <c r="BD585">
        <v>0</v>
      </c>
      <c r="BE585">
        <v>2200</v>
      </c>
      <c r="BF585">
        <v>64</v>
      </c>
      <c r="BG585">
        <v>38</v>
      </c>
      <c r="BH585">
        <v>638</v>
      </c>
      <c r="BI585">
        <v>392</v>
      </c>
      <c r="BJ585">
        <v>44</v>
      </c>
      <c r="BK585">
        <v>38984</v>
      </c>
      <c r="BL585">
        <v>27162832</v>
      </c>
      <c r="BM585">
        <v>64877</v>
      </c>
      <c r="BN585">
        <v>0</v>
      </c>
      <c r="BO585">
        <v>28350665000</v>
      </c>
      <c r="BP585" s="3">
        <v>0.4</v>
      </c>
      <c r="BQ585" s="3">
        <v>3704</v>
      </c>
      <c r="BR585" s="3">
        <v>26179.47</v>
      </c>
      <c r="BS585" s="3">
        <v>3309026000</v>
      </c>
      <c r="BT585">
        <v>21981000</v>
      </c>
      <c r="BU585" s="3">
        <v>5532392000</v>
      </c>
      <c r="BV585" s="3">
        <v>14347112000</v>
      </c>
      <c r="BW585">
        <v>5140155000</v>
      </c>
      <c r="BX585">
        <v>23210511000</v>
      </c>
      <c r="BY585">
        <v>0</v>
      </c>
      <c r="BZ585">
        <v>0</v>
      </c>
      <c r="CA585">
        <v>0</v>
      </c>
      <c r="CB585">
        <v>0</v>
      </c>
      <c r="CC585">
        <v>26798107000</v>
      </c>
      <c r="CD585">
        <v>0.4</v>
      </c>
      <c r="CE585">
        <v>228446.55</v>
      </c>
      <c r="CF585">
        <v>296363855.56</v>
      </c>
      <c r="CG585">
        <v>26665.59</v>
      </c>
      <c r="CH585">
        <v>27788.25</v>
      </c>
      <c r="CI585">
        <v>34.518789599999998</v>
      </c>
      <c r="CJ585">
        <v>4.1900000000000004</v>
      </c>
      <c r="CK585">
        <v>84316.67</v>
      </c>
      <c r="CL585">
        <v>115926.67</v>
      </c>
      <c r="CM585">
        <v>31610</v>
      </c>
      <c r="CN585">
        <v>-22820</v>
      </c>
      <c r="CO585">
        <v>6392900</v>
      </c>
      <c r="CP585">
        <v>-93786.67</v>
      </c>
      <c r="CQ585">
        <v>-203520</v>
      </c>
      <c r="CR585">
        <v>2095077.93</v>
      </c>
      <c r="CS585">
        <v>321708889.44999999</v>
      </c>
      <c r="CT585">
        <v>133719.31</v>
      </c>
      <c r="CU585">
        <v>323939680.44</v>
      </c>
      <c r="CV585" s="34">
        <v>0.53441640000000001</v>
      </c>
      <c r="CW585">
        <v>1171111275</v>
      </c>
      <c r="CX585" s="7">
        <v>45255164.100000001</v>
      </c>
      <c r="CY585" s="10">
        <f t="shared" si="19"/>
        <v>0</v>
      </c>
      <c r="CZ585" s="10">
        <f>IFERROR(INDEX(CONFAZ!$A$2:$ES$440,MATCH(DATE(YEAR($A585),MONTH($A585),15),CONFAZ!$A$2:$A$440,0),4),0)</f>
        <v>26665.59</v>
      </c>
      <c r="DA585"/>
      <c r="DB585"/>
      <c r="DC585"/>
      <c r="DD585"/>
      <c r="DJ585"/>
    </row>
    <row r="586" spans="1:114" x14ac:dyDescent="0.25">
      <c r="A586" s="1">
        <v>43544</v>
      </c>
      <c r="B586" s="1" t="str">
        <f t="shared" si="18"/>
        <v>20/03/2019</v>
      </c>
      <c r="C586" t="s">
        <v>61</v>
      </c>
      <c r="D586" t="s">
        <v>3</v>
      </c>
      <c r="E586" s="8">
        <v>3.8464999999999998</v>
      </c>
      <c r="F586">
        <v>313486465.81</v>
      </c>
      <c r="G586">
        <v>3677425.1500000004</v>
      </c>
      <c r="H586">
        <v>556244707</v>
      </c>
      <c r="I586">
        <v>73512553.729999989</v>
      </c>
      <c r="J586">
        <v>114145124.27</v>
      </c>
      <c r="K586">
        <v>14438644.869999999</v>
      </c>
      <c r="L586">
        <v>61173676</v>
      </c>
      <c r="M586" s="10">
        <v>19998158</v>
      </c>
      <c r="N586" s="10">
        <v>27396451</v>
      </c>
      <c r="O586" s="10">
        <v>70496662</v>
      </c>
      <c r="P586" s="10">
        <v>78638751</v>
      </c>
      <c r="Q586" s="10">
        <v>4946122</v>
      </c>
      <c r="R586" s="10">
        <v>76911944</v>
      </c>
      <c r="S586" s="10">
        <v>2823061</v>
      </c>
      <c r="T586" s="10">
        <v>17560705</v>
      </c>
      <c r="U586" s="10">
        <v>185781601</v>
      </c>
      <c r="V586" s="10">
        <v>68014094</v>
      </c>
      <c r="W586" s="10">
        <v>2823061</v>
      </c>
      <c r="X586" s="10">
        <v>17560705</v>
      </c>
      <c r="Y586" s="10">
        <v>185781601</v>
      </c>
      <c r="Z586" s="10">
        <v>68014094</v>
      </c>
      <c r="AA586" s="10">
        <v>3677158</v>
      </c>
      <c r="AB586" s="10">
        <v>-0.15505025650000001</v>
      </c>
      <c r="AC586">
        <v>139.02000000000001</v>
      </c>
      <c r="AD586" s="2">
        <v>17308721624</v>
      </c>
      <c r="AE586" s="2">
        <v>14066000746</v>
      </c>
      <c r="AF586" s="10">
        <f>INDEX(CONFAZ!$EN$2:$ES$408,MATCH(DATE(YEAR($A586),MONTH($A586),15),CONFAZ!$EN$2:$EN$408,0),2)</f>
        <v>196862358</v>
      </c>
      <c r="AG586" s="10">
        <f>INDEX(CONFAZ!$EN$2:$ES$408,MATCH(DATE(YEAR($A586),MONTH($A586),15),CONFAZ!$EN$2:$EN$408,0),3)</f>
        <v>155521684</v>
      </c>
      <c r="AH586">
        <v>998</v>
      </c>
      <c r="AI586">
        <v>1477690672500</v>
      </c>
      <c r="AJ586">
        <v>6.4</v>
      </c>
      <c r="AK586">
        <v>0.77</v>
      </c>
      <c r="AL586">
        <v>1151.4455555555501</v>
      </c>
      <c r="AM586">
        <v>901.43600000000004</v>
      </c>
      <c r="AN586">
        <v>821.07904761904695</v>
      </c>
      <c r="AO586">
        <v>1026.1723999999999</v>
      </c>
      <c r="AP586">
        <v>12.8453402589581</v>
      </c>
      <c r="AQ586">
        <v>1.75</v>
      </c>
      <c r="AR586">
        <v>257.64999999999998</v>
      </c>
      <c r="AS586">
        <v>11.98</v>
      </c>
      <c r="AT586" s="10">
        <v>601715600000</v>
      </c>
      <c r="AU586">
        <v>45852</v>
      </c>
      <c r="AV586">
        <v>0</v>
      </c>
      <c r="AW586">
        <v>107169010</v>
      </c>
      <c r="AX586">
        <v>101965922</v>
      </c>
      <c r="AY586">
        <v>1659</v>
      </c>
      <c r="AZ586" s="10">
        <v>1203</v>
      </c>
      <c r="BA586">
        <v>172</v>
      </c>
      <c r="BB586">
        <v>172</v>
      </c>
      <c r="BC586">
        <v>6965</v>
      </c>
      <c r="BD586">
        <v>0</v>
      </c>
      <c r="BE586">
        <v>0</v>
      </c>
      <c r="BF586">
        <v>49</v>
      </c>
      <c r="BG586">
        <v>449</v>
      </c>
      <c r="BH586">
        <v>221</v>
      </c>
      <c r="BI586">
        <v>0</v>
      </c>
      <c r="BJ586">
        <v>0</v>
      </c>
      <c r="BK586">
        <v>23628</v>
      </c>
      <c r="BL586">
        <v>5073513</v>
      </c>
      <c r="BM586">
        <v>46669</v>
      </c>
      <c r="BN586">
        <v>0</v>
      </c>
      <c r="BO586">
        <v>28350665000</v>
      </c>
      <c r="BP586" s="3">
        <v>0.4</v>
      </c>
      <c r="BQ586" s="3">
        <v>3704</v>
      </c>
      <c r="BR586" s="3">
        <v>26179.47</v>
      </c>
      <c r="BS586" s="3">
        <v>3309026000</v>
      </c>
      <c r="BT586" s="3">
        <v>21981000</v>
      </c>
      <c r="BU586" s="3">
        <v>5532392000</v>
      </c>
      <c r="BV586">
        <v>14347112000</v>
      </c>
      <c r="BW586">
        <v>5140155000</v>
      </c>
      <c r="BX586" s="3">
        <v>23210511000</v>
      </c>
      <c r="BY586">
        <v>0</v>
      </c>
      <c r="BZ586">
        <v>0</v>
      </c>
      <c r="CA586">
        <v>0</v>
      </c>
      <c r="CB586">
        <v>0</v>
      </c>
      <c r="CC586">
        <v>26798107000</v>
      </c>
      <c r="CD586">
        <v>0.4</v>
      </c>
      <c r="CE586">
        <v>158215.47</v>
      </c>
      <c r="CF586">
        <v>317241501.44</v>
      </c>
      <c r="CG586">
        <v>16436.79</v>
      </c>
      <c r="CH586">
        <v>27855.25</v>
      </c>
      <c r="CI586">
        <v>34.518789599999998</v>
      </c>
      <c r="CJ586">
        <v>4.3099999999999996</v>
      </c>
      <c r="CK586">
        <v>84316.67</v>
      </c>
      <c r="CL586">
        <v>115926.67</v>
      </c>
      <c r="CM586">
        <v>31610</v>
      </c>
      <c r="CN586">
        <v>-22820</v>
      </c>
      <c r="CO586">
        <v>6392900</v>
      </c>
      <c r="CP586">
        <v>-93786.67</v>
      </c>
      <c r="CQ586">
        <v>-203520</v>
      </c>
      <c r="CR586">
        <v>1505756.23</v>
      </c>
      <c r="CS586">
        <v>315596310.49000001</v>
      </c>
      <c r="CT586">
        <v>76233.31</v>
      </c>
      <c r="CU586">
        <v>317179995.02999997</v>
      </c>
      <c r="CV586" s="34">
        <v>0.53441640000000001</v>
      </c>
      <c r="CW586">
        <v>1218908620</v>
      </c>
      <c r="CX586" s="7">
        <v>42383558.530000001</v>
      </c>
      <c r="CY586" s="10">
        <f t="shared" si="19"/>
        <v>0</v>
      </c>
      <c r="CZ586" s="10">
        <f>IFERROR(INDEX(CONFAZ!$A$2:$ES$440,MATCH(DATE(YEAR($A586),MONTH($A586),15),CONFAZ!$A$2:$A$440,0),4),0)</f>
        <v>16436.79</v>
      </c>
      <c r="DB586"/>
      <c r="DC586"/>
      <c r="DD586"/>
      <c r="DJ586"/>
    </row>
    <row r="587" spans="1:114" x14ac:dyDescent="0.25">
      <c r="A587" s="1">
        <v>43575</v>
      </c>
      <c r="B587" s="1" t="str">
        <f t="shared" si="18"/>
        <v>20/04/2019</v>
      </c>
      <c r="C587" t="s">
        <v>61</v>
      </c>
      <c r="D587" t="s">
        <v>3</v>
      </c>
      <c r="E587" s="8">
        <v>3.8961999999999999</v>
      </c>
      <c r="F587">
        <v>394810708.60000002</v>
      </c>
      <c r="G587">
        <v>2704574.3600000003</v>
      </c>
      <c r="H587">
        <v>579859838</v>
      </c>
      <c r="I587">
        <v>80224837.310000002</v>
      </c>
      <c r="J587">
        <v>36370022.780000001</v>
      </c>
      <c r="K587">
        <v>15036728.770000001</v>
      </c>
      <c r="L587">
        <v>58401298</v>
      </c>
      <c r="M587" s="10">
        <v>14351004</v>
      </c>
      <c r="N587" s="10">
        <v>28617602</v>
      </c>
      <c r="O587" s="10">
        <v>73784323</v>
      </c>
      <c r="P587" s="10">
        <v>76837358</v>
      </c>
      <c r="Q587" s="10">
        <v>4627301</v>
      </c>
      <c r="R587" s="10">
        <v>82420756</v>
      </c>
      <c r="S587" s="10">
        <v>3449354</v>
      </c>
      <c r="T587" s="10">
        <v>19662512</v>
      </c>
      <c r="U587" s="10">
        <v>202943745</v>
      </c>
      <c r="V587" s="10">
        <v>70462318</v>
      </c>
      <c r="W587" s="10">
        <v>3449354</v>
      </c>
      <c r="X587" s="10">
        <v>19662512</v>
      </c>
      <c r="Y587" s="10">
        <v>202943745</v>
      </c>
      <c r="Z587" s="10">
        <v>70462318</v>
      </c>
      <c r="AA587" s="10">
        <v>2703565</v>
      </c>
      <c r="AB587" s="10">
        <v>-8.4397301999999993E-2</v>
      </c>
      <c r="AC587">
        <v>139.66999999999999</v>
      </c>
      <c r="AD587" s="2">
        <v>19090646313</v>
      </c>
      <c r="AE587" s="2">
        <v>14664020352</v>
      </c>
      <c r="AF587" s="10">
        <f>INDEX(CONFAZ!$EN$2:$ES$408,MATCH(DATE(YEAR($A587),MONTH($A587),15),CONFAZ!$EN$2:$EN$408,0),2)</f>
        <v>387676152</v>
      </c>
      <c r="AG587" s="10">
        <f>INDEX(CONFAZ!$EN$2:$ES$408,MATCH(DATE(YEAR($A587),MONTH($A587),15),CONFAZ!$EN$2:$EN$408,0),3)</f>
        <v>396457511</v>
      </c>
      <c r="AH587">
        <v>998</v>
      </c>
      <c r="AI587">
        <v>1495357663800</v>
      </c>
      <c r="AJ587">
        <v>6.4</v>
      </c>
      <c r="AK587">
        <v>0.6</v>
      </c>
      <c r="AL587">
        <v>1179.62222222222</v>
      </c>
      <c r="AM587">
        <v>921.33749999999998</v>
      </c>
      <c r="AN587">
        <v>835.91571428571399</v>
      </c>
      <c r="AO587">
        <v>1052.7552000000001</v>
      </c>
      <c r="AP587">
        <v>12.614014530114799</v>
      </c>
      <c r="AQ587">
        <v>1.56999</v>
      </c>
      <c r="AR587">
        <v>279.95999999999998</v>
      </c>
      <c r="AS587">
        <v>35.719000000000001</v>
      </c>
      <c r="AT587" s="10">
        <v>612995400000</v>
      </c>
      <c r="AU587">
        <v>54084</v>
      </c>
      <c r="AV587">
        <v>0</v>
      </c>
      <c r="AW587">
        <v>130208692</v>
      </c>
      <c r="AX587">
        <v>112333847</v>
      </c>
      <c r="AY587">
        <v>2704</v>
      </c>
      <c r="AZ587" s="10">
        <v>155</v>
      </c>
      <c r="BA587">
        <v>138</v>
      </c>
      <c r="BB587">
        <v>138</v>
      </c>
      <c r="BC587">
        <v>194</v>
      </c>
      <c r="BD587">
        <v>0</v>
      </c>
      <c r="BE587">
        <v>152</v>
      </c>
      <c r="BF587">
        <v>91633</v>
      </c>
      <c r="BG587">
        <v>2912</v>
      </c>
      <c r="BH587">
        <v>829</v>
      </c>
      <c r="BI587">
        <v>502</v>
      </c>
      <c r="BJ587">
        <v>0</v>
      </c>
      <c r="BK587">
        <v>35465</v>
      </c>
      <c r="BL587">
        <v>10583431</v>
      </c>
      <c r="BM587">
        <v>7101327</v>
      </c>
      <c r="BN587">
        <v>0</v>
      </c>
      <c r="BO587">
        <v>28350665000</v>
      </c>
      <c r="BP587" s="3">
        <v>0.4</v>
      </c>
      <c r="BQ587" s="3">
        <v>3704</v>
      </c>
      <c r="BR587" s="3">
        <v>26179.47</v>
      </c>
      <c r="BS587" s="3">
        <v>3309026000</v>
      </c>
      <c r="BT587" s="3">
        <v>21981000</v>
      </c>
      <c r="BU587" s="3">
        <v>5532392000</v>
      </c>
      <c r="BV587" s="3">
        <v>14347112000</v>
      </c>
      <c r="BW587" s="3">
        <v>5140155000</v>
      </c>
      <c r="BX587" s="3">
        <v>23210511000</v>
      </c>
      <c r="BY587">
        <v>0</v>
      </c>
      <c r="BZ587">
        <v>0</v>
      </c>
      <c r="CA587">
        <v>0</v>
      </c>
      <c r="CB587">
        <v>0</v>
      </c>
      <c r="CC587">
        <v>26798107000</v>
      </c>
      <c r="CD587">
        <v>0.4</v>
      </c>
      <c r="CE587">
        <v>240074.89</v>
      </c>
      <c r="CF587">
        <v>263100642.15000001</v>
      </c>
      <c r="CG587">
        <v>21260.959999999999</v>
      </c>
      <c r="CH587">
        <v>27958.25</v>
      </c>
      <c r="CI587">
        <v>34.518789599999998</v>
      </c>
      <c r="CJ587">
        <v>4.4400000000000004</v>
      </c>
      <c r="CK587">
        <v>-124343.33</v>
      </c>
      <c r="CL587">
        <v>-98176.67</v>
      </c>
      <c r="CM587">
        <v>26166.67</v>
      </c>
      <c r="CN587">
        <v>-456100</v>
      </c>
      <c r="CO587">
        <v>5893780</v>
      </c>
      <c r="CP587">
        <v>-93096.67</v>
      </c>
      <c r="CQ587">
        <v>-267260</v>
      </c>
      <c r="CR587">
        <v>1143873.79</v>
      </c>
      <c r="CS587">
        <v>315232153.73000002</v>
      </c>
      <c r="CT587">
        <v>80523.240000000005</v>
      </c>
      <c r="CU587">
        <v>316460650.75999999</v>
      </c>
      <c r="CV587" s="34">
        <v>0.53441640000000001</v>
      </c>
      <c r="CW587">
        <v>1104818475</v>
      </c>
      <c r="CX587" s="7">
        <v>47718530.479999997</v>
      </c>
      <c r="CY587" s="10">
        <f t="shared" si="19"/>
        <v>0</v>
      </c>
      <c r="CZ587" s="10">
        <f>IFERROR(INDEX(CONFAZ!$A$2:$ES$440,MATCH(DATE(YEAR($A587),MONTH($A587),15),CONFAZ!$A$2:$A$440,0),4),0)</f>
        <v>21260.959999999999</v>
      </c>
      <c r="DA587"/>
      <c r="DB587"/>
      <c r="DC587"/>
      <c r="DD587"/>
      <c r="DJ587"/>
    </row>
    <row r="588" spans="1:114" x14ac:dyDescent="0.25">
      <c r="A588" s="1">
        <v>43605</v>
      </c>
      <c r="B588" s="1" t="str">
        <f t="shared" si="18"/>
        <v>20/05/2019</v>
      </c>
      <c r="C588" t="s">
        <v>61</v>
      </c>
      <c r="D588" t="s">
        <v>3</v>
      </c>
      <c r="E588" s="8">
        <v>4.0015000000000001</v>
      </c>
      <c r="F588">
        <v>423099296.35999995</v>
      </c>
      <c r="G588">
        <v>7409375.4100000001</v>
      </c>
      <c r="H588">
        <v>610812533</v>
      </c>
      <c r="I588">
        <v>92516255.699999973</v>
      </c>
      <c r="J588">
        <v>26190911.540000003</v>
      </c>
      <c r="K588">
        <v>15704200.930000002</v>
      </c>
      <c r="L588">
        <v>44608590</v>
      </c>
      <c r="M588" s="10">
        <v>18050259</v>
      </c>
      <c r="N588" s="10">
        <v>29246540</v>
      </c>
      <c r="O588" s="10">
        <v>87376166</v>
      </c>
      <c r="P588" s="10">
        <v>95978061</v>
      </c>
      <c r="Q588" s="10">
        <v>6918824</v>
      </c>
      <c r="R588" s="10">
        <v>89153671</v>
      </c>
      <c r="S588" s="10">
        <v>2950227</v>
      </c>
      <c r="T588" s="10">
        <v>19799202</v>
      </c>
      <c r="U588" s="10">
        <v>183273136</v>
      </c>
      <c r="V588" s="10">
        <v>70745476</v>
      </c>
      <c r="W588" s="10">
        <v>2950227</v>
      </c>
      <c r="X588" s="10">
        <v>19799202</v>
      </c>
      <c r="Y588" s="10">
        <v>183273136</v>
      </c>
      <c r="Z588" s="10">
        <v>70745476</v>
      </c>
      <c r="AA588" s="10">
        <v>7320971</v>
      </c>
      <c r="AB588" s="10">
        <v>7.8386852600000001E-2</v>
      </c>
      <c r="AC588">
        <v>139.38</v>
      </c>
      <c r="AD588" s="2">
        <v>20500498556</v>
      </c>
      <c r="AE588" s="2">
        <v>16130590785</v>
      </c>
      <c r="AF588" s="10">
        <f>INDEX(CONFAZ!$EN$2:$ES$408,MATCH(DATE(YEAR($A588),MONTH($A588),15),CONFAZ!$EN$2:$EN$408,0),2)</f>
        <v>397648509</v>
      </c>
      <c r="AG588" s="10">
        <f>INDEX(CONFAZ!$EN$2:$ES$408,MATCH(DATE(YEAR($A588),MONTH($A588),15),CONFAZ!$EN$2:$EN$408,0),3)</f>
        <v>391949146</v>
      </c>
      <c r="AH588">
        <v>998</v>
      </c>
      <c r="AI588">
        <v>1545227243000</v>
      </c>
      <c r="AJ588">
        <v>6.4</v>
      </c>
      <c r="AK588">
        <v>0.15</v>
      </c>
      <c r="AL588">
        <v>1180.0061111111099</v>
      </c>
      <c r="AM588">
        <v>922.90549999999996</v>
      </c>
      <c r="AN588">
        <v>839.50904761904701</v>
      </c>
      <c r="AO588">
        <v>1050.3172</v>
      </c>
      <c r="AP588">
        <v>12.395003130051199</v>
      </c>
      <c r="AQ588">
        <v>1.1299999999999999</v>
      </c>
      <c r="AR588">
        <v>276.60000000000002</v>
      </c>
      <c r="AS588">
        <v>24.15</v>
      </c>
      <c r="AT588" s="10">
        <v>615256900000</v>
      </c>
      <c r="AU588">
        <v>95788</v>
      </c>
      <c r="AV588">
        <v>60</v>
      </c>
      <c r="AW588">
        <v>128075373</v>
      </c>
      <c r="AX588">
        <v>124239854</v>
      </c>
      <c r="AY588">
        <v>3902</v>
      </c>
      <c r="AZ588" s="10">
        <v>2934</v>
      </c>
      <c r="BA588">
        <v>409</v>
      </c>
      <c r="BB588">
        <v>409</v>
      </c>
      <c r="BC588">
        <v>2317</v>
      </c>
      <c r="BD588">
        <v>0</v>
      </c>
      <c r="BE588">
        <v>1079</v>
      </c>
      <c r="BF588">
        <v>1191616</v>
      </c>
      <c r="BG588">
        <v>4386</v>
      </c>
      <c r="BH588">
        <v>4220</v>
      </c>
      <c r="BI588">
        <v>773</v>
      </c>
      <c r="BJ588">
        <v>43</v>
      </c>
      <c r="BK588">
        <v>64236</v>
      </c>
      <c r="BL588">
        <v>2380959</v>
      </c>
      <c r="BM588">
        <v>75598</v>
      </c>
      <c r="BN588">
        <v>0</v>
      </c>
      <c r="BO588">
        <v>28350665000</v>
      </c>
      <c r="BP588" s="3">
        <v>0.4</v>
      </c>
      <c r="BQ588" s="3">
        <v>3704</v>
      </c>
      <c r="BR588" s="3">
        <v>26179.47</v>
      </c>
      <c r="BS588" s="3">
        <v>3309026000</v>
      </c>
      <c r="BT588" s="3">
        <v>21981000</v>
      </c>
      <c r="BU588" s="3">
        <v>5532392000</v>
      </c>
      <c r="BV588" s="3">
        <v>14347112000</v>
      </c>
      <c r="BW588" s="3">
        <v>5140155000</v>
      </c>
      <c r="BX588" s="3">
        <v>23210511000</v>
      </c>
      <c r="BY588">
        <v>0</v>
      </c>
      <c r="BZ588">
        <v>0</v>
      </c>
      <c r="CA588">
        <v>0</v>
      </c>
      <c r="CB588">
        <v>0</v>
      </c>
      <c r="CC588">
        <v>26798107000</v>
      </c>
      <c r="CD588">
        <v>0.4</v>
      </c>
      <c r="CE588">
        <v>145114.92000000001</v>
      </c>
      <c r="CF588">
        <v>232620940.66999999</v>
      </c>
      <c r="CG588">
        <v>9280.73</v>
      </c>
      <c r="CH588">
        <v>28148.25</v>
      </c>
      <c r="CI588">
        <v>34.518789599999998</v>
      </c>
      <c r="CJ588">
        <v>4.55</v>
      </c>
      <c r="CK588">
        <v>-124343.33</v>
      </c>
      <c r="CL588">
        <v>-98176.67</v>
      </c>
      <c r="CM588">
        <v>26166.67</v>
      </c>
      <c r="CN588">
        <v>-456100</v>
      </c>
      <c r="CO588">
        <v>5893780</v>
      </c>
      <c r="CP588">
        <v>-93096.67</v>
      </c>
      <c r="CQ588">
        <v>-267260</v>
      </c>
      <c r="CR588">
        <v>2126884</v>
      </c>
      <c r="CS588">
        <v>305578736.67000002</v>
      </c>
      <c r="CT588">
        <v>69599.5</v>
      </c>
      <c r="CU588">
        <v>307788713.83999997</v>
      </c>
      <c r="CV588" s="34">
        <v>0.53441640000000001</v>
      </c>
      <c r="CW588">
        <v>1152973595</v>
      </c>
      <c r="CX588" s="7">
        <v>46196154.82</v>
      </c>
      <c r="CY588" s="10">
        <f t="shared" si="19"/>
        <v>0</v>
      </c>
      <c r="CZ588" s="10">
        <f>IFERROR(INDEX(CONFAZ!$A$2:$ES$440,MATCH(DATE(YEAR($A588),MONTH($A588),15),CONFAZ!$A$2:$A$440,0),4),0)</f>
        <v>9280.73</v>
      </c>
      <c r="DA588"/>
      <c r="DB588"/>
      <c r="DC588"/>
      <c r="DD588"/>
      <c r="DJ588"/>
    </row>
    <row r="589" spans="1:114" x14ac:dyDescent="0.25">
      <c r="A589" s="1">
        <v>43636</v>
      </c>
      <c r="B589" s="1" t="str">
        <f t="shared" si="18"/>
        <v>20/06/2019</v>
      </c>
      <c r="C589" t="s">
        <v>61</v>
      </c>
      <c r="D589" t="s">
        <v>3</v>
      </c>
      <c r="E589" s="8">
        <v>3.8588</v>
      </c>
      <c r="F589">
        <v>323682756.5399999</v>
      </c>
      <c r="G589">
        <v>5271687.82</v>
      </c>
      <c r="H589">
        <v>654400245</v>
      </c>
      <c r="I589">
        <v>91506002.920000002</v>
      </c>
      <c r="J589">
        <v>163967520.73000005</v>
      </c>
      <c r="K589">
        <v>14853650.329999998</v>
      </c>
      <c r="L589">
        <v>29087657</v>
      </c>
      <c r="M589" s="10">
        <v>17707783</v>
      </c>
      <c r="N589" s="10">
        <v>36005868</v>
      </c>
      <c r="O589" s="10">
        <v>82086213</v>
      </c>
      <c r="P589" s="10">
        <v>95920697</v>
      </c>
      <c r="Q589" s="10">
        <v>4956022</v>
      </c>
      <c r="R589" s="10">
        <v>95016397</v>
      </c>
      <c r="S589" s="10">
        <v>3611199</v>
      </c>
      <c r="T589" s="10">
        <v>18788888</v>
      </c>
      <c r="U589" s="10">
        <v>219363639</v>
      </c>
      <c r="V589" s="10">
        <v>75720592</v>
      </c>
      <c r="W589" s="10">
        <v>3611199</v>
      </c>
      <c r="X589" s="10">
        <v>18788888</v>
      </c>
      <c r="Y589" s="10">
        <v>219363639</v>
      </c>
      <c r="Z589" s="10">
        <v>75720592</v>
      </c>
      <c r="AA589" s="10">
        <v>5222947</v>
      </c>
      <c r="AB589" s="10">
        <v>-0.31870357869999999</v>
      </c>
      <c r="AC589">
        <v>135.1</v>
      </c>
      <c r="AD589" s="2">
        <v>18306721692</v>
      </c>
      <c r="AE589" s="2">
        <v>13944367799</v>
      </c>
      <c r="AF589" s="10">
        <f>INDEX(CONFAZ!$EN$2:$ES$408,MATCH(DATE(YEAR($A589),MONTH($A589),15),CONFAZ!$EN$2:$EN$408,0),2)</f>
        <v>284890204</v>
      </c>
      <c r="AG589" s="10">
        <f>INDEX(CONFAZ!$EN$2:$ES$408,MATCH(DATE(YEAR($A589),MONTH($A589),15),CONFAZ!$EN$2:$EN$408,0),3)</f>
        <v>212651729</v>
      </c>
      <c r="AH589">
        <v>998</v>
      </c>
      <c r="AI589">
        <v>1497569409600</v>
      </c>
      <c r="AJ589">
        <v>6.4</v>
      </c>
      <c r="AK589">
        <v>0.01</v>
      </c>
      <c r="AL589">
        <v>1198.7105555555499</v>
      </c>
      <c r="AM589">
        <v>923.58749999999998</v>
      </c>
      <c r="AN589">
        <v>837.88476190476194</v>
      </c>
      <c r="AO589">
        <v>1058.4380000000001</v>
      </c>
      <c r="AP589">
        <v>12.1405244004852</v>
      </c>
      <c r="AQ589">
        <v>1.01</v>
      </c>
      <c r="AR589">
        <v>244.42</v>
      </c>
      <c r="AS589">
        <v>27.09</v>
      </c>
      <c r="AT589" s="10">
        <v>596890200000</v>
      </c>
      <c r="AU589">
        <v>98015</v>
      </c>
      <c r="AV589">
        <v>210</v>
      </c>
      <c r="AW589">
        <v>130648917</v>
      </c>
      <c r="AX589">
        <v>104901057</v>
      </c>
      <c r="AY589">
        <v>4834</v>
      </c>
      <c r="AZ589" s="10">
        <v>436</v>
      </c>
      <c r="BA589">
        <v>296</v>
      </c>
      <c r="BB589">
        <v>296</v>
      </c>
      <c r="BC589">
        <v>355</v>
      </c>
      <c r="BD589">
        <v>517</v>
      </c>
      <c r="BE589">
        <v>530</v>
      </c>
      <c r="BF589">
        <v>689190</v>
      </c>
      <c r="BG589">
        <v>1120</v>
      </c>
      <c r="BH589">
        <v>1590</v>
      </c>
      <c r="BI589">
        <v>1108</v>
      </c>
      <c r="BJ589">
        <v>2</v>
      </c>
      <c r="BK589">
        <v>82412</v>
      </c>
      <c r="BL589">
        <v>9550040</v>
      </c>
      <c r="BM589">
        <v>15306396</v>
      </c>
      <c r="BN589">
        <v>0</v>
      </c>
      <c r="BO589">
        <v>28350665000</v>
      </c>
      <c r="BP589" s="3">
        <v>0.4</v>
      </c>
      <c r="BQ589" s="3">
        <v>3704</v>
      </c>
      <c r="BR589" s="3">
        <v>26179.47</v>
      </c>
      <c r="BS589">
        <v>3309026000</v>
      </c>
      <c r="BT589" s="3">
        <v>21981000</v>
      </c>
      <c r="BU589" s="3">
        <v>5532392000</v>
      </c>
      <c r="BV589" s="3">
        <v>14347112000</v>
      </c>
      <c r="BW589" s="3">
        <v>5140155000</v>
      </c>
      <c r="BX589" s="3">
        <v>23210511000</v>
      </c>
      <c r="BY589">
        <v>0</v>
      </c>
      <c r="BZ589">
        <v>0</v>
      </c>
      <c r="CA589">
        <v>0</v>
      </c>
      <c r="CB589">
        <v>0</v>
      </c>
      <c r="CC589">
        <v>26798107000</v>
      </c>
      <c r="CD589">
        <v>0.4</v>
      </c>
      <c r="CE589">
        <v>155712.67000000001</v>
      </c>
      <c r="CF589">
        <v>720496090.69000006</v>
      </c>
      <c r="CG589">
        <v>7782.48</v>
      </c>
      <c r="CH589">
        <v>27817.25</v>
      </c>
      <c r="CI589">
        <v>34.518789599999998</v>
      </c>
      <c r="CJ589">
        <v>4.47</v>
      </c>
      <c r="CK589">
        <v>-124343.33</v>
      </c>
      <c r="CL589">
        <v>-98176.67</v>
      </c>
      <c r="CM589">
        <v>26166.67</v>
      </c>
      <c r="CN589">
        <v>-456100</v>
      </c>
      <c r="CO589">
        <v>5893780</v>
      </c>
      <c r="CP589">
        <v>-93096.67</v>
      </c>
      <c r="CQ589">
        <v>-267260</v>
      </c>
      <c r="CR589">
        <v>3448609.48</v>
      </c>
      <c r="CS589">
        <v>349585429.68000001</v>
      </c>
      <c r="CT589">
        <v>41434.74</v>
      </c>
      <c r="CU589">
        <v>353078700.60000002</v>
      </c>
      <c r="CV589" s="34">
        <v>0.53441640000000001</v>
      </c>
      <c r="CW589">
        <v>1443237738</v>
      </c>
      <c r="CX589" s="7">
        <v>51543844.049999997</v>
      </c>
      <c r="CY589" s="10">
        <f t="shared" si="19"/>
        <v>0</v>
      </c>
      <c r="CZ589" s="10">
        <f>IFERROR(INDEX(CONFAZ!$A$2:$ES$440,MATCH(DATE(YEAR($A589),MONTH($A589),15),CONFAZ!$A$2:$A$440,0),4),0)</f>
        <v>7782.48</v>
      </c>
      <c r="DA589"/>
      <c r="DB589"/>
      <c r="DC589"/>
      <c r="DD589"/>
      <c r="DJ589"/>
    </row>
    <row r="590" spans="1:114" x14ac:dyDescent="0.25">
      <c r="A590" s="1">
        <v>43666</v>
      </c>
      <c r="B590" s="1" t="str">
        <f t="shared" si="18"/>
        <v>20/07/2019</v>
      </c>
      <c r="C590" t="s">
        <v>61</v>
      </c>
      <c r="D590" t="s">
        <v>3</v>
      </c>
      <c r="E590" s="8">
        <v>3.7793000000000001</v>
      </c>
      <c r="F590">
        <v>385633700.94</v>
      </c>
      <c r="G590">
        <v>23292084.670000002</v>
      </c>
      <c r="H590">
        <v>656190291</v>
      </c>
      <c r="I590">
        <v>87379462.220000014</v>
      </c>
      <c r="J590">
        <v>86930566.699999988</v>
      </c>
      <c r="K590">
        <v>16368245.460000001</v>
      </c>
      <c r="L590">
        <v>28006174</v>
      </c>
      <c r="M590" s="10">
        <v>14725633</v>
      </c>
      <c r="N590" s="10">
        <v>30091480</v>
      </c>
      <c r="O590" s="10">
        <v>85677256</v>
      </c>
      <c r="P590" s="10">
        <v>90135061</v>
      </c>
      <c r="Q590" s="10">
        <v>5605960</v>
      </c>
      <c r="R590" s="10">
        <v>99443842</v>
      </c>
      <c r="S590" s="10">
        <v>2989414</v>
      </c>
      <c r="T590" s="10">
        <v>22423901</v>
      </c>
      <c r="U590" s="10">
        <v>206706298</v>
      </c>
      <c r="V590" s="10">
        <v>75132854</v>
      </c>
      <c r="W590" s="10">
        <v>2989414</v>
      </c>
      <c r="X590" s="10">
        <v>22423901</v>
      </c>
      <c r="Y590" s="10">
        <v>206706298</v>
      </c>
      <c r="Z590" s="10">
        <v>75132854</v>
      </c>
      <c r="AA590" s="10">
        <v>23258592</v>
      </c>
      <c r="AB590" s="10">
        <v>0.44910179639999998</v>
      </c>
      <c r="AC590">
        <v>143.15</v>
      </c>
      <c r="AD590" s="2">
        <v>19920683762</v>
      </c>
      <c r="AE590" s="2">
        <v>18032908964</v>
      </c>
      <c r="AF590" s="10">
        <f>INDEX(CONFAZ!$EN$2:$ES$408,MATCH(DATE(YEAR($A590),MONTH($A590),15),CONFAZ!$EN$2:$EN$408,0),2)</f>
        <v>386467693</v>
      </c>
      <c r="AG590" s="10">
        <f>INDEX(CONFAZ!$EN$2:$ES$408,MATCH(DATE(YEAR($A590),MONTH($A590),15),CONFAZ!$EN$2:$EN$408,0),3)</f>
        <v>340380003</v>
      </c>
      <c r="AH590">
        <v>998</v>
      </c>
      <c r="AI590">
        <v>1457789389000</v>
      </c>
      <c r="AJ590">
        <v>6.4</v>
      </c>
      <c r="AK590">
        <v>0.1</v>
      </c>
      <c r="AL590">
        <v>1203.14222222222</v>
      </c>
      <c r="AM590">
        <v>921.46900000000005</v>
      </c>
      <c r="AN590">
        <v>837.97523809523796</v>
      </c>
      <c r="AO590">
        <v>1060.538</v>
      </c>
      <c r="AP590">
        <v>11.9507121736453</v>
      </c>
      <c r="AQ590">
        <v>1.19</v>
      </c>
      <c r="AR590">
        <v>244.95</v>
      </c>
      <c r="AS590">
        <v>-23.86</v>
      </c>
      <c r="AT590" s="10">
        <v>631901900000</v>
      </c>
      <c r="AU590">
        <v>94320</v>
      </c>
      <c r="AV590">
        <v>72</v>
      </c>
      <c r="AW590">
        <v>143641922</v>
      </c>
      <c r="AX590">
        <v>101426324</v>
      </c>
      <c r="AY590">
        <v>2988</v>
      </c>
      <c r="AZ590" s="10">
        <v>0</v>
      </c>
      <c r="BA590">
        <v>133</v>
      </c>
      <c r="BB590">
        <v>133</v>
      </c>
      <c r="BC590">
        <v>5</v>
      </c>
      <c r="BD590">
        <v>0</v>
      </c>
      <c r="BE590">
        <v>94</v>
      </c>
      <c r="BF590">
        <v>1318</v>
      </c>
      <c r="BG590">
        <v>0</v>
      </c>
      <c r="BH590">
        <v>1490</v>
      </c>
      <c r="BI590">
        <v>1371</v>
      </c>
      <c r="BJ590">
        <v>0</v>
      </c>
      <c r="BK590">
        <v>66846</v>
      </c>
      <c r="BL590">
        <v>21241431</v>
      </c>
      <c r="BM590">
        <v>20781413</v>
      </c>
      <c r="BN590">
        <v>0</v>
      </c>
      <c r="BO590">
        <v>28350665000</v>
      </c>
      <c r="BP590" s="3">
        <v>0.4</v>
      </c>
      <c r="BQ590" s="3">
        <v>3704</v>
      </c>
      <c r="BR590" s="3">
        <v>26179.47</v>
      </c>
      <c r="BS590" s="3">
        <v>3309026000</v>
      </c>
      <c r="BT590" s="3">
        <v>21981000</v>
      </c>
      <c r="BU590" s="3">
        <v>5532392000</v>
      </c>
      <c r="BV590" s="3">
        <v>14347112000</v>
      </c>
      <c r="BW590" s="3">
        <v>5140155000</v>
      </c>
      <c r="BX590" s="3">
        <v>23210511000</v>
      </c>
      <c r="BY590">
        <v>0</v>
      </c>
      <c r="BZ590">
        <v>0</v>
      </c>
      <c r="CA590">
        <v>0</v>
      </c>
      <c r="CB590">
        <v>0</v>
      </c>
      <c r="CC590">
        <v>28350665000</v>
      </c>
      <c r="CD590">
        <v>0.4</v>
      </c>
      <c r="CE590">
        <v>163125.92000000001</v>
      </c>
      <c r="CF590">
        <v>255240001.62</v>
      </c>
      <c r="CG590">
        <v>8457.7000000000007</v>
      </c>
      <c r="CH590">
        <v>28104.25</v>
      </c>
      <c r="CI590">
        <v>34.518789599999998</v>
      </c>
      <c r="CJ590">
        <v>4.3499999999999996</v>
      </c>
      <c r="CK590">
        <v>150420</v>
      </c>
      <c r="CL590">
        <v>175810</v>
      </c>
      <c r="CM590">
        <v>25386.67</v>
      </c>
      <c r="CN590">
        <v>-9586.67</v>
      </c>
      <c r="CO590">
        <v>6328943.3300000001</v>
      </c>
      <c r="CP590">
        <v>-123480</v>
      </c>
      <c r="CQ590">
        <v>-246096.67</v>
      </c>
      <c r="CR590">
        <v>20345674.760000002</v>
      </c>
      <c r="CS590">
        <v>333155036.26999998</v>
      </c>
      <c r="CT590">
        <v>40858.99</v>
      </c>
      <c r="CU590">
        <v>353543183.88999999</v>
      </c>
      <c r="CV590" s="34">
        <v>0.53441640000000001</v>
      </c>
      <c r="CW590">
        <v>1378444478</v>
      </c>
      <c r="CX590" s="7">
        <v>52496445.640000001</v>
      </c>
      <c r="CY590" s="10">
        <f t="shared" si="19"/>
        <v>0</v>
      </c>
      <c r="CZ590" s="10">
        <f>IFERROR(INDEX(CONFAZ!$A$2:$ES$440,MATCH(DATE(YEAR($A590),MONTH($A590),15),CONFAZ!$A$2:$A$440,0),4),0)</f>
        <v>8457.7000000000007</v>
      </c>
      <c r="DA590"/>
      <c r="DB590"/>
      <c r="DC590"/>
      <c r="DD590"/>
      <c r="DJ590"/>
    </row>
    <row r="591" spans="1:114" x14ac:dyDescent="0.25">
      <c r="A591" s="1">
        <v>43697</v>
      </c>
      <c r="B591" s="1" t="str">
        <f t="shared" si="18"/>
        <v>20/08/2019</v>
      </c>
      <c r="C591" t="s">
        <v>61</v>
      </c>
      <c r="D591" t="s">
        <v>3</v>
      </c>
      <c r="E591" s="8">
        <v>4.0199999999999996</v>
      </c>
      <c r="F591">
        <v>379160807.25</v>
      </c>
      <c r="G591">
        <v>3841085.45</v>
      </c>
      <c r="H591">
        <v>672497873</v>
      </c>
      <c r="I591">
        <v>97810862.559999987</v>
      </c>
      <c r="J591">
        <v>114314085.29000001</v>
      </c>
      <c r="K591">
        <v>17698289.919999998</v>
      </c>
      <c r="L591">
        <v>19500077</v>
      </c>
      <c r="M591" s="10">
        <v>14711617</v>
      </c>
      <c r="N591" s="10">
        <v>33520691</v>
      </c>
      <c r="O591" s="10">
        <v>88117461</v>
      </c>
      <c r="P591" s="10">
        <v>97751049</v>
      </c>
      <c r="Q591" s="10">
        <v>7508748</v>
      </c>
      <c r="R591" s="10">
        <v>103583464</v>
      </c>
      <c r="S591" s="10">
        <v>3194672</v>
      </c>
      <c r="T591" s="10">
        <v>22039615</v>
      </c>
      <c r="U591" s="10">
        <v>221206079</v>
      </c>
      <c r="V591" s="10">
        <v>77040820</v>
      </c>
      <c r="W591" s="10">
        <v>3194672</v>
      </c>
      <c r="X591" s="10">
        <v>22039615</v>
      </c>
      <c r="Y591" s="10">
        <v>221206079</v>
      </c>
      <c r="Z591" s="10">
        <v>77040820</v>
      </c>
      <c r="AA591" s="10">
        <v>3823657</v>
      </c>
      <c r="AB591" s="10">
        <v>0.8375423997</v>
      </c>
      <c r="AC591">
        <v>141.94999999999999</v>
      </c>
      <c r="AD591" s="2">
        <v>19565551588</v>
      </c>
      <c r="AE591" s="2">
        <v>17603930758</v>
      </c>
      <c r="AF591" s="10">
        <f>INDEX(CONFAZ!$EN$2:$ES$408,MATCH(DATE(YEAR($A591),MONTH($A591),15),CONFAZ!$EN$2:$EN$408,0),2)</f>
        <v>275276558</v>
      </c>
      <c r="AG591" s="10">
        <f>INDEX(CONFAZ!$EN$2:$ES$408,MATCH(DATE(YEAR($A591),MONTH($A591),15),CONFAZ!$EN$2:$EN$408,0),3)</f>
        <v>259236285</v>
      </c>
      <c r="AH591">
        <v>998</v>
      </c>
      <c r="AI591">
        <v>1553641559999.99</v>
      </c>
      <c r="AJ591">
        <v>5.9</v>
      </c>
      <c r="AK591">
        <v>0.12</v>
      </c>
      <c r="AL591">
        <v>1192.0261111111099</v>
      </c>
      <c r="AM591">
        <v>917.06299999999999</v>
      </c>
      <c r="AN591">
        <v>833.58333333333303</v>
      </c>
      <c r="AO591">
        <v>1058.3792000000001</v>
      </c>
      <c r="AP591">
        <v>11.947042820407701</v>
      </c>
      <c r="AQ591">
        <v>1.1100000000000001</v>
      </c>
      <c r="AR591">
        <v>241.01</v>
      </c>
      <c r="AS591">
        <v>-20.87</v>
      </c>
      <c r="AT591" s="10">
        <v>629481800000</v>
      </c>
      <c r="AU591">
        <v>109822</v>
      </c>
      <c r="AV591">
        <v>413</v>
      </c>
      <c r="AW591">
        <v>162044347</v>
      </c>
      <c r="AX591">
        <v>100480498</v>
      </c>
      <c r="AY591">
        <v>4069</v>
      </c>
      <c r="AZ591" s="10">
        <v>0</v>
      </c>
      <c r="BA591">
        <v>305</v>
      </c>
      <c r="BB591">
        <v>305</v>
      </c>
      <c r="BC591">
        <v>4789</v>
      </c>
      <c r="BD591">
        <v>791</v>
      </c>
      <c r="BE591">
        <v>1083</v>
      </c>
      <c r="BF591">
        <v>836</v>
      </c>
      <c r="BG591">
        <v>45</v>
      </c>
      <c r="BH591">
        <v>1322</v>
      </c>
      <c r="BI591">
        <v>288</v>
      </c>
      <c r="BJ591">
        <v>0</v>
      </c>
      <c r="BK591">
        <v>75095</v>
      </c>
      <c r="BL591">
        <v>34397122</v>
      </c>
      <c r="BM591">
        <v>26963706</v>
      </c>
      <c r="BN591">
        <v>0</v>
      </c>
      <c r="BO591">
        <v>28350665000</v>
      </c>
      <c r="BP591" s="3">
        <v>0.4</v>
      </c>
      <c r="BQ591" s="3">
        <v>3704</v>
      </c>
      <c r="BR591" s="3">
        <v>26179.47</v>
      </c>
      <c r="BS591" s="3">
        <v>3309026000</v>
      </c>
      <c r="BT591" s="3">
        <v>21981000</v>
      </c>
      <c r="BU591" s="3">
        <v>5532392000</v>
      </c>
      <c r="BV591" s="3">
        <v>14347112000</v>
      </c>
      <c r="BW591" s="3">
        <v>5140155000</v>
      </c>
      <c r="BX591" s="3">
        <v>23210511000</v>
      </c>
      <c r="BY591">
        <v>0</v>
      </c>
      <c r="BZ591">
        <v>0</v>
      </c>
      <c r="CA591">
        <v>0</v>
      </c>
      <c r="CB591">
        <v>0</v>
      </c>
      <c r="CC591">
        <v>28350665000</v>
      </c>
      <c r="CD591">
        <v>0.4</v>
      </c>
      <c r="CE591">
        <v>705341.5</v>
      </c>
      <c r="CF591">
        <v>369399961.63</v>
      </c>
      <c r="CG591">
        <v>17168.38</v>
      </c>
      <c r="CH591">
        <v>28051.25</v>
      </c>
      <c r="CI591">
        <v>34.518789599999998</v>
      </c>
      <c r="CJ591">
        <v>4.32</v>
      </c>
      <c r="CK591">
        <v>150420</v>
      </c>
      <c r="CL591">
        <v>175810</v>
      </c>
      <c r="CM591">
        <v>25386.67</v>
      </c>
      <c r="CN591">
        <v>-9586.67</v>
      </c>
      <c r="CO591">
        <v>6328943.3300000001</v>
      </c>
      <c r="CP591">
        <v>-123480</v>
      </c>
      <c r="CQ591">
        <v>-246096.67</v>
      </c>
      <c r="CR591">
        <v>1615008.54</v>
      </c>
      <c r="CS591">
        <v>347892268.95999998</v>
      </c>
      <c r="CT591">
        <v>44026.11</v>
      </c>
      <c r="CU591">
        <v>349596836.97000003</v>
      </c>
      <c r="CV591" s="34">
        <v>0.53441640000000001</v>
      </c>
      <c r="CW591">
        <v>1499018259</v>
      </c>
      <c r="CX591" s="7">
        <v>53590383.789999999</v>
      </c>
      <c r="CY591" s="10">
        <f t="shared" si="19"/>
        <v>0</v>
      </c>
      <c r="CZ591" s="10">
        <f>IFERROR(INDEX(CONFAZ!$A$2:$ES$440,MATCH(DATE(YEAR($A591),MONTH($A591),15),CONFAZ!$A$2:$A$440,0),4),0)</f>
        <v>17168.38</v>
      </c>
      <c r="DA591" s="10"/>
      <c r="DB591" s="10"/>
      <c r="DC591"/>
      <c r="DD591"/>
      <c r="DJ591"/>
    </row>
    <row r="592" spans="1:114" x14ac:dyDescent="0.25">
      <c r="A592" s="1">
        <v>43728</v>
      </c>
      <c r="B592" s="1" t="str">
        <f t="shared" si="18"/>
        <v>20/09/2019</v>
      </c>
      <c r="C592" t="s">
        <v>61</v>
      </c>
      <c r="D592" t="s">
        <v>3</v>
      </c>
      <c r="E592" s="8">
        <v>4.1215000000000002</v>
      </c>
      <c r="F592">
        <v>418937313.06000006</v>
      </c>
      <c r="G592">
        <v>3932950.3899999997</v>
      </c>
      <c r="H592">
        <v>710179494</v>
      </c>
      <c r="I592">
        <v>100673832.74000001</v>
      </c>
      <c r="J592">
        <v>88277676.209999993</v>
      </c>
      <c r="K592">
        <v>15906740.6</v>
      </c>
      <c r="L592">
        <v>20085140</v>
      </c>
      <c r="M592" s="10">
        <v>16065316</v>
      </c>
      <c r="N592" s="10">
        <v>33049942</v>
      </c>
      <c r="O592" s="10">
        <v>84545792</v>
      </c>
      <c r="P592" s="10">
        <v>99945293</v>
      </c>
      <c r="Q592" s="10">
        <v>6994811</v>
      </c>
      <c r="R592" s="10">
        <v>125473987</v>
      </c>
      <c r="S592" s="10">
        <v>3287539</v>
      </c>
      <c r="T592" s="10">
        <v>19766795</v>
      </c>
      <c r="U592" s="10">
        <v>241478028</v>
      </c>
      <c r="V592" s="10">
        <v>75664509</v>
      </c>
      <c r="W592" s="10">
        <v>3287539</v>
      </c>
      <c r="X592" s="10">
        <v>19766795</v>
      </c>
      <c r="Y592" s="10">
        <v>241478028</v>
      </c>
      <c r="Z592" s="10">
        <v>75664509</v>
      </c>
      <c r="AA592" s="10">
        <v>3907482</v>
      </c>
      <c r="AB592" s="10">
        <v>3.6112430031999998</v>
      </c>
      <c r="AC592">
        <v>138.34</v>
      </c>
      <c r="AD592" s="2">
        <v>18620814373</v>
      </c>
      <c r="AE592" s="2">
        <v>15362321786</v>
      </c>
      <c r="AF592" s="10">
        <f>INDEX(CONFAZ!$EN$2:$ES$408,MATCH(DATE(YEAR($A592),MONTH($A592),15),CONFAZ!$EN$2:$EN$408,0),2)</f>
        <v>320984371</v>
      </c>
      <c r="AG592" s="10">
        <f>INDEX(CONFAZ!$EN$2:$ES$408,MATCH(DATE(YEAR($A592),MONTH($A592),15),CONFAZ!$EN$2:$EN$408,0),3)</f>
        <v>281987856</v>
      </c>
      <c r="AH592">
        <v>998</v>
      </c>
      <c r="AI592">
        <v>1551472731000</v>
      </c>
      <c r="AJ592">
        <v>5.71</v>
      </c>
      <c r="AK592">
        <v>-0.05</v>
      </c>
      <c r="AL592">
        <v>1193.8216666666599</v>
      </c>
      <c r="AM592">
        <v>928.01900000000001</v>
      </c>
      <c r="AN592">
        <v>845.10761904761898</v>
      </c>
      <c r="AO592">
        <v>1057.5896</v>
      </c>
      <c r="AP592">
        <v>11.90124145627</v>
      </c>
      <c r="AQ592">
        <v>0.96</v>
      </c>
      <c r="AR592">
        <v>265.51</v>
      </c>
      <c r="AS592">
        <v>24.64</v>
      </c>
      <c r="AT592" s="10">
        <v>619164800000</v>
      </c>
      <c r="AU592">
        <v>140508</v>
      </c>
      <c r="AV592">
        <v>687</v>
      </c>
      <c r="AW592">
        <v>155755824</v>
      </c>
      <c r="AX592">
        <v>107563668</v>
      </c>
      <c r="AY592">
        <v>6847</v>
      </c>
      <c r="AZ592" s="10">
        <v>2132</v>
      </c>
      <c r="BA592">
        <v>450</v>
      </c>
      <c r="BB592">
        <v>450</v>
      </c>
      <c r="BC592">
        <v>4230</v>
      </c>
      <c r="BD592">
        <v>0</v>
      </c>
      <c r="BE592">
        <v>744</v>
      </c>
      <c r="BF592">
        <v>3364</v>
      </c>
      <c r="BG592">
        <v>3088</v>
      </c>
      <c r="BH592">
        <v>3559</v>
      </c>
      <c r="BI592">
        <v>2201</v>
      </c>
      <c r="BJ592">
        <v>0</v>
      </c>
      <c r="BK592">
        <v>108508</v>
      </c>
      <c r="BL592">
        <v>36915366</v>
      </c>
      <c r="BM592">
        <v>10991193</v>
      </c>
      <c r="BN592">
        <v>0</v>
      </c>
      <c r="BO592">
        <v>28350665000</v>
      </c>
      <c r="BP592" s="3">
        <v>0.4</v>
      </c>
      <c r="BQ592" s="3">
        <v>3704</v>
      </c>
      <c r="BR592" s="3">
        <v>26179.47</v>
      </c>
      <c r="BS592" s="3">
        <v>3309026000</v>
      </c>
      <c r="BT592" s="3">
        <v>21981000</v>
      </c>
      <c r="BU592" s="3">
        <v>5532392000</v>
      </c>
      <c r="BV592" s="3">
        <v>14347112000</v>
      </c>
      <c r="BW592" s="3">
        <v>5140155000</v>
      </c>
      <c r="BX592" s="3">
        <v>23210511000</v>
      </c>
      <c r="BY592">
        <v>0</v>
      </c>
      <c r="BZ592">
        <v>0</v>
      </c>
      <c r="CA592">
        <v>0</v>
      </c>
      <c r="CB592">
        <v>0</v>
      </c>
      <c r="CC592">
        <v>28350665000</v>
      </c>
      <c r="CD592">
        <v>0.4</v>
      </c>
      <c r="CE592">
        <v>913627.89</v>
      </c>
      <c r="CF592">
        <v>387612460.00999999</v>
      </c>
      <c r="CG592">
        <v>27297.06</v>
      </c>
      <c r="CH592">
        <v>28149.25</v>
      </c>
      <c r="CI592">
        <v>34.518789599999998</v>
      </c>
      <c r="CJ592">
        <v>4.33</v>
      </c>
      <c r="CK592">
        <v>150420</v>
      </c>
      <c r="CL592">
        <v>175810</v>
      </c>
      <c r="CM592">
        <v>25386.67</v>
      </c>
      <c r="CN592">
        <v>-9586.67</v>
      </c>
      <c r="CO592">
        <v>6328943.3300000001</v>
      </c>
      <c r="CP592">
        <v>-123480</v>
      </c>
      <c r="CQ592">
        <v>-246096.67</v>
      </c>
      <c r="CR592">
        <v>1678832.24</v>
      </c>
      <c r="CS592">
        <v>364273830.19999999</v>
      </c>
      <c r="CT592">
        <v>30241.82</v>
      </c>
      <c r="CU592">
        <v>365984373.69999999</v>
      </c>
      <c r="CV592" s="34">
        <v>0.53441640000000001</v>
      </c>
      <c r="CW592">
        <v>1101514275</v>
      </c>
      <c r="CX592" s="7">
        <v>54685543.289999999</v>
      </c>
      <c r="CY592" s="10">
        <f t="shared" si="19"/>
        <v>0</v>
      </c>
      <c r="CZ592" s="10">
        <f>IFERROR(INDEX(CONFAZ!$A$2:$ES$440,MATCH(DATE(YEAR($A592),MONTH($A592),15),CONFAZ!$A$2:$A$440,0),4),0)</f>
        <v>27297.06</v>
      </c>
      <c r="DA592"/>
      <c r="DB592"/>
      <c r="DC592"/>
      <c r="DD592"/>
      <c r="DJ592"/>
    </row>
    <row r="593" spans="1:114" x14ac:dyDescent="0.25">
      <c r="A593" s="1">
        <v>43758</v>
      </c>
      <c r="B593" s="1" t="str">
        <f t="shared" si="18"/>
        <v>20/10/2019</v>
      </c>
      <c r="C593" t="s">
        <v>61</v>
      </c>
      <c r="D593" t="s">
        <v>3</v>
      </c>
      <c r="E593" s="8">
        <v>4.0869999999999997</v>
      </c>
      <c r="F593">
        <v>467021615.17999995</v>
      </c>
      <c r="G593">
        <v>4282043.62</v>
      </c>
      <c r="H593">
        <v>693645880</v>
      </c>
      <c r="I593">
        <v>99304793.909999982</v>
      </c>
      <c r="J593">
        <v>39798114.050000012</v>
      </c>
      <c r="K593">
        <v>17447041.920000002</v>
      </c>
      <c r="L593">
        <v>17201855</v>
      </c>
      <c r="M593" s="10">
        <v>18157526</v>
      </c>
      <c r="N593" s="10">
        <v>32350232</v>
      </c>
      <c r="O593" s="10">
        <v>87996562</v>
      </c>
      <c r="P593" s="10">
        <v>98827482</v>
      </c>
      <c r="Q593" s="10">
        <v>7222007</v>
      </c>
      <c r="R593" s="10">
        <v>109038725</v>
      </c>
      <c r="S593" s="10">
        <v>3596120</v>
      </c>
      <c r="T593" s="10">
        <v>24555491</v>
      </c>
      <c r="U593" s="10">
        <v>229605827</v>
      </c>
      <c r="V593" s="10">
        <v>78042904</v>
      </c>
      <c r="W593" s="10">
        <v>3596120</v>
      </c>
      <c r="X593" s="10">
        <v>24555491</v>
      </c>
      <c r="Y593" s="10">
        <v>229605827</v>
      </c>
      <c r="Z593" s="10">
        <v>78042904</v>
      </c>
      <c r="AA593" s="10">
        <v>4253004</v>
      </c>
      <c r="AB593" s="10">
        <v>2.8347737408999998</v>
      </c>
      <c r="AC593">
        <v>142.96</v>
      </c>
      <c r="AD593" s="2">
        <v>19483912811</v>
      </c>
      <c r="AE593" s="2">
        <v>16987200927</v>
      </c>
      <c r="AF593" s="10">
        <f>INDEX(CONFAZ!$EN$2:$ES$408,MATCH(DATE(YEAR($A593),MONTH($A593),15),CONFAZ!$EN$2:$EN$408,0),2)</f>
        <v>294764568</v>
      </c>
      <c r="AG593" s="10">
        <f>INDEX(CONFAZ!$EN$2:$ES$408,MATCH(DATE(YEAR($A593),MONTH($A593),15),CONFAZ!$EN$2:$EN$408,0),3)</f>
        <v>327374496</v>
      </c>
      <c r="AH593">
        <v>998</v>
      </c>
      <c r="AI593">
        <v>1511519732000</v>
      </c>
      <c r="AJ593">
        <v>5.38</v>
      </c>
      <c r="AK593">
        <v>0.04</v>
      </c>
      <c r="AL593">
        <v>1194.8455555555499</v>
      </c>
      <c r="AM593">
        <v>927.96</v>
      </c>
      <c r="AN593">
        <v>844.44571428571396</v>
      </c>
      <c r="AO593">
        <v>1057.6112000000001</v>
      </c>
      <c r="AP593">
        <v>11.7521982562512</v>
      </c>
      <c r="AQ593">
        <v>1.1000000000000001</v>
      </c>
      <c r="AR593">
        <v>241.45</v>
      </c>
      <c r="AS593">
        <v>7.19</v>
      </c>
      <c r="AT593" s="10">
        <v>650447500000</v>
      </c>
      <c r="AU593">
        <v>109132</v>
      </c>
      <c r="AV593">
        <v>191</v>
      </c>
      <c r="AW593">
        <v>142277800</v>
      </c>
      <c r="AX593">
        <v>89984381</v>
      </c>
      <c r="AY593">
        <v>3730</v>
      </c>
      <c r="AZ593" s="10">
        <v>413</v>
      </c>
      <c r="BA593">
        <v>595</v>
      </c>
      <c r="BB593">
        <v>595</v>
      </c>
      <c r="BC593">
        <v>4617</v>
      </c>
      <c r="BD593">
        <v>0</v>
      </c>
      <c r="BE593">
        <v>1077</v>
      </c>
      <c r="BF593">
        <v>7134</v>
      </c>
      <c r="BG593">
        <v>129</v>
      </c>
      <c r="BH593">
        <v>851</v>
      </c>
      <c r="BI593">
        <v>4301</v>
      </c>
      <c r="BJ593">
        <v>0</v>
      </c>
      <c r="BK593">
        <v>87817</v>
      </c>
      <c r="BL593">
        <v>41764527</v>
      </c>
      <c r="BM593">
        <v>10299126</v>
      </c>
      <c r="BN593">
        <v>0</v>
      </c>
      <c r="BO593">
        <v>28350665000</v>
      </c>
      <c r="BP593" s="3">
        <v>0.4</v>
      </c>
      <c r="BQ593" s="3">
        <v>3704</v>
      </c>
      <c r="BR593" s="3">
        <v>26179.47</v>
      </c>
      <c r="BS593" s="3">
        <v>3309026000</v>
      </c>
      <c r="BT593" s="3">
        <v>21981000</v>
      </c>
      <c r="BU593" s="3">
        <v>5532392000</v>
      </c>
      <c r="BV593" s="3">
        <v>14347112000</v>
      </c>
      <c r="BW593">
        <v>5140155000</v>
      </c>
      <c r="BX593" s="3">
        <v>23210511000</v>
      </c>
      <c r="BY593">
        <v>0</v>
      </c>
      <c r="BZ593">
        <v>0</v>
      </c>
      <c r="CA593">
        <v>0</v>
      </c>
      <c r="CB593">
        <v>0</v>
      </c>
      <c r="CC593">
        <v>28350665000</v>
      </c>
      <c r="CD593">
        <v>0.4</v>
      </c>
      <c r="CE593">
        <v>1316793.03</v>
      </c>
      <c r="CF593">
        <v>410324376.43000001</v>
      </c>
      <c r="CG593">
        <v>13427.68</v>
      </c>
      <c r="CH593">
        <v>28118.25</v>
      </c>
      <c r="CI593">
        <v>34.518789599999998</v>
      </c>
      <c r="CJ593">
        <v>4.38</v>
      </c>
      <c r="CK593">
        <v>-158330</v>
      </c>
      <c r="CL593">
        <v>-133940</v>
      </c>
      <c r="CM593">
        <v>24390</v>
      </c>
      <c r="CN593">
        <v>53863.33</v>
      </c>
      <c r="CO593">
        <v>6831236.6699999999</v>
      </c>
      <c r="CP593">
        <v>-76486.67</v>
      </c>
      <c r="CQ593">
        <v>-290070</v>
      </c>
      <c r="CR593">
        <v>1679131.55</v>
      </c>
      <c r="CS593">
        <v>355274620.80000001</v>
      </c>
      <c r="CT593">
        <v>306036.23</v>
      </c>
      <c r="CU593">
        <v>357260090.19999999</v>
      </c>
      <c r="CV593" s="34">
        <v>0.53441640000000001</v>
      </c>
      <c r="CW593">
        <v>1266057862</v>
      </c>
      <c r="CX593" s="7">
        <v>53123785.659999996</v>
      </c>
      <c r="CY593" s="10">
        <f t="shared" si="19"/>
        <v>0</v>
      </c>
      <c r="CZ593" s="10">
        <f>IFERROR(INDEX(CONFAZ!$A$2:$ES$440,MATCH(DATE(YEAR($A593),MONTH($A593),15),CONFAZ!$A$2:$A$440,0),4),0)</f>
        <v>13427.68</v>
      </c>
      <c r="DB593"/>
      <c r="DC593"/>
      <c r="DD593"/>
      <c r="DJ593"/>
    </row>
    <row r="594" spans="1:114" x14ac:dyDescent="0.25">
      <c r="A594" s="1">
        <v>43789</v>
      </c>
      <c r="B594" s="1" t="str">
        <f t="shared" si="18"/>
        <v>20/11/2019</v>
      </c>
      <c r="C594" t="s">
        <v>61</v>
      </c>
      <c r="D594" t="s">
        <v>3</v>
      </c>
      <c r="E594" s="8">
        <v>4.1553000000000004</v>
      </c>
      <c r="F594">
        <v>502539372.81999999</v>
      </c>
      <c r="G594">
        <v>4171419.51</v>
      </c>
      <c r="H594">
        <v>764489211</v>
      </c>
      <c r="I594">
        <v>163315515.17000002</v>
      </c>
      <c r="J594">
        <v>20976318.280000005</v>
      </c>
      <c r="K594">
        <v>16437082.859999999</v>
      </c>
      <c r="L594">
        <v>12832163</v>
      </c>
      <c r="M594" s="10">
        <v>23893797</v>
      </c>
      <c r="N594" s="10">
        <v>33672714</v>
      </c>
      <c r="O594" s="10">
        <v>91748986</v>
      </c>
      <c r="P594" s="10">
        <v>106253565</v>
      </c>
      <c r="Q594" s="10">
        <v>8277493</v>
      </c>
      <c r="R594" s="10">
        <v>110771008</v>
      </c>
      <c r="S594" s="10">
        <v>3038610</v>
      </c>
      <c r="T594" s="10">
        <v>21157471</v>
      </c>
      <c r="U594" s="10">
        <v>281851440</v>
      </c>
      <c r="V594" s="10">
        <v>79494388</v>
      </c>
      <c r="W594" s="10">
        <v>3038610</v>
      </c>
      <c r="X594" s="10">
        <v>21157471</v>
      </c>
      <c r="Y594" s="10">
        <v>281851440</v>
      </c>
      <c r="Z594" s="10">
        <v>79494388</v>
      </c>
      <c r="AA594" s="10">
        <v>4329739</v>
      </c>
      <c r="AB594" s="10">
        <v>0.71175270670000002</v>
      </c>
      <c r="AC594">
        <v>138.91</v>
      </c>
      <c r="AD594" s="2">
        <v>17609813357</v>
      </c>
      <c r="AE594" s="2">
        <v>14868295894</v>
      </c>
      <c r="AF594" s="10">
        <f>INDEX(CONFAZ!$EN$2:$ES$408,MATCH(DATE(YEAR($A594),MONTH($A594),15),CONFAZ!$EN$2:$EN$408,0),2)</f>
        <v>256165231</v>
      </c>
      <c r="AG594" s="10">
        <f>INDEX(CONFAZ!$EN$2:$ES$408,MATCH(DATE(YEAR($A594),MONTH($A594),15),CONFAZ!$EN$2:$EN$408,0),3)</f>
        <v>607795756</v>
      </c>
      <c r="AH594">
        <v>998</v>
      </c>
      <c r="AI594">
        <v>1522402192800</v>
      </c>
      <c r="AJ594">
        <v>4.9000000000000004</v>
      </c>
      <c r="AK594">
        <v>0.54</v>
      </c>
      <c r="AL594">
        <v>1196.69888888888</v>
      </c>
      <c r="AM594">
        <v>931.52800000000002</v>
      </c>
      <c r="AN594">
        <v>844.13142857142805</v>
      </c>
      <c r="AO594">
        <v>1062.4436000000001</v>
      </c>
      <c r="AP594">
        <v>11.2877731287773</v>
      </c>
      <c r="AQ594">
        <v>1.51</v>
      </c>
      <c r="AR594">
        <v>255.66</v>
      </c>
      <c r="AS594">
        <v>0.81</v>
      </c>
      <c r="AT594" s="10">
        <v>639072400000</v>
      </c>
      <c r="AU594">
        <v>117231</v>
      </c>
      <c r="AV594">
        <v>694</v>
      </c>
      <c r="AW594">
        <v>117138614</v>
      </c>
      <c r="AX594">
        <v>83519974</v>
      </c>
      <c r="AY594">
        <v>5179</v>
      </c>
      <c r="AZ594" s="10">
        <v>600</v>
      </c>
      <c r="BA594">
        <v>560</v>
      </c>
      <c r="BB594">
        <v>560</v>
      </c>
      <c r="BC594">
        <v>3237</v>
      </c>
      <c r="BD594">
        <v>0</v>
      </c>
      <c r="BE594">
        <v>182</v>
      </c>
      <c r="BF594">
        <v>6562</v>
      </c>
      <c r="BG594">
        <v>61</v>
      </c>
      <c r="BH594">
        <v>1634</v>
      </c>
      <c r="BI594">
        <v>1554</v>
      </c>
      <c r="BJ594">
        <v>0</v>
      </c>
      <c r="BK594">
        <v>71397</v>
      </c>
      <c r="BL594">
        <v>31015938</v>
      </c>
      <c r="BM594">
        <v>2389819</v>
      </c>
      <c r="BN594">
        <v>0</v>
      </c>
      <c r="BO594">
        <v>28350665000</v>
      </c>
      <c r="BP594" s="3">
        <v>0.4</v>
      </c>
      <c r="BQ594" s="3">
        <v>3704</v>
      </c>
      <c r="BR594" s="3">
        <v>26179.47</v>
      </c>
      <c r="BS594" s="3">
        <v>3309026000</v>
      </c>
      <c r="BT594" s="3">
        <v>21981000</v>
      </c>
      <c r="BU594" s="3">
        <v>5532392000</v>
      </c>
      <c r="BV594">
        <v>14347112000</v>
      </c>
      <c r="BW594" s="3">
        <v>5140155000</v>
      </c>
      <c r="BX594" s="3">
        <v>23210511000</v>
      </c>
      <c r="BY594">
        <v>0</v>
      </c>
      <c r="BZ594">
        <v>0</v>
      </c>
      <c r="CA594">
        <v>0</v>
      </c>
      <c r="CB594">
        <v>0</v>
      </c>
      <c r="CC594">
        <v>28350665000</v>
      </c>
      <c r="CD594">
        <v>0.4</v>
      </c>
      <c r="CE594">
        <v>1148619.8</v>
      </c>
      <c r="CF594">
        <v>493368678.75999999</v>
      </c>
      <c r="CG594">
        <v>29562.23</v>
      </c>
      <c r="CH594">
        <v>28115.25</v>
      </c>
      <c r="CI594">
        <v>34.518789599999998</v>
      </c>
      <c r="CJ594">
        <v>4.41</v>
      </c>
      <c r="CK594">
        <v>-158330</v>
      </c>
      <c r="CL594">
        <v>-133940</v>
      </c>
      <c r="CM594">
        <v>24390</v>
      </c>
      <c r="CN594">
        <v>53863.33</v>
      </c>
      <c r="CO594">
        <v>6831236.6699999999</v>
      </c>
      <c r="CP594">
        <v>-76486.67</v>
      </c>
      <c r="CQ594">
        <v>-290070</v>
      </c>
      <c r="CR594">
        <v>2222233.61</v>
      </c>
      <c r="CS594">
        <v>369643634.23000002</v>
      </c>
      <c r="CT594">
        <v>567002.04</v>
      </c>
      <c r="CU594">
        <v>372432869.88</v>
      </c>
      <c r="CV594" s="34">
        <v>0.53441640000000001</v>
      </c>
      <c r="CW594">
        <v>1116071527</v>
      </c>
      <c r="CX594" s="7">
        <v>57745223.259999998</v>
      </c>
      <c r="CY594" s="10">
        <f t="shared" si="19"/>
        <v>0</v>
      </c>
      <c r="CZ594" s="10">
        <f>IFERROR(INDEX(CONFAZ!$A$2:$ES$440,MATCH(DATE(YEAR($A594),MONTH($A594),15),CONFAZ!$A$2:$A$440,0),4),0)</f>
        <v>29562.23</v>
      </c>
      <c r="DA594"/>
      <c r="DB594"/>
      <c r="DC594"/>
      <c r="DD594"/>
      <c r="DJ594"/>
    </row>
    <row r="595" spans="1:114" x14ac:dyDescent="0.25">
      <c r="A595" s="1">
        <v>43819</v>
      </c>
      <c r="B595" s="1" t="str">
        <f t="shared" si="18"/>
        <v>20/12/2019</v>
      </c>
      <c r="C595" t="s">
        <v>61</v>
      </c>
      <c r="D595" t="s">
        <v>3</v>
      </c>
      <c r="E595" s="8">
        <v>4.1096000000000004</v>
      </c>
      <c r="F595">
        <v>521251287.64000005</v>
      </c>
      <c r="G595">
        <v>4222546.04</v>
      </c>
      <c r="H595">
        <v>761853439</v>
      </c>
      <c r="I595">
        <v>138937282.96999997</v>
      </c>
      <c r="J595">
        <v>21537157.040000003</v>
      </c>
      <c r="K595">
        <v>19366800.880000003</v>
      </c>
      <c r="L595">
        <v>14166820</v>
      </c>
      <c r="M595" s="10">
        <v>19378947</v>
      </c>
      <c r="N595" s="10">
        <v>32691963</v>
      </c>
      <c r="O595" s="10">
        <v>98815009</v>
      </c>
      <c r="P595" s="10">
        <v>98768043</v>
      </c>
      <c r="Q595" s="10">
        <v>7824132</v>
      </c>
      <c r="R595" s="10">
        <v>114945832</v>
      </c>
      <c r="S595" s="10">
        <v>2541914</v>
      </c>
      <c r="T595" s="10">
        <v>22706578</v>
      </c>
      <c r="U595" s="10">
        <v>281540865</v>
      </c>
      <c r="V595" s="10">
        <v>78440515</v>
      </c>
      <c r="W595" s="10">
        <v>2541914</v>
      </c>
      <c r="X595" s="10">
        <v>22706578</v>
      </c>
      <c r="Y595" s="10">
        <v>281540865</v>
      </c>
      <c r="Z595" s="10">
        <v>78440515</v>
      </c>
      <c r="AA595" s="10">
        <v>4199641</v>
      </c>
      <c r="AB595" s="10">
        <v>-0.2885472301</v>
      </c>
      <c r="AC595">
        <v>137.49</v>
      </c>
      <c r="AD595" s="2">
        <v>18463268592</v>
      </c>
      <c r="AE595" s="2">
        <v>13248186239</v>
      </c>
      <c r="AF595" s="10">
        <f>INDEX(CONFAZ!$EN$2:$ES$408,MATCH(DATE(YEAR($A595),MONTH($A595),15),CONFAZ!$EN$2:$EN$408,0),2)</f>
        <v>239569036</v>
      </c>
      <c r="AG595" s="10">
        <f>INDEX(CONFAZ!$EN$2:$ES$408,MATCH(DATE(YEAR($A595),MONTH($A595),15),CONFAZ!$EN$2:$EN$408,0),3)</f>
        <v>159983727</v>
      </c>
      <c r="AH595">
        <v>998</v>
      </c>
      <c r="AI595">
        <v>1466650486400</v>
      </c>
      <c r="AJ595">
        <v>4.59</v>
      </c>
      <c r="AK595">
        <v>1.22</v>
      </c>
      <c r="AL595">
        <v>1197.81111111111</v>
      </c>
      <c r="AM595">
        <v>936.18399999999997</v>
      </c>
      <c r="AN595">
        <v>846.32952380952304</v>
      </c>
      <c r="AO595">
        <v>1062.9936</v>
      </c>
      <c r="AP595">
        <v>11.081010631365301</v>
      </c>
      <c r="AQ595">
        <v>2.15</v>
      </c>
      <c r="AR595">
        <v>267.06</v>
      </c>
      <c r="AS595">
        <v>11.239000000000001</v>
      </c>
      <c r="AT595" s="10">
        <v>637866100000</v>
      </c>
      <c r="AU595">
        <v>128885</v>
      </c>
      <c r="AV595">
        <v>0</v>
      </c>
      <c r="AW595">
        <v>129450584</v>
      </c>
      <c r="AX595">
        <v>85041979</v>
      </c>
      <c r="AY595">
        <v>5004</v>
      </c>
      <c r="AZ595" s="10">
        <v>0</v>
      </c>
      <c r="BA595">
        <v>743</v>
      </c>
      <c r="BB595">
        <v>743</v>
      </c>
      <c r="BC595">
        <v>4641</v>
      </c>
      <c r="BD595">
        <v>0</v>
      </c>
      <c r="BE595">
        <v>1054</v>
      </c>
      <c r="BF595">
        <v>7555</v>
      </c>
      <c r="BG595">
        <v>183</v>
      </c>
      <c r="BH595">
        <v>5175</v>
      </c>
      <c r="BI595">
        <v>3309</v>
      </c>
      <c r="BJ595">
        <v>0</v>
      </c>
      <c r="BK595">
        <v>96787</v>
      </c>
      <c r="BL595">
        <v>42806631</v>
      </c>
      <c r="BM595">
        <v>1320304</v>
      </c>
      <c r="BN595">
        <v>0</v>
      </c>
      <c r="BO595">
        <v>28350665000</v>
      </c>
      <c r="BP595" s="3">
        <v>0.4</v>
      </c>
      <c r="BQ595" s="3">
        <v>3704</v>
      </c>
      <c r="BR595" s="3">
        <v>26179.47</v>
      </c>
      <c r="BS595" s="3">
        <v>3309026000</v>
      </c>
      <c r="BT595" s="3">
        <v>21981000</v>
      </c>
      <c r="BU595" s="3">
        <v>5532392000</v>
      </c>
      <c r="BV595" s="3">
        <v>14347112000</v>
      </c>
      <c r="BW595" s="3">
        <v>5140155000</v>
      </c>
      <c r="BX595" s="3">
        <v>23210511000</v>
      </c>
      <c r="BY595">
        <v>0</v>
      </c>
      <c r="BZ595">
        <v>0</v>
      </c>
      <c r="CA595">
        <v>0</v>
      </c>
      <c r="CB595">
        <v>0</v>
      </c>
      <c r="CC595">
        <v>28350665000</v>
      </c>
      <c r="CD595">
        <v>0.4</v>
      </c>
      <c r="CE595">
        <v>1216173.58</v>
      </c>
      <c r="CF595">
        <v>386073882.29000002</v>
      </c>
      <c r="CG595">
        <v>18165.919999999998</v>
      </c>
      <c r="CH595">
        <v>28393.25</v>
      </c>
      <c r="CI595">
        <v>34.518789599999998</v>
      </c>
      <c r="CJ595">
        <v>4.53</v>
      </c>
      <c r="CK595">
        <v>-158330</v>
      </c>
      <c r="CL595">
        <v>-133940</v>
      </c>
      <c r="CM595">
        <v>24390</v>
      </c>
      <c r="CN595">
        <v>53863.33</v>
      </c>
      <c r="CO595">
        <v>6831236.6699999999</v>
      </c>
      <c r="CP595">
        <v>-76486.67</v>
      </c>
      <c r="CQ595">
        <v>-290070</v>
      </c>
      <c r="CR595">
        <v>1938650.46</v>
      </c>
      <c r="CS595">
        <v>383655553</v>
      </c>
      <c r="CT595">
        <v>392794.49</v>
      </c>
      <c r="CU595">
        <v>385986997.94999999</v>
      </c>
      <c r="CV595" s="34">
        <v>0.53441640000000001</v>
      </c>
      <c r="CW595">
        <v>1422487976</v>
      </c>
      <c r="CX595" s="7">
        <v>64384961.390000001</v>
      </c>
      <c r="CY595" s="10">
        <f t="shared" si="19"/>
        <v>0</v>
      </c>
      <c r="CZ595" s="10">
        <f>IFERROR(INDEX(CONFAZ!$A$2:$ES$440,MATCH(DATE(YEAR($A595),MONTH($A595),15),CONFAZ!$A$2:$A$440,0),4),0)</f>
        <v>18165.919999999998</v>
      </c>
      <c r="DA595"/>
      <c r="DB595"/>
      <c r="DC595"/>
      <c r="DD595"/>
      <c r="DJ595"/>
    </row>
    <row r="596" spans="1:114" x14ac:dyDescent="0.25">
      <c r="A596" s="1">
        <v>43850</v>
      </c>
      <c r="B596" s="1" t="str">
        <f t="shared" si="18"/>
        <v>20/01/2020</v>
      </c>
      <c r="C596" t="s">
        <v>61</v>
      </c>
      <c r="D596" t="s">
        <v>3</v>
      </c>
      <c r="E596" s="8">
        <v>4.1494999999999997</v>
      </c>
      <c r="F596">
        <v>529386043.14000005</v>
      </c>
      <c r="G596">
        <v>7251174.8600000003</v>
      </c>
      <c r="H596">
        <v>821249322</v>
      </c>
      <c r="I596">
        <v>123333069.09000002</v>
      </c>
      <c r="J596">
        <v>65421946.099999994</v>
      </c>
      <c r="K596">
        <v>22670276.589999996</v>
      </c>
      <c r="L596">
        <v>43041077</v>
      </c>
      <c r="M596" s="10">
        <v>16670987</v>
      </c>
      <c r="N596" s="10">
        <v>34071970</v>
      </c>
      <c r="O596" s="10">
        <v>120237429</v>
      </c>
      <c r="P596" s="10">
        <v>102294306</v>
      </c>
      <c r="Q596" s="10">
        <v>7915714</v>
      </c>
      <c r="R596" s="10">
        <v>122978332</v>
      </c>
      <c r="S596" s="10">
        <v>2653451</v>
      </c>
      <c r="T596" s="10">
        <v>22529302</v>
      </c>
      <c r="U596" s="10">
        <v>300028807</v>
      </c>
      <c r="V596" s="10">
        <v>84701832</v>
      </c>
      <c r="W596" s="10">
        <v>2653451</v>
      </c>
      <c r="X596" s="10">
        <v>22529302</v>
      </c>
      <c r="Y596" s="10">
        <v>300028807</v>
      </c>
      <c r="Z596" s="10">
        <v>84701832</v>
      </c>
      <c r="AA596" s="10">
        <v>7167192</v>
      </c>
      <c r="AB596" s="10">
        <v>0.36063401589999999</v>
      </c>
      <c r="AC596">
        <v>134.05000000000001</v>
      </c>
      <c r="AD596" s="2">
        <v>14429715267</v>
      </c>
      <c r="AE596" s="2">
        <v>17190165488</v>
      </c>
      <c r="AF596" s="10">
        <f>INDEX(CONFAZ!$EN$2:$ES$408,MATCH(DATE(YEAR($A596),MONTH($A596),15),CONFAZ!$EN$2:$EN$408,0),2)</f>
        <v>183139168</v>
      </c>
      <c r="AG596" s="10">
        <f>INDEX(CONFAZ!$EN$2:$ES$408,MATCH(DATE(YEAR($A596),MONTH($A596),15),CONFAZ!$EN$2:$EN$408,0),3)</f>
        <v>266434221</v>
      </c>
      <c r="AH596">
        <v>1039</v>
      </c>
      <c r="AI596">
        <v>1491305403000</v>
      </c>
      <c r="AJ596">
        <v>4.4000000000000004</v>
      </c>
      <c r="AK596">
        <v>0.19</v>
      </c>
      <c r="AL596">
        <v>1207.61222222222</v>
      </c>
      <c r="AM596">
        <v>942.529</v>
      </c>
      <c r="AN596">
        <v>850.94333333333304</v>
      </c>
      <c r="AO596">
        <v>1071.1268</v>
      </c>
      <c r="AP596">
        <v>11.354338486771599</v>
      </c>
      <c r="AQ596">
        <v>1.21</v>
      </c>
      <c r="AR596">
        <v>268.44</v>
      </c>
      <c r="AS596">
        <v>0.19997000000000001</v>
      </c>
      <c r="AT596" s="10">
        <v>615587200000</v>
      </c>
      <c r="AU596">
        <v>110071</v>
      </c>
      <c r="AV596">
        <v>20</v>
      </c>
      <c r="AW596">
        <v>109474260</v>
      </c>
      <c r="AX596">
        <v>93524951</v>
      </c>
      <c r="AY596">
        <v>3601</v>
      </c>
      <c r="AZ596" s="10">
        <v>0</v>
      </c>
      <c r="BA596">
        <v>106</v>
      </c>
      <c r="BB596">
        <v>106</v>
      </c>
      <c r="BC596">
        <v>2947</v>
      </c>
      <c r="BD596">
        <v>2100000</v>
      </c>
      <c r="BE596">
        <v>2</v>
      </c>
      <c r="BF596">
        <v>8848</v>
      </c>
      <c r="BG596">
        <v>0</v>
      </c>
      <c r="BH596">
        <v>842</v>
      </c>
      <c r="BI596">
        <v>260</v>
      </c>
      <c r="BJ596">
        <v>0</v>
      </c>
      <c r="BK596">
        <v>2031378</v>
      </c>
      <c r="BL596">
        <v>6616758</v>
      </c>
      <c r="BM596">
        <v>5072102</v>
      </c>
      <c r="BN596">
        <v>0</v>
      </c>
      <c r="BO596">
        <v>29846794000</v>
      </c>
      <c r="BP596" s="3">
        <v>0.4</v>
      </c>
      <c r="BQ596" s="3">
        <v>3704</v>
      </c>
      <c r="BR596" s="3">
        <v>27335.53</v>
      </c>
      <c r="BS596">
        <v>3437407000</v>
      </c>
      <c r="BT596" s="3">
        <v>22505000</v>
      </c>
      <c r="BU596" s="3">
        <v>5806026000</v>
      </c>
      <c r="BV596" s="3">
        <v>14705051000</v>
      </c>
      <c r="BW596" s="3">
        <v>5875804000</v>
      </c>
      <c r="BX596">
        <v>23970990000</v>
      </c>
      <c r="BY596">
        <v>0</v>
      </c>
      <c r="BZ596">
        <v>0</v>
      </c>
      <c r="CA596">
        <v>0</v>
      </c>
      <c r="CB596">
        <v>0</v>
      </c>
      <c r="CC596">
        <v>28350665000</v>
      </c>
      <c r="CD596">
        <v>0.4</v>
      </c>
      <c r="CE596">
        <v>1583459.13</v>
      </c>
      <c r="CF596">
        <v>371513444.43000001</v>
      </c>
      <c r="CG596">
        <v>23133.82</v>
      </c>
      <c r="CH596">
        <v>28319.919999999998</v>
      </c>
      <c r="CI596">
        <v>34.241921099999999</v>
      </c>
      <c r="CJ596">
        <v>4.58</v>
      </c>
      <c r="CK596">
        <v>10386.67</v>
      </c>
      <c r="CL596">
        <v>32793.33</v>
      </c>
      <c r="CM596">
        <v>22406.67</v>
      </c>
      <c r="CN596">
        <v>-199736.67</v>
      </c>
      <c r="CO596">
        <v>7029033.3300000001</v>
      </c>
      <c r="CP596">
        <v>-81356.67</v>
      </c>
      <c r="CQ596">
        <v>-308380</v>
      </c>
      <c r="CR596">
        <v>4625667.0199999996</v>
      </c>
      <c r="CS596">
        <v>421739405.72000003</v>
      </c>
      <c r="CT596">
        <v>929749.23</v>
      </c>
      <c r="CU596">
        <v>427315263.23000002</v>
      </c>
      <c r="CV596" s="34">
        <v>0.53763439999999996</v>
      </c>
      <c r="CW596">
        <v>1295596161</v>
      </c>
      <c r="CX596" s="7">
        <v>60444787.159999996</v>
      </c>
      <c r="CY596" s="10">
        <f t="shared" si="19"/>
        <v>0</v>
      </c>
      <c r="CZ596" s="10">
        <f>IFERROR(INDEX(CONFAZ!$A$2:$ES$440,MATCH(DATE(YEAR($A596),MONTH($A596),15),CONFAZ!$A$2:$A$440,0),4),0)</f>
        <v>23133.82</v>
      </c>
      <c r="DA596"/>
      <c r="DB596"/>
      <c r="DC596"/>
      <c r="DD596"/>
      <c r="DJ596"/>
    </row>
    <row r="597" spans="1:114" x14ac:dyDescent="0.25">
      <c r="A597" s="1">
        <v>43881</v>
      </c>
      <c r="B597" s="1" t="str">
        <f t="shared" si="18"/>
        <v>20/02/2020</v>
      </c>
      <c r="C597" t="s">
        <v>61</v>
      </c>
      <c r="D597" t="s">
        <v>3</v>
      </c>
      <c r="E597" s="8">
        <v>4.3410000000000002</v>
      </c>
      <c r="F597">
        <v>453063655.93000001</v>
      </c>
      <c r="G597">
        <v>3280940.86</v>
      </c>
      <c r="H597">
        <v>647819942</v>
      </c>
      <c r="I597">
        <v>117580049.38000001</v>
      </c>
      <c r="J597">
        <v>16321925.93</v>
      </c>
      <c r="K597">
        <v>15161579.270000001</v>
      </c>
      <c r="L597">
        <v>103038417</v>
      </c>
      <c r="M597" s="10">
        <v>23310664</v>
      </c>
      <c r="N597" s="10">
        <v>32007867</v>
      </c>
      <c r="O597" s="10">
        <v>85880827</v>
      </c>
      <c r="P597" s="10">
        <v>100743979</v>
      </c>
      <c r="Q597" s="10">
        <v>7402532</v>
      </c>
      <c r="R597" s="10">
        <v>98501744</v>
      </c>
      <c r="S597" s="10">
        <v>2539207</v>
      </c>
      <c r="T597" s="10">
        <v>18280272</v>
      </c>
      <c r="U597" s="10">
        <v>202360899</v>
      </c>
      <c r="V597" s="10">
        <v>73631960</v>
      </c>
      <c r="W597" s="10">
        <v>2539207</v>
      </c>
      <c r="X597" s="10">
        <v>18280272</v>
      </c>
      <c r="Y597" s="10">
        <v>202360899</v>
      </c>
      <c r="Z597" s="10">
        <v>73631960</v>
      </c>
      <c r="AA597" s="10">
        <v>3159991</v>
      </c>
      <c r="AB597" s="10">
        <v>1.5488282588</v>
      </c>
      <c r="AC597">
        <v>134.52000000000001</v>
      </c>
      <c r="AD597" s="2">
        <v>15356449520</v>
      </c>
      <c r="AE597" s="2">
        <v>13849450579</v>
      </c>
      <c r="AF597" s="10">
        <f>INDEX(CONFAZ!$EN$2:$ES$408,MATCH(DATE(YEAR($A597),MONTH($A597),15),CONFAZ!$EN$2:$EN$408,0),2)</f>
        <v>170475076</v>
      </c>
      <c r="AG597" s="10">
        <f>INDEX(CONFAZ!$EN$2:$ES$408,MATCH(DATE(YEAR($A597),MONTH($A597),15),CONFAZ!$EN$2:$EN$408,0),3)</f>
        <v>255063770</v>
      </c>
      <c r="AH597">
        <v>1045</v>
      </c>
      <c r="AI597">
        <v>1573438860000</v>
      </c>
      <c r="AJ597">
        <v>4.1900000000000004</v>
      </c>
      <c r="AK597">
        <v>0.17</v>
      </c>
      <c r="AL597">
        <v>1207.35666666666</v>
      </c>
      <c r="AM597">
        <v>940.76049999999998</v>
      </c>
      <c r="AN597">
        <v>853.65523809523802</v>
      </c>
      <c r="AO597">
        <v>1072.0475999999901</v>
      </c>
      <c r="AP597">
        <v>11.7529174900264</v>
      </c>
      <c r="AQ597">
        <v>1.25</v>
      </c>
      <c r="AR597">
        <v>239.99</v>
      </c>
      <c r="AS597">
        <v>17.57</v>
      </c>
      <c r="AT597" s="10">
        <v>620047600000</v>
      </c>
      <c r="AU597">
        <v>81677</v>
      </c>
      <c r="AV597">
        <v>285</v>
      </c>
      <c r="AW597">
        <v>98131761</v>
      </c>
      <c r="AX597">
        <v>84640515</v>
      </c>
      <c r="AY597">
        <v>3001</v>
      </c>
      <c r="AZ597" s="10">
        <v>145</v>
      </c>
      <c r="BA597">
        <v>241</v>
      </c>
      <c r="BB597">
        <v>241</v>
      </c>
      <c r="BC597">
        <v>2571</v>
      </c>
      <c r="BD597">
        <v>0</v>
      </c>
      <c r="BE597">
        <v>113</v>
      </c>
      <c r="BF597">
        <v>6089</v>
      </c>
      <c r="BG597">
        <v>297</v>
      </c>
      <c r="BH597">
        <v>300</v>
      </c>
      <c r="BI597">
        <v>2898</v>
      </c>
      <c r="BJ597">
        <v>0</v>
      </c>
      <c r="BK597">
        <v>54746</v>
      </c>
      <c r="BL597">
        <v>13256370</v>
      </c>
      <c r="BM597">
        <v>73574</v>
      </c>
      <c r="BN597">
        <v>0</v>
      </c>
      <c r="BO597">
        <v>29846794000</v>
      </c>
      <c r="BP597" s="3">
        <v>0.4</v>
      </c>
      <c r="BQ597" s="3">
        <v>3704</v>
      </c>
      <c r="BR597" s="3">
        <v>27335.53</v>
      </c>
      <c r="BS597" s="3">
        <v>3437407000</v>
      </c>
      <c r="BT597" s="3">
        <v>22505000</v>
      </c>
      <c r="BU597" s="3">
        <v>5806026000</v>
      </c>
      <c r="BV597" s="3">
        <v>14705051000</v>
      </c>
      <c r="BW597" s="3">
        <v>5875804000</v>
      </c>
      <c r="BX597" s="3">
        <v>23970990000</v>
      </c>
      <c r="BY597">
        <v>0</v>
      </c>
      <c r="BZ597">
        <v>0</v>
      </c>
      <c r="CA597">
        <v>0</v>
      </c>
      <c r="CB597">
        <v>0</v>
      </c>
      <c r="CC597">
        <v>28350665000</v>
      </c>
      <c r="CD597">
        <v>0.4</v>
      </c>
      <c r="CE597">
        <v>1587728.49</v>
      </c>
      <c r="CF597">
        <v>338695635.25</v>
      </c>
      <c r="CG597">
        <v>27819.360000000001</v>
      </c>
      <c r="CH597">
        <v>27619.919999999998</v>
      </c>
      <c r="CI597">
        <v>34.241921099999999</v>
      </c>
      <c r="CJ597">
        <v>4.55</v>
      </c>
      <c r="CK597">
        <v>10386.67</v>
      </c>
      <c r="CL597">
        <v>32793.33</v>
      </c>
      <c r="CM597">
        <v>22406.67</v>
      </c>
      <c r="CN597">
        <v>-199736.67</v>
      </c>
      <c r="CO597">
        <v>7029033.3300000001</v>
      </c>
      <c r="CP597">
        <v>-81356.67</v>
      </c>
      <c r="CQ597">
        <v>-308380</v>
      </c>
      <c r="CR597">
        <v>1205613.94</v>
      </c>
      <c r="CS597">
        <v>331012650.24000001</v>
      </c>
      <c r="CT597">
        <v>2431660.02</v>
      </c>
      <c r="CU597">
        <v>334659047.67000002</v>
      </c>
      <c r="CV597" s="34">
        <v>0.53763439999999996</v>
      </c>
      <c r="CW597">
        <v>1147019103</v>
      </c>
      <c r="CX597" s="7">
        <v>54414947.479999997</v>
      </c>
      <c r="CY597" s="10">
        <f t="shared" si="19"/>
        <v>0</v>
      </c>
      <c r="CZ597" s="10">
        <f>IFERROR(INDEX(CONFAZ!$A$2:$ES$440,MATCH(DATE(YEAR($A597),MONTH($A597),15),CONFAZ!$A$2:$A$440,0),4),0)</f>
        <v>27819.360000000001</v>
      </c>
      <c r="DA597"/>
      <c r="DB597"/>
      <c r="DC597"/>
      <c r="DD597"/>
      <c r="DJ597"/>
    </row>
    <row r="598" spans="1:114" x14ac:dyDescent="0.25">
      <c r="A598" s="1">
        <v>43910</v>
      </c>
      <c r="B598" s="1" t="str">
        <f t="shared" si="18"/>
        <v>20/03/2020</v>
      </c>
      <c r="C598" t="s">
        <v>61</v>
      </c>
      <c r="D598" t="s">
        <v>3</v>
      </c>
      <c r="E598" s="8">
        <v>4.8838999999999997</v>
      </c>
      <c r="F598">
        <v>379765243.18000001</v>
      </c>
      <c r="G598">
        <v>3309566.51</v>
      </c>
      <c r="H598">
        <v>615308052</v>
      </c>
      <c r="I598">
        <v>109709581.67999999</v>
      </c>
      <c r="J598">
        <v>51437657.82</v>
      </c>
      <c r="K598">
        <v>14623313.390000001</v>
      </c>
      <c r="L598">
        <v>52078165</v>
      </c>
      <c r="M598" s="10">
        <v>16055688</v>
      </c>
      <c r="N598" s="10">
        <v>32667814</v>
      </c>
      <c r="O598" s="10">
        <v>75494081</v>
      </c>
      <c r="P598" s="10">
        <v>89857400</v>
      </c>
      <c r="Q598" s="10">
        <v>6588257</v>
      </c>
      <c r="R598" s="10">
        <v>100162548</v>
      </c>
      <c r="S598" s="10">
        <v>2600773</v>
      </c>
      <c r="T598" s="10">
        <v>20085653</v>
      </c>
      <c r="U598" s="10">
        <v>199174643</v>
      </c>
      <c r="V598" s="10">
        <v>69363102</v>
      </c>
      <c r="W598" s="10">
        <v>2600773</v>
      </c>
      <c r="X598" s="10">
        <v>20085653</v>
      </c>
      <c r="Y598" s="10">
        <v>199174643</v>
      </c>
      <c r="Z598" s="10">
        <v>69363102</v>
      </c>
      <c r="AA598" s="10">
        <v>3258093</v>
      </c>
      <c r="AB598" s="10">
        <v>1.5595486324000001</v>
      </c>
      <c r="AC598">
        <v>136.21</v>
      </c>
      <c r="AD598" s="2">
        <v>18312350349</v>
      </c>
      <c r="AE598" s="2">
        <v>14266744622</v>
      </c>
      <c r="AF598" s="10">
        <f>INDEX(CONFAZ!$EN$2:$ES$408,MATCH(DATE(YEAR($A598),MONTH($A598),15),CONFAZ!$EN$2:$EN$408,0),2)</f>
        <v>307489394</v>
      </c>
      <c r="AG598" s="10">
        <f>INDEX(CONFAZ!$EN$2:$ES$408,MATCH(DATE(YEAR($A598),MONTH($A598),15),CONFAZ!$EN$2:$EN$408,0),3)</f>
        <v>177657446</v>
      </c>
      <c r="AH598">
        <v>1045</v>
      </c>
      <c r="AI598">
        <v>1675983543500</v>
      </c>
      <c r="AJ598">
        <v>3.95</v>
      </c>
      <c r="AK598">
        <v>0.18</v>
      </c>
      <c r="AL598">
        <v>1211.16166666666</v>
      </c>
      <c r="AM598">
        <v>939.17349999999999</v>
      </c>
      <c r="AN598">
        <v>854.94047619047603</v>
      </c>
      <c r="AO598">
        <v>1075.6728000000001</v>
      </c>
      <c r="AP598">
        <v>12.3730743532556</v>
      </c>
      <c r="AQ598">
        <v>1.07</v>
      </c>
      <c r="AR598">
        <v>183.34</v>
      </c>
      <c r="AS598">
        <v>28.86</v>
      </c>
      <c r="AT598" s="10">
        <v>637763300000</v>
      </c>
      <c r="AU598">
        <v>79122</v>
      </c>
      <c r="AV598">
        <v>119</v>
      </c>
      <c r="AW598">
        <v>115158674</v>
      </c>
      <c r="AX598">
        <v>77113098</v>
      </c>
      <c r="AY598">
        <v>4119</v>
      </c>
      <c r="AZ598" s="10">
        <v>1902</v>
      </c>
      <c r="BA598">
        <v>189</v>
      </c>
      <c r="BB598">
        <v>189</v>
      </c>
      <c r="BC598">
        <v>5546</v>
      </c>
      <c r="BD598">
        <v>425</v>
      </c>
      <c r="BE598">
        <v>760</v>
      </c>
      <c r="BF598">
        <v>2326</v>
      </c>
      <c r="BG598">
        <v>236</v>
      </c>
      <c r="BH598">
        <v>992</v>
      </c>
      <c r="BI598">
        <v>1665</v>
      </c>
      <c r="BJ598">
        <v>50</v>
      </c>
      <c r="BK598">
        <v>65331</v>
      </c>
      <c r="BL598">
        <v>37814639</v>
      </c>
      <c r="BM598">
        <v>64306</v>
      </c>
      <c r="BN598">
        <v>0</v>
      </c>
      <c r="BO598">
        <v>29846794000</v>
      </c>
      <c r="BP598" s="3">
        <v>0.4</v>
      </c>
      <c r="BQ598" s="3">
        <v>3704</v>
      </c>
      <c r="BR598" s="3">
        <v>27335.53</v>
      </c>
      <c r="BS598" s="3">
        <v>3437407000</v>
      </c>
      <c r="BT598" s="3">
        <v>22505000</v>
      </c>
      <c r="BU598" s="3">
        <v>5806026000</v>
      </c>
      <c r="BV598" s="3">
        <v>14705051000</v>
      </c>
      <c r="BW598" s="3">
        <v>5875804000</v>
      </c>
      <c r="BX598" s="3">
        <v>23970990000</v>
      </c>
      <c r="BY598">
        <v>0</v>
      </c>
      <c r="BZ598">
        <v>0</v>
      </c>
      <c r="CA598">
        <v>0</v>
      </c>
      <c r="CB598">
        <v>0</v>
      </c>
      <c r="CC598">
        <v>28350665000</v>
      </c>
      <c r="CD598">
        <v>0.4</v>
      </c>
      <c r="CE598">
        <v>984502.33</v>
      </c>
      <c r="CF598">
        <v>375948717.39999998</v>
      </c>
      <c r="CG598">
        <v>21992.78</v>
      </c>
      <c r="CH598">
        <v>27835.919999999998</v>
      </c>
      <c r="CI598">
        <v>34.241921099999999</v>
      </c>
      <c r="CJ598">
        <v>4.46</v>
      </c>
      <c r="CK598">
        <v>10386.67</v>
      </c>
      <c r="CL598">
        <v>32793.33</v>
      </c>
      <c r="CM598">
        <v>22406.67</v>
      </c>
      <c r="CN598">
        <v>-199736.67</v>
      </c>
      <c r="CO598">
        <v>7029033.3300000001</v>
      </c>
      <c r="CP598">
        <v>-81356.67</v>
      </c>
      <c r="CQ598">
        <v>-308380</v>
      </c>
      <c r="CR598">
        <v>1007482.01</v>
      </c>
      <c r="CS598">
        <v>308371651.10000002</v>
      </c>
      <c r="CT598">
        <v>156797.92000000001</v>
      </c>
      <c r="CU598">
        <v>309535931.02999997</v>
      </c>
      <c r="CV598" s="34">
        <v>0.53763439999999996</v>
      </c>
      <c r="CW598">
        <v>1074236553</v>
      </c>
      <c r="CX598" s="7">
        <v>47693669.68</v>
      </c>
      <c r="CY598" s="10">
        <f t="shared" si="19"/>
        <v>0</v>
      </c>
      <c r="CZ598" s="10">
        <f>IFERROR(INDEX(CONFAZ!$A$2:$ES$440,MATCH(DATE(YEAR($A598),MONTH($A598),15),CONFAZ!$A$2:$A$440,0),4),0)</f>
        <v>21992.78</v>
      </c>
      <c r="DA598" s="10"/>
      <c r="DB598" s="10"/>
      <c r="DC598"/>
      <c r="DD598"/>
      <c r="DJ598"/>
    </row>
    <row r="599" spans="1:114" x14ac:dyDescent="0.25">
      <c r="A599" s="1">
        <v>43941</v>
      </c>
      <c r="B599" s="1" t="str">
        <f t="shared" si="18"/>
        <v>20/04/2020</v>
      </c>
      <c r="C599" t="s">
        <v>61</v>
      </c>
      <c r="D599" t="s">
        <v>3</v>
      </c>
      <c r="E599" s="8">
        <v>5.3255999999999997</v>
      </c>
      <c r="F599">
        <v>410824089.10000008</v>
      </c>
      <c r="G599">
        <v>2523271.59</v>
      </c>
      <c r="H599">
        <v>558815152</v>
      </c>
      <c r="I599">
        <v>69954707.019999996</v>
      </c>
      <c r="J599">
        <v>15455534.439999999</v>
      </c>
      <c r="K599">
        <v>6910675.1300000008</v>
      </c>
      <c r="L599">
        <v>13132740</v>
      </c>
      <c r="M599" s="10">
        <v>15632579</v>
      </c>
      <c r="N599" s="10">
        <v>33010782</v>
      </c>
      <c r="O599" s="10">
        <v>59784478</v>
      </c>
      <c r="P599" s="10">
        <v>94813746</v>
      </c>
      <c r="Q599" s="10">
        <v>7863839</v>
      </c>
      <c r="R599" s="10">
        <v>55269637</v>
      </c>
      <c r="S599" s="10">
        <v>2534062</v>
      </c>
      <c r="T599" s="10">
        <v>13755474</v>
      </c>
      <c r="U599" s="10">
        <v>195603530</v>
      </c>
      <c r="V599" s="10">
        <v>78147610</v>
      </c>
      <c r="W599" s="10">
        <v>2534062</v>
      </c>
      <c r="X599" s="10">
        <v>13755474</v>
      </c>
      <c r="Y599" s="10">
        <v>195603530</v>
      </c>
      <c r="Z599" s="10">
        <v>78147610</v>
      </c>
      <c r="AA599" s="10">
        <v>2399415</v>
      </c>
      <c r="AB599" s="10">
        <v>1.4456259849999999</v>
      </c>
      <c r="AC599">
        <v>118.53</v>
      </c>
      <c r="AD599" s="2">
        <v>17593798650</v>
      </c>
      <c r="AE599" s="2">
        <v>11431019725</v>
      </c>
      <c r="AF599" s="10">
        <f>INDEX(CONFAZ!$EN$2:$ES$408,MATCH(DATE(YEAR($A599),MONTH($A599),15),CONFAZ!$EN$2:$EN$408,0),2)</f>
        <v>266819153</v>
      </c>
      <c r="AG599" s="10">
        <f>INDEX(CONFAZ!$EN$2:$ES$408,MATCH(DATE(YEAR($A599),MONTH($A599),15),CONFAZ!$EN$2:$EN$408,0),3)</f>
        <v>114420523</v>
      </c>
      <c r="AH599">
        <v>1045</v>
      </c>
      <c r="AI599">
        <v>1807066615200</v>
      </c>
      <c r="AJ599">
        <v>3.65</v>
      </c>
      <c r="AK599">
        <v>-0.23</v>
      </c>
      <c r="AL599">
        <v>1225.4338888888799</v>
      </c>
      <c r="AM599">
        <v>939.47849999999903</v>
      </c>
      <c r="AN599">
        <v>854.79619047618996</v>
      </c>
      <c r="AO599">
        <v>1080.7408</v>
      </c>
      <c r="AP599">
        <v>12.7400867410161</v>
      </c>
      <c r="AQ599">
        <v>0.69</v>
      </c>
      <c r="AR599">
        <v>141.38999999999999</v>
      </c>
      <c r="AS599">
        <v>37.39</v>
      </c>
      <c r="AT599" s="10">
        <v>569324600000</v>
      </c>
      <c r="AU599">
        <v>161166</v>
      </c>
      <c r="AV599">
        <v>887</v>
      </c>
      <c r="AW599">
        <v>121229461</v>
      </c>
      <c r="AX599">
        <v>108225378</v>
      </c>
      <c r="AY599">
        <v>7809</v>
      </c>
      <c r="AZ599" s="10">
        <v>2164</v>
      </c>
      <c r="BA599">
        <v>2818</v>
      </c>
      <c r="BB599">
        <v>2818</v>
      </c>
      <c r="BC599">
        <v>4013</v>
      </c>
      <c r="BD599">
        <v>2367</v>
      </c>
      <c r="BE599">
        <v>139</v>
      </c>
      <c r="BF599">
        <v>5000</v>
      </c>
      <c r="BG599">
        <v>229</v>
      </c>
      <c r="BH599">
        <v>788</v>
      </c>
      <c r="BI599">
        <v>1604</v>
      </c>
      <c r="BJ599">
        <v>1303</v>
      </c>
      <c r="BK599">
        <v>111991</v>
      </c>
      <c r="BL599">
        <v>12481941</v>
      </c>
      <c r="BM599">
        <v>213338</v>
      </c>
      <c r="BN599">
        <v>0</v>
      </c>
      <c r="BO599">
        <v>29846794000</v>
      </c>
      <c r="BP599" s="3">
        <v>0.4</v>
      </c>
      <c r="BQ599" s="3">
        <v>3704</v>
      </c>
      <c r="BR599" s="3">
        <v>27335.53</v>
      </c>
      <c r="BS599" s="3">
        <v>3437407000</v>
      </c>
      <c r="BT599" s="3">
        <v>22505000</v>
      </c>
      <c r="BU599" s="3">
        <v>5806026000</v>
      </c>
      <c r="BV599" s="3">
        <v>14705051000</v>
      </c>
      <c r="BW599">
        <v>5875804000</v>
      </c>
      <c r="BX599">
        <v>23970990000</v>
      </c>
      <c r="BY599">
        <v>0</v>
      </c>
      <c r="BZ599">
        <v>0</v>
      </c>
      <c r="CA599">
        <v>0</v>
      </c>
      <c r="CB599">
        <v>0</v>
      </c>
      <c r="CC599">
        <v>28350665000</v>
      </c>
      <c r="CD599">
        <v>0.4</v>
      </c>
      <c r="CE599">
        <v>1323439.75</v>
      </c>
      <c r="CF599">
        <v>308376765.38999999</v>
      </c>
      <c r="CG599">
        <v>12134.01</v>
      </c>
      <c r="CH599">
        <v>27228.92</v>
      </c>
      <c r="CI599">
        <v>34.241921099999999</v>
      </c>
      <c r="CJ599">
        <v>4.07</v>
      </c>
      <c r="CK599">
        <v>-280220</v>
      </c>
      <c r="CL599">
        <v>-262953.33</v>
      </c>
      <c r="CM599">
        <v>17266.669999999998</v>
      </c>
      <c r="CN599">
        <v>-37493.33</v>
      </c>
      <c r="CO599">
        <v>6896770</v>
      </c>
      <c r="CP599">
        <v>-76996.67</v>
      </c>
      <c r="CQ599">
        <v>-373200</v>
      </c>
      <c r="CR599">
        <v>1007482.01</v>
      </c>
      <c r="CS599">
        <v>308371651.10000002</v>
      </c>
      <c r="CT599">
        <v>156797.92000000001</v>
      </c>
      <c r="CU599">
        <v>309535931.02999997</v>
      </c>
      <c r="CV599" s="34">
        <v>0.53763439999999996</v>
      </c>
      <c r="CW599">
        <v>1209454605</v>
      </c>
      <c r="CX599" s="7">
        <v>42146014.560000002</v>
      </c>
      <c r="CY599" s="10">
        <f t="shared" si="19"/>
        <v>0</v>
      </c>
      <c r="CZ599" s="10">
        <f>IFERROR(INDEX(CONFAZ!$A$2:$ES$440,MATCH(DATE(YEAR($A599),MONTH($A599),15),CONFAZ!$A$2:$A$440,0),4),0)</f>
        <v>12134.01</v>
      </c>
      <c r="DA599"/>
      <c r="DB599"/>
      <c r="DC599"/>
      <c r="DD599"/>
      <c r="DJ599"/>
    </row>
    <row r="600" spans="1:114" x14ac:dyDescent="0.25">
      <c r="A600" s="1">
        <v>43971</v>
      </c>
      <c r="B600" s="1" t="str">
        <f t="shared" si="18"/>
        <v>20/05/2020</v>
      </c>
      <c r="C600" t="s">
        <v>61</v>
      </c>
      <c r="D600" t="s">
        <v>3</v>
      </c>
      <c r="E600" s="8">
        <v>5.6433999999999997</v>
      </c>
      <c r="F600">
        <v>358819909.1099999</v>
      </c>
      <c r="G600">
        <v>2968969.9399999995</v>
      </c>
      <c r="H600">
        <v>493548840</v>
      </c>
      <c r="I600">
        <v>71834598.030000001</v>
      </c>
      <c r="J600">
        <v>14228451.6</v>
      </c>
      <c r="K600">
        <v>7468646.0599999987</v>
      </c>
      <c r="L600">
        <v>21758602</v>
      </c>
      <c r="M600" s="10">
        <v>18425224</v>
      </c>
      <c r="N600" s="10">
        <v>32117252</v>
      </c>
      <c r="O600" s="10">
        <v>60115735</v>
      </c>
      <c r="P600" s="10">
        <v>84260198</v>
      </c>
      <c r="Q600" s="10">
        <v>9213930</v>
      </c>
      <c r="R600" s="10">
        <v>72689454</v>
      </c>
      <c r="S600" s="10">
        <v>2713854</v>
      </c>
      <c r="T600" s="10">
        <v>16484373</v>
      </c>
      <c r="U600" s="10">
        <v>136839848</v>
      </c>
      <c r="V600" s="10">
        <v>57763877</v>
      </c>
      <c r="W600" s="10">
        <v>2713854</v>
      </c>
      <c r="X600" s="10">
        <v>16484373</v>
      </c>
      <c r="Y600" s="10">
        <v>136839848</v>
      </c>
      <c r="Z600" s="10">
        <v>57763877</v>
      </c>
      <c r="AA600" s="10">
        <v>2925095</v>
      </c>
      <c r="AB600" s="10">
        <v>1.7047923475</v>
      </c>
      <c r="AC600">
        <v>119.65</v>
      </c>
      <c r="AD600" s="2">
        <v>17519841090</v>
      </c>
      <c r="AE600" s="2">
        <v>10681945943</v>
      </c>
      <c r="AF600" s="10">
        <f>INDEX(CONFAZ!$EN$2:$ES$408,MATCH(DATE(YEAR($A600),MONTH($A600),15),CONFAZ!$EN$2:$EN$408,0),2)</f>
        <v>288450249</v>
      </c>
      <c r="AG600" s="10">
        <f>INDEX(CONFAZ!$EN$2:$ES$408,MATCH(DATE(YEAR($A600),MONTH($A600),15),CONFAZ!$EN$2:$EN$408,0),3)</f>
        <v>101221267</v>
      </c>
      <c r="AH600">
        <v>1045</v>
      </c>
      <c r="AI600">
        <v>1950957240400</v>
      </c>
      <c r="AJ600">
        <v>3.01</v>
      </c>
      <c r="AK600">
        <v>-0.25</v>
      </c>
      <c r="AL600">
        <v>1248.10666666666</v>
      </c>
      <c r="AM600">
        <v>957.37749999999903</v>
      </c>
      <c r="AN600">
        <v>870.22523809523796</v>
      </c>
      <c r="AO600">
        <v>1100.7528</v>
      </c>
      <c r="AP600">
        <v>13.1130950591677</v>
      </c>
      <c r="AQ600">
        <v>0.62</v>
      </c>
      <c r="AR600">
        <v>175.58</v>
      </c>
      <c r="AS600">
        <v>31.23</v>
      </c>
      <c r="AT600" s="10">
        <v>579302900000</v>
      </c>
      <c r="AU600">
        <v>146537</v>
      </c>
      <c r="AV600">
        <v>1107</v>
      </c>
      <c r="AW600">
        <v>97220872</v>
      </c>
      <c r="AX600">
        <v>65146987</v>
      </c>
      <c r="AY600">
        <v>5964</v>
      </c>
      <c r="AZ600" s="10">
        <v>4005</v>
      </c>
      <c r="BA600">
        <v>76</v>
      </c>
      <c r="BB600">
        <v>76</v>
      </c>
      <c r="BC600">
        <v>8894</v>
      </c>
      <c r="BD600">
        <v>0</v>
      </c>
      <c r="BE600">
        <v>1300</v>
      </c>
      <c r="BF600">
        <v>5464</v>
      </c>
      <c r="BG600">
        <v>282</v>
      </c>
      <c r="BH600">
        <v>1939</v>
      </c>
      <c r="BI600">
        <v>5234</v>
      </c>
      <c r="BJ600">
        <v>0</v>
      </c>
      <c r="BK600">
        <v>105109</v>
      </c>
      <c r="BL600">
        <v>31330016</v>
      </c>
      <c r="BM600">
        <v>446539</v>
      </c>
      <c r="BN600">
        <v>0</v>
      </c>
      <c r="BO600">
        <v>29846794000</v>
      </c>
      <c r="BP600" s="3">
        <v>0.4</v>
      </c>
      <c r="BQ600" s="3">
        <v>3704</v>
      </c>
      <c r="BR600" s="3">
        <v>27335.53</v>
      </c>
      <c r="BS600">
        <v>3437407000</v>
      </c>
      <c r="BT600" s="3">
        <v>22505000</v>
      </c>
      <c r="BU600" s="3">
        <v>5806026000</v>
      </c>
      <c r="BV600" s="3">
        <v>14705051000</v>
      </c>
      <c r="BW600">
        <v>5875804000</v>
      </c>
      <c r="BX600" s="3">
        <v>23970990000</v>
      </c>
      <c r="BY600">
        <v>0</v>
      </c>
      <c r="BZ600">
        <v>0</v>
      </c>
      <c r="CA600">
        <v>0</v>
      </c>
      <c r="CB600">
        <v>0</v>
      </c>
      <c r="CC600">
        <v>28350665000</v>
      </c>
      <c r="CD600">
        <v>0.4</v>
      </c>
      <c r="CE600">
        <v>1550074.04</v>
      </c>
      <c r="CF600">
        <v>352966940.13</v>
      </c>
      <c r="CG600">
        <v>6093.56</v>
      </c>
      <c r="CH600">
        <v>27034.92</v>
      </c>
      <c r="CI600">
        <v>34.241921099999999</v>
      </c>
      <c r="CJ600">
        <v>3.82</v>
      </c>
      <c r="CK600">
        <v>-280220</v>
      </c>
      <c r="CL600">
        <v>-262953.33</v>
      </c>
      <c r="CM600">
        <v>17266.669999999998</v>
      </c>
      <c r="CN600">
        <v>-37493.33</v>
      </c>
      <c r="CO600">
        <v>6896770</v>
      </c>
      <c r="CP600">
        <v>-76996.67</v>
      </c>
      <c r="CQ600">
        <v>-373200</v>
      </c>
      <c r="CR600">
        <v>1194985.4099999999</v>
      </c>
      <c r="CS600">
        <v>250069469.88</v>
      </c>
      <c r="CT600">
        <v>287381.78000000003</v>
      </c>
      <c r="CU600">
        <v>251552013.41</v>
      </c>
      <c r="CV600" s="34">
        <v>0.53763439999999996</v>
      </c>
      <c r="CW600">
        <v>1170869094</v>
      </c>
      <c r="CX600" s="7">
        <v>38531420.5</v>
      </c>
      <c r="CY600" s="10">
        <f t="shared" si="19"/>
        <v>0</v>
      </c>
      <c r="CZ600" s="10">
        <f>IFERROR(INDEX(CONFAZ!$A$2:$ES$440,MATCH(DATE(YEAR($A600),MONTH($A600),15),CONFAZ!$A$2:$A$440,0),4),0)</f>
        <v>6093.56</v>
      </c>
      <c r="DB600"/>
      <c r="DC600"/>
      <c r="DD600"/>
      <c r="DJ600"/>
    </row>
    <row r="601" spans="1:114" x14ac:dyDescent="0.25">
      <c r="A601" s="1">
        <v>44002</v>
      </c>
      <c r="B601" s="1" t="str">
        <f t="shared" si="18"/>
        <v>20/06/2020</v>
      </c>
      <c r="C601" t="s">
        <v>61</v>
      </c>
      <c r="D601" t="s">
        <v>3</v>
      </c>
      <c r="E601" s="8">
        <v>5.1966000000000001</v>
      </c>
      <c r="F601">
        <v>317626951.94999999</v>
      </c>
      <c r="G601">
        <v>3447392.4299999997</v>
      </c>
      <c r="H601">
        <v>524790786</v>
      </c>
      <c r="I601">
        <v>85006001.199999988</v>
      </c>
      <c r="J601">
        <v>51880453.329999998</v>
      </c>
      <c r="K601">
        <v>9217749.0800000001</v>
      </c>
      <c r="L601">
        <v>47881608</v>
      </c>
      <c r="M601" s="10">
        <v>54882069</v>
      </c>
      <c r="N601" s="10">
        <v>31138875</v>
      </c>
      <c r="O601" s="10">
        <v>71261901</v>
      </c>
      <c r="P601" s="10">
        <v>107439779</v>
      </c>
      <c r="Q601" s="10">
        <v>6879503</v>
      </c>
      <c r="R601" s="10">
        <v>76397990</v>
      </c>
      <c r="S601" s="10">
        <v>3198266</v>
      </c>
      <c r="T601" s="10">
        <v>21691040</v>
      </c>
      <c r="U601" s="10">
        <v>91830025</v>
      </c>
      <c r="V601" s="10">
        <v>56680647</v>
      </c>
      <c r="W601" s="10">
        <v>3198266</v>
      </c>
      <c r="X601" s="10">
        <v>21691040</v>
      </c>
      <c r="Y601" s="10">
        <v>91830025</v>
      </c>
      <c r="Z601" s="10">
        <v>56680647</v>
      </c>
      <c r="AA601" s="10">
        <v>3390691</v>
      </c>
      <c r="AB601" s="10">
        <v>2.3867354165000001</v>
      </c>
      <c r="AC601">
        <v>126.04</v>
      </c>
      <c r="AD601" s="2">
        <v>17478971342</v>
      </c>
      <c r="AE601" s="2">
        <v>10977106324</v>
      </c>
      <c r="AF601" s="10">
        <f>INDEX(CONFAZ!$EN$2:$ES$408,MATCH(DATE(YEAR($A601),MONTH($A601),15),CONFAZ!$EN$2:$EN$408,0),2)</f>
        <v>366747372</v>
      </c>
      <c r="AG601" s="10">
        <f>INDEX(CONFAZ!$EN$2:$ES$408,MATCH(DATE(YEAR($A601),MONTH($A601),15),CONFAZ!$EN$2:$EN$408,0),3)</f>
        <v>95248272</v>
      </c>
      <c r="AH601">
        <v>1045</v>
      </c>
      <c r="AI601">
        <v>1812475344600</v>
      </c>
      <c r="AJ601">
        <v>2.58</v>
      </c>
      <c r="AK601">
        <v>0.3</v>
      </c>
      <c r="AL601">
        <v>1248.9833333333299</v>
      </c>
      <c r="AM601">
        <v>957.84399999999903</v>
      </c>
      <c r="AN601">
        <v>870.58333333333303</v>
      </c>
      <c r="AO601">
        <v>1101.6207999999999</v>
      </c>
      <c r="AP601">
        <v>13.5980016241943</v>
      </c>
      <c r="AQ601">
        <v>1.26</v>
      </c>
      <c r="AR601">
        <v>208.94</v>
      </c>
      <c r="AS601">
        <v>25.43</v>
      </c>
      <c r="AT601" s="10">
        <v>608890000000</v>
      </c>
      <c r="AU601">
        <v>151710</v>
      </c>
      <c r="AV601">
        <v>812</v>
      </c>
      <c r="AW601">
        <v>115094396</v>
      </c>
      <c r="AX601">
        <v>77113093</v>
      </c>
      <c r="AY601">
        <v>5175</v>
      </c>
      <c r="AZ601" s="10">
        <v>400</v>
      </c>
      <c r="BA601">
        <v>197</v>
      </c>
      <c r="BB601">
        <v>197</v>
      </c>
      <c r="BC601">
        <v>4950</v>
      </c>
      <c r="BD601">
        <v>0</v>
      </c>
      <c r="BE601">
        <v>198</v>
      </c>
      <c r="BF601">
        <v>1956</v>
      </c>
      <c r="BG601">
        <v>506</v>
      </c>
      <c r="BH601">
        <v>1521</v>
      </c>
      <c r="BI601">
        <v>3763</v>
      </c>
      <c r="BJ601">
        <v>0</v>
      </c>
      <c r="BK601">
        <v>106385</v>
      </c>
      <c r="BL601">
        <v>34342139</v>
      </c>
      <c r="BM601">
        <v>3326628</v>
      </c>
      <c r="BN601">
        <v>0</v>
      </c>
      <c r="BO601">
        <v>29846794000</v>
      </c>
      <c r="BP601" s="3">
        <v>0.4</v>
      </c>
      <c r="BQ601" s="3">
        <v>3704</v>
      </c>
      <c r="BR601" s="3">
        <v>27335.53</v>
      </c>
      <c r="BS601">
        <v>3437407000</v>
      </c>
      <c r="BT601" s="3">
        <v>22505000</v>
      </c>
      <c r="BU601" s="3">
        <v>5806026000</v>
      </c>
      <c r="BV601" s="3">
        <v>14705051000</v>
      </c>
      <c r="BW601" s="3">
        <v>5875804000</v>
      </c>
      <c r="BX601" s="3">
        <v>23970990000</v>
      </c>
      <c r="BY601">
        <v>0</v>
      </c>
      <c r="BZ601">
        <v>0</v>
      </c>
      <c r="CA601">
        <v>0</v>
      </c>
      <c r="CB601">
        <v>0</v>
      </c>
      <c r="CC601">
        <v>28350665000</v>
      </c>
      <c r="CD601">
        <v>0.4</v>
      </c>
      <c r="CE601">
        <v>1163952.9099999999</v>
      </c>
      <c r="CF601">
        <v>329908813.47000003</v>
      </c>
      <c r="CG601">
        <v>13508.05</v>
      </c>
      <c r="CH601">
        <v>28118.92</v>
      </c>
      <c r="CI601">
        <v>34.241921099999999</v>
      </c>
      <c r="CJ601">
        <v>3.96</v>
      </c>
      <c r="CK601">
        <v>-280220</v>
      </c>
      <c r="CL601">
        <v>-262953.33</v>
      </c>
      <c r="CM601">
        <v>17266.669999999998</v>
      </c>
      <c r="CN601">
        <v>-37493.33</v>
      </c>
      <c r="CO601">
        <v>6896770</v>
      </c>
      <c r="CP601">
        <v>-76996.67</v>
      </c>
      <c r="CQ601">
        <v>-373200</v>
      </c>
      <c r="CR601">
        <v>1334546.8899999999</v>
      </c>
      <c r="CS601">
        <v>231882247.81</v>
      </c>
      <c r="CT601">
        <v>792093.3</v>
      </c>
      <c r="CU601">
        <v>234008888</v>
      </c>
      <c r="CV601" s="34">
        <v>0.53763439999999996</v>
      </c>
      <c r="CW601">
        <v>1306409445</v>
      </c>
      <c r="CX601" s="7">
        <v>40852977.700000003</v>
      </c>
      <c r="CY601" s="10">
        <f t="shared" si="19"/>
        <v>0</v>
      </c>
      <c r="CZ601" s="10">
        <f>IFERROR(INDEX(CONFAZ!$A$2:$ES$440,MATCH(DATE(YEAR($A601),MONTH($A601),15),CONFAZ!$A$2:$A$440,0),4),0)</f>
        <v>13508.05</v>
      </c>
      <c r="DA601"/>
      <c r="DB601"/>
      <c r="DC601"/>
      <c r="DD601"/>
      <c r="DJ601"/>
    </row>
    <row r="602" spans="1:114" x14ac:dyDescent="0.25">
      <c r="A602" s="1">
        <v>44032</v>
      </c>
      <c r="B602" s="1" t="str">
        <f t="shared" si="18"/>
        <v>20/07/2020</v>
      </c>
      <c r="C602" t="s">
        <v>61</v>
      </c>
      <c r="D602" t="s">
        <v>3</v>
      </c>
      <c r="E602" s="8">
        <v>5.2801999999999998</v>
      </c>
      <c r="F602">
        <v>451628975.42000002</v>
      </c>
      <c r="G602">
        <v>5253915.57</v>
      </c>
      <c r="H602">
        <v>653711918</v>
      </c>
      <c r="I602">
        <v>103458208.38999996</v>
      </c>
      <c r="J602">
        <v>16160948.18</v>
      </c>
      <c r="K602">
        <v>25190354.909999996</v>
      </c>
      <c r="L602">
        <v>51620596</v>
      </c>
      <c r="M602" s="10">
        <v>62668108</v>
      </c>
      <c r="N602" s="10">
        <v>33771354</v>
      </c>
      <c r="O602" s="10">
        <v>111778754</v>
      </c>
      <c r="P602" s="10">
        <v>125999286</v>
      </c>
      <c r="Q602" s="10">
        <v>8272764</v>
      </c>
      <c r="R602" s="10">
        <v>110430393</v>
      </c>
      <c r="S602" s="10">
        <v>3143571</v>
      </c>
      <c r="T602" s="10">
        <v>26093615</v>
      </c>
      <c r="U602" s="10">
        <v>106060817</v>
      </c>
      <c r="V602" s="10">
        <v>60321731</v>
      </c>
      <c r="W602" s="10">
        <v>3143571</v>
      </c>
      <c r="X602" s="10">
        <v>26093615</v>
      </c>
      <c r="Y602" s="10">
        <v>106060817</v>
      </c>
      <c r="Z602" s="10">
        <v>60321731</v>
      </c>
      <c r="AA602" s="10">
        <v>5171525</v>
      </c>
      <c r="AB602" s="10">
        <v>1.8063439256</v>
      </c>
      <c r="AC602">
        <v>136.07</v>
      </c>
      <c r="AD602" s="2">
        <v>19416007176</v>
      </c>
      <c r="AE602" s="2">
        <v>11814764185</v>
      </c>
      <c r="AF602" s="10">
        <f>INDEX(CONFAZ!$EN$2:$ES$408,MATCH(DATE(YEAR($A602),MONTH($A602),15),CONFAZ!$EN$2:$EN$408,0),2)</f>
        <v>331759527</v>
      </c>
      <c r="AG602" s="10">
        <f>INDEX(CONFAZ!$EN$2:$ES$408,MATCH(DATE(YEAR($A602),MONTH($A602),15),CONFAZ!$EN$2:$EN$408,0),3)</f>
        <v>126645193</v>
      </c>
      <c r="AH602">
        <v>1045</v>
      </c>
      <c r="AI602">
        <v>1872696852800</v>
      </c>
      <c r="AJ602">
        <v>2.15</v>
      </c>
      <c r="AK602">
        <v>0.44</v>
      </c>
      <c r="AL602">
        <v>1250.05277777777</v>
      </c>
      <c r="AM602">
        <v>962.94449999999995</v>
      </c>
      <c r="AN602">
        <v>876.44190476190397</v>
      </c>
      <c r="AO602">
        <v>1104.6600000000001</v>
      </c>
      <c r="AP602">
        <v>14.1081681600614</v>
      </c>
      <c r="AQ602">
        <v>1.36</v>
      </c>
      <c r="AR602">
        <v>226.81</v>
      </c>
      <c r="AS602">
        <v>1.2197499999999999</v>
      </c>
      <c r="AT602" s="10">
        <v>645114800000</v>
      </c>
      <c r="AU602">
        <v>110061</v>
      </c>
      <c r="AV602">
        <v>1121</v>
      </c>
      <c r="AW602">
        <v>128648211</v>
      </c>
      <c r="AX602">
        <v>97509216</v>
      </c>
      <c r="AY602">
        <v>4939</v>
      </c>
      <c r="AZ602" s="10">
        <v>1118</v>
      </c>
      <c r="BA602">
        <v>7086</v>
      </c>
      <c r="BB602">
        <v>7086</v>
      </c>
      <c r="BC602">
        <v>10800</v>
      </c>
      <c r="BD602">
        <v>0</v>
      </c>
      <c r="BE602">
        <v>584</v>
      </c>
      <c r="BF602">
        <v>5454</v>
      </c>
      <c r="BG602">
        <v>465</v>
      </c>
      <c r="BH602">
        <v>1905</v>
      </c>
      <c r="BI602">
        <v>348</v>
      </c>
      <c r="BJ602">
        <v>0</v>
      </c>
      <c r="BK602">
        <v>84059</v>
      </c>
      <c r="BL602">
        <v>27911079</v>
      </c>
      <c r="BM602">
        <v>2973159</v>
      </c>
      <c r="BN602">
        <v>0</v>
      </c>
      <c r="BO602">
        <v>29846794000</v>
      </c>
      <c r="BP602" s="3">
        <v>0.4</v>
      </c>
      <c r="BQ602" s="3">
        <v>3704</v>
      </c>
      <c r="BR602" s="3">
        <v>27335.53</v>
      </c>
      <c r="BS602" s="3">
        <v>3437407000</v>
      </c>
      <c r="BT602" s="3">
        <v>22505000</v>
      </c>
      <c r="BU602" s="3">
        <v>5806026000</v>
      </c>
      <c r="BV602" s="3">
        <v>14705051000</v>
      </c>
      <c r="BW602">
        <v>5875804000</v>
      </c>
      <c r="BX602" s="3">
        <v>23970990000</v>
      </c>
      <c r="BY602">
        <v>0</v>
      </c>
      <c r="BZ602">
        <v>0</v>
      </c>
      <c r="CA602">
        <v>0</v>
      </c>
      <c r="CB602">
        <v>0</v>
      </c>
      <c r="CC602">
        <v>29846794000</v>
      </c>
      <c r="CD602">
        <v>0.4</v>
      </c>
      <c r="CE602">
        <v>1745180.78</v>
      </c>
      <c r="CF602">
        <v>406633476.74000001</v>
      </c>
      <c r="CG602">
        <v>13311.8</v>
      </c>
      <c r="CH602">
        <v>27942.92</v>
      </c>
      <c r="CI602">
        <v>34.241921099999999</v>
      </c>
      <c r="CJ602">
        <v>4.1399999999999997</v>
      </c>
      <c r="CK602">
        <v>-198416.67</v>
      </c>
      <c r="CL602">
        <v>-182180</v>
      </c>
      <c r="CM602">
        <v>16236.67</v>
      </c>
      <c r="CN602">
        <v>39660</v>
      </c>
      <c r="CO602">
        <v>6930413.3300000001</v>
      </c>
      <c r="CP602">
        <v>-44773.33</v>
      </c>
      <c r="CQ602">
        <v>-328263.33</v>
      </c>
      <c r="CR602">
        <v>2496829.33</v>
      </c>
      <c r="CS602">
        <v>270370393.93000001</v>
      </c>
      <c r="CT602">
        <v>1569905.68</v>
      </c>
      <c r="CU602">
        <v>274437128.94</v>
      </c>
      <c r="CV602" s="34">
        <v>0.53763439999999996</v>
      </c>
      <c r="CW602">
        <v>1330553709</v>
      </c>
      <c r="CX602" s="7">
        <v>48452724.939999998</v>
      </c>
      <c r="CY602" s="10">
        <f t="shared" si="19"/>
        <v>0</v>
      </c>
      <c r="CZ602" s="10">
        <f>IFERROR(INDEX(CONFAZ!$A$2:$ES$440,MATCH(DATE(YEAR($A602),MONTH($A602),15),CONFAZ!$A$2:$A$440,0),4),0)</f>
        <v>13311.8</v>
      </c>
      <c r="DA602"/>
      <c r="DB602"/>
      <c r="DC602"/>
      <c r="DD602"/>
      <c r="DJ602"/>
    </row>
    <row r="603" spans="1:114" x14ac:dyDescent="0.25">
      <c r="A603" s="1">
        <v>44063</v>
      </c>
      <c r="B603" s="1" t="str">
        <f t="shared" si="18"/>
        <v>20/08/2020</v>
      </c>
      <c r="C603" t="s">
        <v>61</v>
      </c>
      <c r="D603" t="s">
        <v>3</v>
      </c>
      <c r="E603" s="8">
        <v>5.4611999999999998</v>
      </c>
      <c r="F603">
        <v>515318965.19999999</v>
      </c>
      <c r="G603">
        <v>7425112.9899999993</v>
      </c>
      <c r="H603">
        <v>763854575</v>
      </c>
      <c r="I603">
        <v>132234002.07000002</v>
      </c>
      <c r="J603">
        <v>16511623.060000001</v>
      </c>
      <c r="K603">
        <v>28087000.449999996</v>
      </c>
      <c r="L603">
        <v>32303253</v>
      </c>
      <c r="M603" s="10">
        <v>76103970</v>
      </c>
      <c r="N603" s="10">
        <v>36345183</v>
      </c>
      <c r="O603" s="10">
        <v>127729688</v>
      </c>
      <c r="P603" s="10">
        <v>162361549</v>
      </c>
      <c r="Q603" s="10">
        <v>9297368</v>
      </c>
      <c r="R603" s="10">
        <v>129515454</v>
      </c>
      <c r="S603" s="10">
        <v>3654282</v>
      </c>
      <c r="T603" s="10">
        <v>25355959</v>
      </c>
      <c r="U603" s="10">
        <v>110633924</v>
      </c>
      <c r="V603" s="10">
        <v>75824047</v>
      </c>
      <c r="W603" s="10">
        <v>3654282</v>
      </c>
      <c r="X603" s="10">
        <v>25355959</v>
      </c>
      <c r="Y603" s="10">
        <v>110633924</v>
      </c>
      <c r="Z603" s="10">
        <v>75824047</v>
      </c>
      <c r="AA603" s="10">
        <v>7033151</v>
      </c>
      <c r="AB603" s="10">
        <v>1.2363909959999999</v>
      </c>
      <c r="AC603">
        <v>135.87</v>
      </c>
      <c r="AD603" s="2">
        <v>17403775488</v>
      </c>
      <c r="AE603" s="2">
        <v>11585200604</v>
      </c>
      <c r="AF603" s="10">
        <f>INDEX(CONFAZ!$EN$2:$ES$408,MATCH(DATE(YEAR($A603),MONTH($A603),15),CONFAZ!$EN$2:$EN$408,0),2)</f>
        <v>302803010</v>
      </c>
      <c r="AG603" s="10">
        <f>INDEX(CONFAZ!$EN$2:$ES$408,MATCH(DATE(YEAR($A603),MONTH($A603),15),CONFAZ!$EN$2:$EN$408,0),3)</f>
        <v>189959114</v>
      </c>
      <c r="AH603">
        <v>1045</v>
      </c>
      <c r="AI603">
        <v>1944689630400</v>
      </c>
      <c r="AJ603">
        <v>1.94</v>
      </c>
      <c r="AK603">
        <v>0.36</v>
      </c>
      <c r="AL603">
        <v>1255.93611111111</v>
      </c>
      <c r="AM603">
        <v>969.3415</v>
      </c>
      <c r="AN603">
        <v>885.25761904761896</v>
      </c>
      <c r="AO603">
        <v>1110.3632</v>
      </c>
      <c r="AP603">
        <v>14.7757174256261</v>
      </c>
      <c r="AQ603">
        <v>1.24</v>
      </c>
      <c r="AR603">
        <v>243.33</v>
      </c>
      <c r="AS603">
        <v>62.17</v>
      </c>
      <c r="AT603" s="10">
        <v>637652100000</v>
      </c>
      <c r="AU603">
        <v>80836</v>
      </c>
      <c r="AV603">
        <v>708</v>
      </c>
      <c r="AW603">
        <v>111701783</v>
      </c>
      <c r="AX603">
        <v>68038149</v>
      </c>
      <c r="AY603">
        <v>2745</v>
      </c>
      <c r="AZ603" s="10">
        <v>1442</v>
      </c>
      <c r="BA603">
        <v>208</v>
      </c>
      <c r="BB603">
        <v>208</v>
      </c>
      <c r="BC603">
        <v>3747</v>
      </c>
      <c r="BD603">
        <v>598</v>
      </c>
      <c r="BE603">
        <v>652</v>
      </c>
      <c r="BF603">
        <v>679</v>
      </c>
      <c r="BG603">
        <v>1048</v>
      </c>
      <c r="BH603">
        <v>1996</v>
      </c>
      <c r="BI603">
        <v>854</v>
      </c>
      <c r="BJ603">
        <v>0</v>
      </c>
      <c r="BK603">
        <v>61580</v>
      </c>
      <c r="BL603">
        <v>41672853</v>
      </c>
      <c r="BM603">
        <v>1664158</v>
      </c>
      <c r="BN603">
        <v>0</v>
      </c>
      <c r="BO603">
        <v>29846794000</v>
      </c>
      <c r="BP603" s="3">
        <v>0.4</v>
      </c>
      <c r="BQ603" s="3">
        <v>3704</v>
      </c>
      <c r="BR603" s="3">
        <v>27335.53</v>
      </c>
      <c r="BS603" s="3">
        <v>3437407000</v>
      </c>
      <c r="BT603" s="3">
        <v>22505000</v>
      </c>
      <c r="BU603" s="3">
        <v>5806026000</v>
      </c>
      <c r="BV603" s="3">
        <v>14705051000</v>
      </c>
      <c r="BW603" s="3">
        <v>5875804000</v>
      </c>
      <c r="BX603" s="3">
        <v>23970990000</v>
      </c>
      <c r="BY603">
        <v>0</v>
      </c>
      <c r="BZ603">
        <v>0</v>
      </c>
      <c r="CA603">
        <v>0</v>
      </c>
      <c r="CB603">
        <v>0</v>
      </c>
      <c r="CC603">
        <v>29846794000</v>
      </c>
      <c r="CD603">
        <v>0.4</v>
      </c>
      <c r="CE603">
        <v>1388345.93</v>
      </c>
      <c r="CF603">
        <v>418567862.88999999</v>
      </c>
      <c r="CG603">
        <v>36151.129999999997</v>
      </c>
      <c r="CH603">
        <v>27529.919999999998</v>
      </c>
      <c r="CI603">
        <v>34.241921099999999</v>
      </c>
      <c r="CJ603">
        <v>4.24</v>
      </c>
      <c r="CK603">
        <v>-198416.67</v>
      </c>
      <c r="CL603">
        <v>-182180</v>
      </c>
      <c r="CM603">
        <v>16236.67</v>
      </c>
      <c r="CN603">
        <v>39660</v>
      </c>
      <c r="CO603">
        <v>6930413.3300000001</v>
      </c>
      <c r="CP603">
        <v>-44773.33</v>
      </c>
      <c r="CQ603">
        <v>-328263.33</v>
      </c>
      <c r="CR603">
        <v>2665188.09</v>
      </c>
      <c r="CS603">
        <v>312475199.61000001</v>
      </c>
      <c r="CT603">
        <v>1237176.8799999999</v>
      </c>
      <c r="CU603">
        <v>316377564.57999998</v>
      </c>
      <c r="CV603" s="34">
        <v>0.53763439999999996</v>
      </c>
      <c r="CW603">
        <v>1358280225</v>
      </c>
      <c r="CX603" s="7">
        <v>61942956.049999997</v>
      </c>
      <c r="CY603" s="10">
        <f t="shared" si="19"/>
        <v>0</v>
      </c>
      <c r="CZ603" s="10">
        <f>IFERROR(INDEX(CONFAZ!$A$2:$ES$440,MATCH(DATE(YEAR($A603),MONTH($A603),15),CONFAZ!$A$2:$A$440,0),4),0)</f>
        <v>36151.129999999997</v>
      </c>
      <c r="DA603"/>
      <c r="DB603"/>
      <c r="DC603"/>
      <c r="DD603"/>
      <c r="DJ603"/>
    </row>
    <row r="604" spans="1:114" x14ac:dyDescent="0.25">
      <c r="A604" s="1">
        <v>44094</v>
      </c>
      <c r="B604" s="1" t="str">
        <f t="shared" si="18"/>
        <v>20/09/2020</v>
      </c>
      <c r="C604" t="s">
        <v>61</v>
      </c>
      <c r="D604" t="s">
        <v>3</v>
      </c>
      <c r="E604" s="8">
        <v>5.3994999999999997</v>
      </c>
      <c r="F604">
        <v>510675942.89999998</v>
      </c>
      <c r="G604">
        <v>4571762.4800000004</v>
      </c>
      <c r="H604">
        <v>750140978</v>
      </c>
      <c r="I604">
        <v>110279878.63999997</v>
      </c>
      <c r="J604">
        <v>17027220.489999998</v>
      </c>
      <c r="K604">
        <v>27341237.699999999</v>
      </c>
      <c r="L604">
        <v>39441485</v>
      </c>
      <c r="M604" s="10">
        <v>17735131</v>
      </c>
      <c r="N604" s="10">
        <v>35610938</v>
      </c>
      <c r="O604" s="10">
        <v>131369273</v>
      </c>
      <c r="P604" s="10">
        <v>143511122</v>
      </c>
      <c r="Q604" s="10">
        <v>9166466</v>
      </c>
      <c r="R604" s="10">
        <v>131264743</v>
      </c>
      <c r="S604" s="10">
        <v>3530780</v>
      </c>
      <c r="T604" s="10">
        <v>26972790</v>
      </c>
      <c r="U604" s="10">
        <v>165259438</v>
      </c>
      <c r="V604" s="10">
        <v>81249584</v>
      </c>
      <c r="W604" s="10">
        <v>3530780</v>
      </c>
      <c r="X604" s="10">
        <v>26972790</v>
      </c>
      <c r="Y604" s="10">
        <v>165259438</v>
      </c>
      <c r="Z604" s="10">
        <v>81249584</v>
      </c>
      <c r="AA604" s="10">
        <v>4470713</v>
      </c>
      <c r="AB604" s="10">
        <v>0.35163421169999998</v>
      </c>
      <c r="AC604">
        <v>137.33000000000001</v>
      </c>
      <c r="AD604" s="2">
        <v>18223387712</v>
      </c>
      <c r="AE604" s="2">
        <v>13139951686</v>
      </c>
      <c r="AF604" s="10">
        <f>INDEX(CONFAZ!$EN$2:$ES$408,MATCH(DATE(YEAR($A604),MONTH($A604),15),CONFAZ!$EN$2:$EN$408,0),2)</f>
        <v>325779179</v>
      </c>
      <c r="AG604" s="10">
        <f>INDEX(CONFAZ!$EN$2:$ES$408,MATCH(DATE(YEAR($A604),MONTH($A604),15),CONFAZ!$EN$2:$EN$408,0),3)</f>
        <v>147124113</v>
      </c>
      <c r="AH604">
        <v>1045</v>
      </c>
      <c r="AI604">
        <v>1925494097000</v>
      </c>
      <c r="AJ604">
        <v>1.9</v>
      </c>
      <c r="AK604">
        <v>0.87</v>
      </c>
      <c r="AL604">
        <v>1263.50111111111</v>
      </c>
      <c r="AM604">
        <v>978.63400000000001</v>
      </c>
      <c r="AN604">
        <v>894.15904761904699</v>
      </c>
      <c r="AO604">
        <v>1121.1715999999999</v>
      </c>
      <c r="AP604">
        <v>14.8902965207013</v>
      </c>
      <c r="AQ604">
        <v>1.64</v>
      </c>
      <c r="AR604">
        <v>232.8</v>
      </c>
      <c r="AS604">
        <v>67.62</v>
      </c>
      <c r="AT604" s="10">
        <v>646935800000</v>
      </c>
      <c r="AU604">
        <v>115483</v>
      </c>
      <c r="AV604">
        <v>1085</v>
      </c>
      <c r="AW604">
        <v>163554258</v>
      </c>
      <c r="AX604">
        <v>109539438</v>
      </c>
      <c r="AY604">
        <v>4203</v>
      </c>
      <c r="AZ604" s="10">
        <v>92</v>
      </c>
      <c r="BA604">
        <v>248</v>
      </c>
      <c r="BB604">
        <v>248</v>
      </c>
      <c r="BC604">
        <v>5447</v>
      </c>
      <c r="BD604">
        <v>0</v>
      </c>
      <c r="BE604">
        <v>1155</v>
      </c>
      <c r="BF604">
        <v>3419</v>
      </c>
      <c r="BG604">
        <v>364</v>
      </c>
      <c r="BH604">
        <v>845</v>
      </c>
      <c r="BI604">
        <v>1025</v>
      </c>
      <c r="BJ604">
        <v>23</v>
      </c>
      <c r="BK604">
        <v>99060</v>
      </c>
      <c r="BL604">
        <v>49944857</v>
      </c>
      <c r="BM604">
        <v>3647346</v>
      </c>
      <c r="BN604">
        <v>0</v>
      </c>
      <c r="BO604">
        <v>29846794000</v>
      </c>
      <c r="BP604" s="3">
        <v>0.4</v>
      </c>
      <c r="BQ604" s="3">
        <v>3704</v>
      </c>
      <c r="BR604" s="3">
        <v>27335.53</v>
      </c>
      <c r="BS604" s="3">
        <v>3437407000</v>
      </c>
      <c r="BT604" s="3">
        <v>22505000</v>
      </c>
      <c r="BU604" s="3">
        <v>5806026000</v>
      </c>
      <c r="BV604" s="3">
        <v>14705051000</v>
      </c>
      <c r="BW604" s="3">
        <v>5875804000</v>
      </c>
      <c r="BX604" s="3">
        <v>23970990000</v>
      </c>
      <c r="BY604">
        <v>0</v>
      </c>
      <c r="BZ604">
        <v>0</v>
      </c>
      <c r="CA604">
        <v>0</v>
      </c>
      <c r="CB604">
        <v>0</v>
      </c>
      <c r="CC604">
        <v>29846794000</v>
      </c>
      <c r="CD604">
        <v>0.4</v>
      </c>
      <c r="CE604">
        <v>1844843.58</v>
      </c>
      <c r="CF604">
        <v>490217485.63999999</v>
      </c>
      <c r="CG604">
        <v>17024</v>
      </c>
      <c r="CH604">
        <v>27849.919999999998</v>
      </c>
      <c r="CI604">
        <v>34.241921099999999</v>
      </c>
      <c r="CJ604">
        <v>4.3</v>
      </c>
      <c r="CK604">
        <v>-198416.67</v>
      </c>
      <c r="CL604">
        <v>-182180</v>
      </c>
      <c r="CM604">
        <v>16236.67</v>
      </c>
      <c r="CN604">
        <v>39660</v>
      </c>
      <c r="CO604">
        <v>6930413.3300000001</v>
      </c>
      <c r="CP604">
        <v>-44773.33</v>
      </c>
      <c r="CQ604">
        <v>-328263.33</v>
      </c>
      <c r="CR604">
        <v>1783749.89</v>
      </c>
      <c r="CS604">
        <v>339147515.33999997</v>
      </c>
      <c r="CT604">
        <v>1235869.56</v>
      </c>
      <c r="CU604">
        <v>342167134.79000002</v>
      </c>
      <c r="CV604" s="34">
        <v>0.53763439999999996</v>
      </c>
      <c r="CW604">
        <v>1386037683</v>
      </c>
      <c r="CX604" s="7">
        <v>55448036.140000001</v>
      </c>
      <c r="CY604" s="10">
        <f t="shared" si="19"/>
        <v>0</v>
      </c>
      <c r="CZ604" s="10">
        <f>IFERROR(INDEX(CONFAZ!$A$2:$ES$440,MATCH(DATE(YEAR($A604),MONTH($A604),15),CONFAZ!$A$2:$A$440,0),4),0)</f>
        <v>17024</v>
      </c>
      <c r="DA604"/>
      <c r="DB604"/>
      <c r="DC604"/>
      <c r="DD604"/>
      <c r="DJ604"/>
    </row>
    <row r="605" spans="1:114" x14ac:dyDescent="0.25">
      <c r="A605" s="1">
        <v>44124</v>
      </c>
      <c r="B605" s="1" t="str">
        <f t="shared" si="18"/>
        <v>20/10/2020</v>
      </c>
      <c r="C605" t="s">
        <v>61</v>
      </c>
      <c r="D605" t="s">
        <v>3</v>
      </c>
      <c r="E605" s="8">
        <v>5.6257999999999999</v>
      </c>
      <c r="F605">
        <v>512558046.03000003</v>
      </c>
      <c r="G605">
        <v>7289014.9500000002</v>
      </c>
      <c r="H605">
        <v>780252314</v>
      </c>
      <c r="I605">
        <v>135729323.36999997</v>
      </c>
      <c r="J605">
        <v>32702820.389999997</v>
      </c>
      <c r="K605">
        <v>24400626.460000005</v>
      </c>
      <c r="L605">
        <v>21840366</v>
      </c>
      <c r="M605" s="10">
        <v>19453927</v>
      </c>
      <c r="N605" s="10">
        <v>36296807</v>
      </c>
      <c r="O605" s="10">
        <v>118882562</v>
      </c>
      <c r="P605" s="10">
        <v>141839648</v>
      </c>
      <c r="Q605" s="10">
        <v>8907117</v>
      </c>
      <c r="R605" s="10">
        <v>133458997</v>
      </c>
      <c r="S605" s="10">
        <v>4195516</v>
      </c>
      <c r="T605" s="10">
        <v>30592987</v>
      </c>
      <c r="U605" s="10">
        <v>196638278</v>
      </c>
      <c r="V605" s="10">
        <v>83100994</v>
      </c>
      <c r="W605" s="10">
        <v>4195516</v>
      </c>
      <c r="X605" s="10">
        <v>30592987</v>
      </c>
      <c r="Y605" s="10">
        <v>196638278</v>
      </c>
      <c r="Z605" s="10">
        <v>83100994</v>
      </c>
      <c r="AA605" s="10">
        <v>6885481</v>
      </c>
      <c r="AB605" s="10">
        <v>0.15419902169999999</v>
      </c>
      <c r="AC605">
        <v>139.99</v>
      </c>
      <c r="AD605" s="2">
        <v>17649335596</v>
      </c>
      <c r="AE605" s="2">
        <v>13245304357</v>
      </c>
      <c r="AF605" s="10">
        <f>INDEX(CONFAZ!$EN$2:$ES$408,MATCH(DATE(YEAR($A605),MONTH($A605),15),CONFAZ!$EN$2:$EN$408,0),2)</f>
        <v>302411680</v>
      </c>
      <c r="AG605" s="10">
        <f>INDEX(CONFAZ!$EN$2:$ES$408,MATCH(DATE(YEAR($A605),MONTH($A605),15),CONFAZ!$EN$2:$EN$408,0),3)</f>
        <v>199110441</v>
      </c>
      <c r="AH605">
        <v>1045</v>
      </c>
      <c r="AI605">
        <v>1994604886800</v>
      </c>
      <c r="AJ605">
        <v>1.9</v>
      </c>
      <c r="AK605">
        <v>0.89</v>
      </c>
      <c r="AL605">
        <v>1278.8944444444401</v>
      </c>
      <c r="AM605">
        <v>994.30099999999902</v>
      </c>
      <c r="AN605">
        <v>910.90809523809503</v>
      </c>
      <c r="AO605">
        <v>1131.6068</v>
      </c>
      <c r="AP605">
        <v>14.5810380401033</v>
      </c>
      <c r="AQ605">
        <v>1.86</v>
      </c>
      <c r="AR605">
        <v>226.42</v>
      </c>
      <c r="AS605">
        <v>45.250399999999999</v>
      </c>
      <c r="AT605" s="10">
        <v>670125600000</v>
      </c>
      <c r="AU605">
        <v>90871</v>
      </c>
      <c r="AV605">
        <v>1969</v>
      </c>
      <c r="AW605">
        <v>110136799</v>
      </c>
      <c r="AX605">
        <v>80072605</v>
      </c>
      <c r="AY605">
        <v>4181</v>
      </c>
      <c r="AZ605" s="10">
        <v>242</v>
      </c>
      <c r="BA605">
        <v>213</v>
      </c>
      <c r="BB605">
        <v>213</v>
      </c>
      <c r="BC605">
        <v>4388</v>
      </c>
      <c r="BD605">
        <v>7043</v>
      </c>
      <c r="BE605">
        <v>597</v>
      </c>
      <c r="BF605">
        <v>16071</v>
      </c>
      <c r="BG605">
        <v>2924</v>
      </c>
      <c r="BH605">
        <v>5004</v>
      </c>
      <c r="BI605">
        <v>4785</v>
      </c>
      <c r="BJ605">
        <v>0</v>
      </c>
      <c r="BK605">
        <v>73401</v>
      </c>
      <c r="BL605">
        <v>29662791</v>
      </c>
      <c r="BM605">
        <v>186124</v>
      </c>
      <c r="BN605">
        <v>0</v>
      </c>
      <c r="BO605">
        <v>29846794000</v>
      </c>
      <c r="BP605" s="3">
        <v>0.4</v>
      </c>
      <c r="BQ605" s="3">
        <v>3704</v>
      </c>
      <c r="BR605">
        <v>27335.53</v>
      </c>
      <c r="BS605" s="3">
        <v>3437407000</v>
      </c>
      <c r="BT605" s="3">
        <v>22505000</v>
      </c>
      <c r="BU605" s="3">
        <v>5806026000</v>
      </c>
      <c r="BV605" s="3">
        <v>14705051000</v>
      </c>
      <c r="BW605" s="3">
        <v>5875804000</v>
      </c>
      <c r="BX605" s="3">
        <v>23970990000</v>
      </c>
      <c r="BY605">
        <v>0</v>
      </c>
      <c r="BZ605">
        <v>0</v>
      </c>
      <c r="CA605">
        <v>0</v>
      </c>
      <c r="CB605">
        <v>0</v>
      </c>
      <c r="CC605">
        <v>29846794000</v>
      </c>
      <c r="CD605">
        <v>0.4</v>
      </c>
      <c r="CE605">
        <v>1944199.72</v>
      </c>
      <c r="CF605">
        <v>534407291.63999999</v>
      </c>
      <c r="CG605">
        <v>22396.71</v>
      </c>
      <c r="CH605">
        <v>28180.92</v>
      </c>
      <c r="CI605">
        <v>34.241921099999999</v>
      </c>
      <c r="CJ605">
        <v>4.3600000000000003</v>
      </c>
      <c r="CK605">
        <v>-411370</v>
      </c>
      <c r="CL605">
        <v>-397186.67</v>
      </c>
      <c r="CM605">
        <v>14186.67</v>
      </c>
      <c r="CN605">
        <v>-439206.67</v>
      </c>
      <c r="CO605">
        <v>6908360</v>
      </c>
      <c r="CP605">
        <v>-87666.67</v>
      </c>
      <c r="CQ605">
        <v>-312220</v>
      </c>
      <c r="CR605">
        <v>3820828.62</v>
      </c>
      <c r="CS605">
        <v>354416020.72000003</v>
      </c>
      <c r="CT605">
        <v>865258.75</v>
      </c>
      <c r="CU605">
        <v>359103230.77999997</v>
      </c>
      <c r="CV605" s="34">
        <v>0.53763439999999996</v>
      </c>
      <c r="CW605">
        <v>1346454009</v>
      </c>
      <c r="CX605" s="7">
        <v>62094000.130000003</v>
      </c>
      <c r="CY605" s="10">
        <f t="shared" si="19"/>
        <v>0</v>
      </c>
      <c r="CZ605" s="10">
        <f>IFERROR(INDEX(CONFAZ!$A$2:$ES$440,MATCH(DATE(YEAR($A605),MONTH($A605),15),CONFAZ!$A$2:$A$440,0),4),0)</f>
        <v>22396.71</v>
      </c>
      <c r="DA605" s="10"/>
      <c r="DB605" s="10"/>
      <c r="DC605"/>
      <c r="DD605"/>
      <c r="DJ605"/>
    </row>
    <row r="606" spans="1:114" x14ac:dyDescent="0.25">
      <c r="A606" s="1">
        <v>44155</v>
      </c>
      <c r="B606" s="1" t="str">
        <f t="shared" si="18"/>
        <v>20/11/2020</v>
      </c>
      <c r="C606" t="s">
        <v>61</v>
      </c>
      <c r="D606" t="s">
        <v>3</v>
      </c>
      <c r="E606" s="8">
        <v>5.4177999999999997</v>
      </c>
      <c r="F606">
        <v>517396938.19</v>
      </c>
      <c r="G606">
        <v>6714182.9699999997</v>
      </c>
      <c r="H606">
        <v>769832455</v>
      </c>
      <c r="I606">
        <v>138883009.44000003</v>
      </c>
      <c r="J606">
        <v>17795127.389999997</v>
      </c>
      <c r="K606">
        <v>24824934.090000004</v>
      </c>
      <c r="L606">
        <v>18778816</v>
      </c>
      <c r="M606" s="10">
        <v>17541897</v>
      </c>
      <c r="N606" s="10">
        <v>36785918</v>
      </c>
      <c r="O606" s="10">
        <v>117242970</v>
      </c>
      <c r="P606" s="10">
        <v>145835643</v>
      </c>
      <c r="Q606" s="10">
        <v>12343118</v>
      </c>
      <c r="R606" s="10">
        <v>144174197</v>
      </c>
      <c r="S606" s="10">
        <v>3995861</v>
      </c>
      <c r="T606" s="10">
        <v>30594747</v>
      </c>
      <c r="U606" s="10">
        <v>163002259</v>
      </c>
      <c r="V606" s="10">
        <v>91820620</v>
      </c>
      <c r="W606" s="10">
        <v>3995861</v>
      </c>
      <c r="X606" s="10">
        <v>30594747</v>
      </c>
      <c r="Y606" s="10">
        <v>163002259</v>
      </c>
      <c r="Z606" s="10">
        <v>91820620</v>
      </c>
      <c r="AA606" s="10">
        <v>6495225</v>
      </c>
      <c r="AB606" s="10">
        <v>0.232322006</v>
      </c>
      <c r="AC606">
        <v>138.34</v>
      </c>
      <c r="AD606" s="2">
        <v>17344900538</v>
      </c>
      <c r="AE606" s="2">
        <v>14856582072</v>
      </c>
      <c r="AF606" s="10">
        <f>INDEX(CONFAZ!$EN$2:$ES$408,MATCH(DATE(YEAR($A606),MONTH($A606),15),CONFAZ!$EN$2:$EN$408,0),2)</f>
        <v>226156409</v>
      </c>
      <c r="AG606" s="10">
        <f>INDEX(CONFAZ!$EN$2:$ES$408,MATCH(DATE(YEAR($A606),MONTH($A606),15),CONFAZ!$EN$2:$EN$408,0),3)</f>
        <v>122209490</v>
      </c>
      <c r="AH606">
        <v>1045</v>
      </c>
      <c r="AI606">
        <v>1928758471200</v>
      </c>
      <c r="AJ606">
        <v>1.9</v>
      </c>
      <c r="AK606">
        <v>0.95</v>
      </c>
      <c r="AL606">
        <v>1289.8699999999999</v>
      </c>
      <c r="AM606">
        <v>999.66200000000003</v>
      </c>
      <c r="AN606">
        <v>914.89761904761895</v>
      </c>
      <c r="AO606">
        <v>1139.26</v>
      </c>
      <c r="AP606">
        <v>14.3579293084175</v>
      </c>
      <c r="AQ606">
        <v>1.89</v>
      </c>
      <c r="AR606">
        <v>233.07</v>
      </c>
      <c r="AS606">
        <v>69.438999999999993</v>
      </c>
      <c r="AT606" s="10">
        <v>676165200000</v>
      </c>
      <c r="AU606">
        <v>76177</v>
      </c>
      <c r="AV606">
        <v>138</v>
      </c>
      <c r="AW606">
        <v>98840609</v>
      </c>
      <c r="AX606">
        <v>63456525</v>
      </c>
      <c r="AY606">
        <v>2396</v>
      </c>
      <c r="AZ606" s="10">
        <v>379</v>
      </c>
      <c r="BA606">
        <v>152</v>
      </c>
      <c r="BB606">
        <v>152</v>
      </c>
      <c r="BC606">
        <v>6132</v>
      </c>
      <c r="BD606">
        <v>0</v>
      </c>
      <c r="BE606">
        <v>1206</v>
      </c>
      <c r="BF606">
        <v>492</v>
      </c>
      <c r="BG606">
        <v>579</v>
      </c>
      <c r="BH606">
        <v>5044</v>
      </c>
      <c r="BI606">
        <v>2247</v>
      </c>
      <c r="BJ606">
        <v>0</v>
      </c>
      <c r="BK606">
        <v>69832</v>
      </c>
      <c r="BL606">
        <v>34964069</v>
      </c>
      <c r="BM606">
        <v>251486</v>
      </c>
      <c r="BN606">
        <v>0</v>
      </c>
      <c r="BO606">
        <v>29846794000</v>
      </c>
      <c r="BP606" s="3">
        <v>0.4</v>
      </c>
      <c r="BQ606" s="3">
        <v>3704</v>
      </c>
      <c r="BR606" s="3">
        <v>27335.53</v>
      </c>
      <c r="BS606" s="3">
        <v>3437407000</v>
      </c>
      <c r="BT606" s="3">
        <v>22505000</v>
      </c>
      <c r="BU606" s="3">
        <v>5806026000</v>
      </c>
      <c r="BV606">
        <v>14705051000</v>
      </c>
      <c r="BW606" s="3">
        <v>5875804000</v>
      </c>
      <c r="BX606" s="3">
        <v>23970990000</v>
      </c>
      <c r="BY606">
        <v>0</v>
      </c>
      <c r="BZ606">
        <v>0</v>
      </c>
      <c r="CA606">
        <v>0</v>
      </c>
      <c r="CB606">
        <v>0</v>
      </c>
      <c r="CC606">
        <v>29846794000</v>
      </c>
      <c r="CD606">
        <v>0.4</v>
      </c>
      <c r="CE606">
        <v>2666101.14</v>
      </c>
      <c r="CF606">
        <v>648989156.41999996</v>
      </c>
      <c r="CG606">
        <v>27755.25</v>
      </c>
      <c r="CH606">
        <v>28010.92</v>
      </c>
      <c r="CI606">
        <v>34.241921099999999</v>
      </c>
      <c r="CJ606">
        <v>4.41</v>
      </c>
      <c r="CK606">
        <v>-411370</v>
      </c>
      <c r="CL606">
        <v>-397186.67</v>
      </c>
      <c r="CM606">
        <v>14186.67</v>
      </c>
      <c r="CN606">
        <v>-439206.67</v>
      </c>
      <c r="CO606">
        <v>6908360</v>
      </c>
      <c r="CP606">
        <v>-87666.67</v>
      </c>
      <c r="CQ606">
        <v>-312220</v>
      </c>
      <c r="CR606">
        <v>3194647.67</v>
      </c>
      <c r="CS606">
        <v>335450581.25</v>
      </c>
      <c r="CT606">
        <v>695869.07</v>
      </c>
      <c r="CU606">
        <v>339358738.74000001</v>
      </c>
      <c r="CV606" s="34">
        <v>0.53763439999999996</v>
      </c>
      <c r="CW606">
        <v>1463587110</v>
      </c>
      <c r="CX606" s="7">
        <v>59071300.359999999</v>
      </c>
      <c r="CY606" s="10">
        <f t="shared" si="19"/>
        <v>0</v>
      </c>
      <c r="CZ606" s="10">
        <f>IFERROR(INDEX(CONFAZ!$A$2:$ES$440,MATCH(DATE(YEAR($A606),MONTH($A606),15),CONFAZ!$A$2:$A$440,0),4),0)</f>
        <v>27755.25</v>
      </c>
      <c r="DA606"/>
      <c r="DB606"/>
      <c r="DC606"/>
      <c r="DD606"/>
      <c r="DJ606"/>
    </row>
    <row r="607" spans="1:114" x14ac:dyDescent="0.25">
      <c r="A607" s="1">
        <v>44185</v>
      </c>
      <c r="B607" s="1" t="str">
        <f t="shared" si="18"/>
        <v>20/12/2020</v>
      </c>
      <c r="C607" t="s">
        <v>61</v>
      </c>
      <c r="D607" t="s">
        <v>3</v>
      </c>
      <c r="E607" s="8">
        <v>5.1456</v>
      </c>
      <c r="F607">
        <v>544437578.44000006</v>
      </c>
      <c r="G607">
        <v>6378892.5599999996</v>
      </c>
      <c r="H607">
        <v>791157077</v>
      </c>
      <c r="I607">
        <v>130563408.11</v>
      </c>
      <c r="J607">
        <v>16407185.569999997</v>
      </c>
      <c r="K607">
        <v>26022080.389999997</v>
      </c>
      <c r="L607">
        <v>19522583</v>
      </c>
      <c r="M607" s="10">
        <v>18588913</v>
      </c>
      <c r="N607" s="10">
        <v>38470716</v>
      </c>
      <c r="O607" s="10">
        <v>130714676</v>
      </c>
      <c r="P607" s="10">
        <v>144695951</v>
      </c>
      <c r="Q607" s="10">
        <v>9789284</v>
      </c>
      <c r="R607" s="10">
        <v>142619326</v>
      </c>
      <c r="S607" s="10">
        <v>2863821</v>
      </c>
      <c r="T607" s="10">
        <v>32443509</v>
      </c>
      <c r="U607" s="10">
        <v>180135570</v>
      </c>
      <c r="V607" s="10">
        <v>84558230</v>
      </c>
      <c r="W607" s="10">
        <v>2863821</v>
      </c>
      <c r="X607" s="10">
        <v>32443509</v>
      </c>
      <c r="Y607" s="10">
        <v>180135570</v>
      </c>
      <c r="Z607" s="10">
        <v>84558230</v>
      </c>
      <c r="AA607" s="10">
        <v>6277081</v>
      </c>
      <c r="AB607" s="10">
        <v>0.3050072948</v>
      </c>
      <c r="AC607">
        <v>139.55000000000001</v>
      </c>
      <c r="AD607" s="2">
        <v>18451708927</v>
      </c>
      <c r="AE607" s="2">
        <v>15748589294</v>
      </c>
      <c r="AF607" s="10">
        <f>INDEX(CONFAZ!$EN$2:$ES$408,MATCH(DATE(YEAR($A607),MONTH($A607),15),CONFAZ!$EN$2:$EN$408,0),2)</f>
        <v>299145103</v>
      </c>
      <c r="AG607" s="10">
        <f>INDEX(CONFAZ!$EN$2:$ES$408,MATCH(DATE(YEAR($A607),MONTH($A607),15),CONFAZ!$EN$2:$EN$408,0),3)</f>
        <v>181836747</v>
      </c>
      <c r="AH607">
        <v>1045</v>
      </c>
      <c r="AI607">
        <v>1829878272000</v>
      </c>
      <c r="AJ607">
        <v>1.9</v>
      </c>
      <c r="AK607">
        <v>1.46</v>
      </c>
      <c r="AL607">
        <v>1314.5477777777701</v>
      </c>
      <c r="AM607">
        <v>1021.865</v>
      </c>
      <c r="AN607">
        <v>934.35333333333301</v>
      </c>
      <c r="AO607">
        <v>1160.2488000000001</v>
      </c>
      <c r="AP607">
        <v>14.179875439062499</v>
      </c>
      <c r="AQ607">
        <v>2.35</v>
      </c>
      <c r="AR607">
        <v>256.69</v>
      </c>
      <c r="AS607">
        <v>26.8095</v>
      </c>
      <c r="AT607" s="10">
        <v>702688000000</v>
      </c>
      <c r="AU607">
        <v>95788</v>
      </c>
      <c r="AV607">
        <v>1343</v>
      </c>
      <c r="AW607">
        <v>177857313</v>
      </c>
      <c r="AX607">
        <v>114424377</v>
      </c>
      <c r="AY607">
        <v>6657</v>
      </c>
      <c r="AZ607" s="10">
        <v>963</v>
      </c>
      <c r="BA607">
        <v>7688</v>
      </c>
      <c r="BB607">
        <v>7688</v>
      </c>
      <c r="BC607">
        <v>11732</v>
      </c>
      <c r="BD607">
        <v>284</v>
      </c>
      <c r="BE607">
        <v>2584</v>
      </c>
      <c r="BF607">
        <v>11507</v>
      </c>
      <c r="BG607">
        <v>637</v>
      </c>
      <c r="BH607">
        <v>1492</v>
      </c>
      <c r="BI607">
        <v>3245</v>
      </c>
      <c r="BJ607">
        <v>65</v>
      </c>
      <c r="BK607">
        <v>88799</v>
      </c>
      <c r="BL607">
        <v>62183112</v>
      </c>
      <c r="BM607">
        <v>1011910</v>
      </c>
      <c r="BN607">
        <v>0</v>
      </c>
      <c r="BO607">
        <v>29846794000</v>
      </c>
      <c r="BP607" s="3">
        <v>0.4</v>
      </c>
      <c r="BQ607" s="3">
        <v>3704</v>
      </c>
      <c r="BR607">
        <v>27335.53</v>
      </c>
      <c r="BS607" s="3">
        <v>3437407000</v>
      </c>
      <c r="BT607" s="3">
        <v>22505000</v>
      </c>
      <c r="BU607" s="3">
        <v>5806026000</v>
      </c>
      <c r="BV607" s="3">
        <v>14705051000</v>
      </c>
      <c r="BW607" s="3">
        <v>5875804000</v>
      </c>
      <c r="BX607" s="3">
        <v>23970990000</v>
      </c>
      <c r="BY607">
        <v>0</v>
      </c>
      <c r="BZ607">
        <v>0</v>
      </c>
      <c r="CA607">
        <v>0</v>
      </c>
      <c r="CB607">
        <v>0</v>
      </c>
      <c r="CC607">
        <v>29846794000</v>
      </c>
      <c r="CD607">
        <v>0.4</v>
      </c>
      <c r="CE607">
        <v>2351096.06</v>
      </c>
      <c r="CF607">
        <v>1237980331.01</v>
      </c>
      <c r="CG607">
        <v>26256.97</v>
      </c>
      <c r="CH607">
        <v>28175.919999999998</v>
      </c>
      <c r="CI607">
        <v>34.241921099999999</v>
      </c>
      <c r="CJ607">
        <v>4.4800000000000004</v>
      </c>
      <c r="CK607">
        <v>-411370</v>
      </c>
      <c r="CL607">
        <v>-397186.67</v>
      </c>
      <c r="CM607">
        <v>14186.67</v>
      </c>
      <c r="CN607">
        <v>-439206.67</v>
      </c>
      <c r="CO607">
        <v>6908360</v>
      </c>
      <c r="CP607">
        <v>-87666.67</v>
      </c>
      <c r="CQ607">
        <v>-312220</v>
      </c>
      <c r="CR607">
        <v>2869821.19</v>
      </c>
      <c r="CS607">
        <v>349568716.17000002</v>
      </c>
      <c r="CT607">
        <v>530162.25</v>
      </c>
      <c r="CU607">
        <v>352971354.61000001</v>
      </c>
      <c r="CV607" s="34">
        <v>0.53763439999999996</v>
      </c>
      <c r="CW607">
        <v>1631875248</v>
      </c>
      <c r="CX607" s="7">
        <v>62091899.380000003</v>
      </c>
      <c r="CY607" s="10">
        <f t="shared" si="19"/>
        <v>0</v>
      </c>
      <c r="CZ607" s="10">
        <f>IFERROR(INDEX(CONFAZ!$A$2:$ES$440,MATCH(DATE(YEAR($A607),MONTH($A607),15),CONFAZ!$A$2:$A$440,0),4),0)</f>
        <v>26256.97</v>
      </c>
      <c r="DB607"/>
      <c r="DC607"/>
      <c r="DD607"/>
      <c r="DJ607"/>
    </row>
    <row r="608" spans="1:114" x14ac:dyDescent="0.25">
      <c r="A608" s="1">
        <v>44216</v>
      </c>
      <c r="B608" s="1" t="str">
        <f t="shared" si="18"/>
        <v>20/01/2021</v>
      </c>
      <c r="C608" t="s">
        <v>61</v>
      </c>
      <c r="D608" t="s">
        <v>3</v>
      </c>
      <c r="E608" s="8">
        <v>5.3562000000000003</v>
      </c>
      <c r="F608">
        <v>701660118.67999995</v>
      </c>
      <c r="G608">
        <v>6000866.1600000001</v>
      </c>
      <c r="H608">
        <v>953962929</v>
      </c>
      <c r="I608">
        <v>133785359.5</v>
      </c>
      <c r="J608">
        <v>12309139.66</v>
      </c>
      <c r="K608">
        <v>28869196.66</v>
      </c>
      <c r="L608">
        <v>36365192</v>
      </c>
      <c r="M608" s="10">
        <v>21654809</v>
      </c>
      <c r="N608" s="10">
        <v>84454207</v>
      </c>
      <c r="O608" s="10">
        <v>147589834</v>
      </c>
      <c r="P608" s="10">
        <v>141370176</v>
      </c>
      <c r="Q608" s="10">
        <v>11443611</v>
      </c>
      <c r="R608" s="10">
        <v>142785788</v>
      </c>
      <c r="S608" s="10">
        <v>3682071</v>
      </c>
      <c r="T608" s="10">
        <v>28726547</v>
      </c>
      <c r="U608" s="10">
        <v>280031291</v>
      </c>
      <c r="V608" s="10">
        <v>86753904</v>
      </c>
      <c r="W608" s="10">
        <v>3682071</v>
      </c>
      <c r="X608" s="10">
        <v>28726547</v>
      </c>
      <c r="Y608" s="10">
        <v>280031291</v>
      </c>
      <c r="Z608" s="10">
        <v>86753904</v>
      </c>
      <c r="AA608" s="10">
        <v>5470691</v>
      </c>
      <c r="AB608" s="10">
        <v>0.85405814840000005</v>
      </c>
      <c r="AC608">
        <v>131.88</v>
      </c>
      <c r="AD608" s="2">
        <v>14947626003</v>
      </c>
      <c r="AE608" s="2">
        <v>15167392393</v>
      </c>
      <c r="AF608" s="10">
        <f>INDEX(CONFAZ!$EN$2:$ES$408,MATCH(DATE(YEAR($A608),MONTH($A608),15),CONFAZ!$EN$2:$EN$408,0),2)</f>
        <v>219556656</v>
      </c>
      <c r="AG608" s="10">
        <f>INDEX(CONFAZ!$EN$2:$ES$408,MATCH(DATE(YEAR($A608),MONTH($A608),15),CONFAZ!$EN$2:$EN$408,0),3)</f>
        <v>200805286</v>
      </c>
      <c r="AH608">
        <v>1100</v>
      </c>
      <c r="AI608">
        <v>1903679179200</v>
      </c>
      <c r="AJ608">
        <v>1.9</v>
      </c>
      <c r="AK608">
        <v>0.27</v>
      </c>
      <c r="AL608">
        <v>1341.27666666666</v>
      </c>
      <c r="AM608">
        <v>1046.761</v>
      </c>
      <c r="AN608">
        <v>959.58285714285705</v>
      </c>
      <c r="AO608">
        <v>1190.4636</v>
      </c>
      <c r="AP608">
        <v>14.460856431079399</v>
      </c>
      <c r="AQ608">
        <v>1.25</v>
      </c>
      <c r="AR608">
        <v>287.13</v>
      </c>
      <c r="AS608">
        <v>11.81</v>
      </c>
      <c r="AT608" s="10">
        <v>679663300000</v>
      </c>
      <c r="AU608">
        <v>80208</v>
      </c>
      <c r="AV608">
        <v>1003</v>
      </c>
      <c r="AW608">
        <v>140274711</v>
      </c>
      <c r="AX608">
        <v>94168936</v>
      </c>
      <c r="AY608">
        <v>4800</v>
      </c>
      <c r="AZ608" s="10">
        <v>1176</v>
      </c>
      <c r="BA608">
        <v>114</v>
      </c>
      <c r="BB608">
        <v>114</v>
      </c>
      <c r="BC608">
        <v>6875</v>
      </c>
      <c r="BD608">
        <v>0</v>
      </c>
      <c r="BE608">
        <v>772</v>
      </c>
      <c r="BF608">
        <v>644</v>
      </c>
      <c r="BG608">
        <v>155</v>
      </c>
      <c r="BH608">
        <v>2008</v>
      </c>
      <c r="BI608">
        <v>4649</v>
      </c>
      <c r="BJ608">
        <v>0</v>
      </c>
      <c r="BK608">
        <v>65968</v>
      </c>
      <c r="BL608">
        <v>45859481</v>
      </c>
      <c r="BM608">
        <v>74032</v>
      </c>
      <c r="BN608">
        <v>0</v>
      </c>
      <c r="BO608">
        <v>33605801000</v>
      </c>
      <c r="BP608" s="3">
        <v>0.4</v>
      </c>
      <c r="BQ608" s="3">
        <v>3704</v>
      </c>
      <c r="BR608">
        <v>30699.57</v>
      </c>
      <c r="BS608" s="3">
        <v>3568480000</v>
      </c>
      <c r="BT608" s="3">
        <v>20396000</v>
      </c>
      <c r="BU608" s="3">
        <v>7460218000</v>
      </c>
      <c r="BV608" s="3">
        <v>16141426000</v>
      </c>
      <c r="BW608" s="3">
        <v>6415281000</v>
      </c>
      <c r="BX608" s="3">
        <v>27190520000</v>
      </c>
      <c r="BY608">
        <v>0</v>
      </c>
      <c r="BZ608">
        <v>0</v>
      </c>
      <c r="CA608">
        <v>0</v>
      </c>
      <c r="CB608">
        <v>0</v>
      </c>
      <c r="CC608">
        <v>29846794000</v>
      </c>
      <c r="CD608">
        <v>0.4</v>
      </c>
      <c r="CE608">
        <v>1920733.82</v>
      </c>
      <c r="CF608">
        <v>636613853.80999994</v>
      </c>
      <c r="CG608">
        <v>23681.24</v>
      </c>
      <c r="CH608">
        <v>33627</v>
      </c>
      <c r="CI608">
        <v>32.8664779</v>
      </c>
      <c r="CJ608">
        <v>4.62</v>
      </c>
      <c r="CK608">
        <v>347390</v>
      </c>
      <c r="CL608">
        <v>357476.67</v>
      </c>
      <c r="CM608">
        <v>10090</v>
      </c>
      <c r="CN608">
        <v>-48176.67</v>
      </c>
      <c r="CO608">
        <v>6979780</v>
      </c>
      <c r="CP608">
        <v>-48216.67</v>
      </c>
      <c r="CQ608">
        <v>-238543.33</v>
      </c>
      <c r="CR608">
        <v>2582825.77</v>
      </c>
      <c r="CS608">
        <v>501247049.06</v>
      </c>
      <c r="CT608">
        <v>1398101.52</v>
      </c>
      <c r="CU608">
        <v>505227976.35000002</v>
      </c>
      <c r="CV608" s="34">
        <v>0.53441640000000001</v>
      </c>
      <c r="CW608">
        <v>1139140771</v>
      </c>
      <c r="CX608" s="7">
        <v>70700563.890000001</v>
      </c>
      <c r="CY608" s="10">
        <f t="shared" si="19"/>
        <v>0</v>
      </c>
      <c r="CZ608" s="10">
        <f>IFERROR(INDEX(CONFAZ!$A$2:$ES$440,MATCH(DATE(YEAR($A608),MONTH($A608),15),CONFAZ!$A$2:$A$440,0),4),0)</f>
        <v>23681.24</v>
      </c>
      <c r="DA608"/>
      <c r="DB608"/>
      <c r="DC608"/>
      <c r="DD608"/>
      <c r="DJ608"/>
    </row>
    <row r="609" spans="1:114" x14ac:dyDescent="0.25">
      <c r="A609" s="1">
        <v>44247</v>
      </c>
      <c r="B609" s="1" t="str">
        <f t="shared" si="18"/>
        <v>20/02/2021</v>
      </c>
      <c r="C609" t="s">
        <v>61</v>
      </c>
      <c r="D609" t="s">
        <v>3</v>
      </c>
      <c r="E609" s="8">
        <v>5.4165000000000001</v>
      </c>
      <c r="F609">
        <v>517490592.14999992</v>
      </c>
      <c r="G609">
        <v>4728410.59</v>
      </c>
      <c r="H609">
        <v>733541331</v>
      </c>
      <c r="I609">
        <v>117453395.57000001</v>
      </c>
      <c r="J609">
        <v>10984360.35</v>
      </c>
      <c r="K609">
        <v>21271996.27</v>
      </c>
      <c r="L609">
        <v>97533778</v>
      </c>
      <c r="M609" s="10">
        <v>16116347</v>
      </c>
      <c r="N609" s="10">
        <v>33358258</v>
      </c>
      <c r="O609" s="10">
        <v>109013677</v>
      </c>
      <c r="P609" s="10">
        <v>123245308</v>
      </c>
      <c r="Q609" s="10">
        <v>8617236</v>
      </c>
      <c r="R609" s="10">
        <v>125448009</v>
      </c>
      <c r="S609" s="10">
        <v>3230631</v>
      </c>
      <c r="T609" s="10">
        <v>24662693</v>
      </c>
      <c r="U609" s="10">
        <v>208196002</v>
      </c>
      <c r="V609" s="10">
        <v>77070643</v>
      </c>
      <c r="W609" s="10">
        <v>3230631</v>
      </c>
      <c r="X609" s="10">
        <v>24662693</v>
      </c>
      <c r="Y609" s="10">
        <v>208196002</v>
      </c>
      <c r="Z609" s="10">
        <v>77070643</v>
      </c>
      <c r="AA609" s="10">
        <v>4582527</v>
      </c>
      <c r="AB609" s="10">
        <v>1.5722876813</v>
      </c>
      <c r="AC609">
        <v>134.52000000000001</v>
      </c>
      <c r="AD609" s="2">
        <v>16375290870</v>
      </c>
      <c r="AE609" s="2">
        <v>14539172569</v>
      </c>
      <c r="AF609" s="10">
        <f>INDEX(CONFAZ!$EN$2:$ES$408,MATCH(DATE(YEAR($A609),MONTH($A609),15),CONFAZ!$EN$2:$EN$408,0),2)</f>
        <v>284598511</v>
      </c>
      <c r="AG609" s="10">
        <f>INDEX(CONFAZ!$EN$2:$ES$408,MATCH(DATE(YEAR($A609),MONTH($A609),15),CONFAZ!$EN$2:$EN$408,0),3)</f>
        <v>204661460</v>
      </c>
      <c r="AH609">
        <v>1100</v>
      </c>
      <c r="AI609">
        <v>1928653155000</v>
      </c>
      <c r="AJ609">
        <v>1.9</v>
      </c>
      <c r="AK609">
        <v>0.82</v>
      </c>
      <c r="AL609">
        <v>1368.41055555555</v>
      </c>
      <c r="AM609">
        <v>1063.9475</v>
      </c>
      <c r="AN609">
        <v>975.356666666666</v>
      </c>
      <c r="AO609">
        <v>1213.5008</v>
      </c>
      <c r="AP609">
        <v>14.6081375896377</v>
      </c>
      <c r="AQ609">
        <v>1.86</v>
      </c>
      <c r="AR609">
        <v>333.68</v>
      </c>
      <c r="AS609">
        <v>86.63</v>
      </c>
      <c r="AT609" s="10">
        <v>706749200000</v>
      </c>
      <c r="AU609">
        <v>47039</v>
      </c>
      <c r="AV609">
        <v>482</v>
      </c>
      <c r="AW609">
        <v>176648964</v>
      </c>
      <c r="AX609">
        <v>81671249</v>
      </c>
      <c r="AY609">
        <v>2678</v>
      </c>
      <c r="AZ609" s="10">
        <v>181</v>
      </c>
      <c r="BA609">
        <v>76</v>
      </c>
      <c r="BB609">
        <v>76</v>
      </c>
      <c r="BC609">
        <v>3931</v>
      </c>
      <c r="BD609">
        <v>0</v>
      </c>
      <c r="BE609">
        <v>1165</v>
      </c>
      <c r="BF609">
        <v>16925</v>
      </c>
      <c r="BG609">
        <v>776</v>
      </c>
      <c r="BH609">
        <v>2203</v>
      </c>
      <c r="BI609">
        <v>1304</v>
      </c>
      <c r="BJ609">
        <v>0</v>
      </c>
      <c r="BK609">
        <v>41528</v>
      </c>
      <c r="BL609">
        <v>94806877</v>
      </c>
      <c r="BM609">
        <v>45562</v>
      </c>
      <c r="BN609">
        <v>0</v>
      </c>
      <c r="BO609">
        <v>33605801000</v>
      </c>
      <c r="BP609" s="3">
        <v>0.4</v>
      </c>
      <c r="BQ609" s="3">
        <v>3704</v>
      </c>
      <c r="BR609" s="3">
        <v>30699.57</v>
      </c>
      <c r="BS609">
        <v>3568480000</v>
      </c>
      <c r="BT609">
        <v>20396000</v>
      </c>
      <c r="BU609" s="3">
        <v>7460218000</v>
      </c>
      <c r="BV609" s="3">
        <v>16141426000</v>
      </c>
      <c r="BW609">
        <v>6415281000</v>
      </c>
      <c r="BX609" s="3">
        <v>27190520000</v>
      </c>
      <c r="BY609">
        <v>0</v>
      </c>
      <c r="BZ609">
        <v>0</v>
      </c>
      <c r="CA609">
        <v>0</v>
      </c>
      <c r="CB609">
        <v>0</v>
      </c>
      <c r="CC609">
        <v>29846794000</v>
      </c>
      <c r="CD609">
        <v>0.4</v>
      </c>
      <c r="CE609">
        <v>2495333.61</v>
      </c>
      <c r="CF609">
        <v>682844777.91999996</v>
      </c>
      <c r="CG609">
        <v>26318.51</v>
      </c>
      <c r="CH609">
        <v>33470</v>
      </c>
      <c r="CI609">
        <v>32.8664779</v>
      </c>
      <c r="CJ609">
        <v>4.95</v>
      </c>
      <c r="CK609">
        <v>347390</v>
      </c>
      <c r="CL609">
        <v>357476.67</v>
      </c>
      <c r="CM609">
        <v>10090</v>
      </c>
      <c r="CN609">
        <v>-48176.67</v>
      </c>
      <c r="CO609">
        <v>6979780</v>
      </c>
      <c r="CP609">
        <v>-48216.67</v>
      </c>
      <c r="CQ609">
        <v>-238543.33</v>
      </c>
      <c r="CR609">
        <v>2077770.59</v>
      </c>
      <c r="CS609">
        <v>351112368.69999999</v>
      </c>
      <c r="CT609">
        <v>4665320.3</v>
      </c>
      <c r="CU609">
        <v>357855459.58999997</v>
      </c>
      <c r="CV609" s="34">
        <v>0.53441640000000001</v>
      </c>
      <c r="CW609">
        <v>1423982923</v>
      </c>
      <c r="CX609" s="7">
        <v>53251349.759999998</v>
      </c>
      <c r="CY609" s="10">
        <f t="shared" si="19"/>
        <v>0</v>
      </c>
      <c r="CZ609" s="10">
        <f>IFERROR(INDEX(CONFAZ!$A$2:$ES$440,MATCH(DATE(YEAR($A609),MONTH($A609),15),CONFAZ!$A$2:$A$440,0),4),0)</f>
        <v>26318.51</v>
      </c>
      <c r="DA609"/>
      <c r="DB609"/>
      <c r="DC609"/>
      <c r="DD609"/>
      <c r="DJ609"/>
    </row>
    <row r="610" spans="1:114" x14ac:dyDescent="0.25">
      <c r="A610" s="1">
        <v>44275</v>
      </c>
      <c r="B610" s="1" t="str">
        <f t="shared" si="18"/>
        <v>20/03/2021</v>
      </c>
      <c r="C610" t="s">
        <v>61</v>
      </c>
      <c r="D610" t="s">
        <v>3</v>
      </c>
      <c r="E610" s="8">
        <v>5.6460999999999997</v>
      </c>
      <c r="F610">
        <v>473362266.76999998</v>
      </c>
      <c r="G610">
        <v>5000717.3599999994</v>
      </c>
      <c r="H610">
        <v>708517954</v>
      </c>
      <c r="I610">
        <v>98060778.790000007</v>
      </c>
      <c r="J610">
        <v>52768491.089999996</v>
      </c>
      <c r="K610">
        <v>20372892.170000006</v>
      </c>
      <c r="L610">
        <v>73655798</v>
      </c>
      <c r="M610" s="10">
        <v>14993808</v>
      </c>
      <c r="N610" s="10">
        <v>32923813</v>
      </c>
      <c r="O610" s="10">
        <v>95476205</v>
      </c>
      <c r="P610" s="10">
        <v>120271670</v>
      </c>
      <c r="Q610" s="10">
        <v>9403789</v>
      </c>
      <c r="R610" s="10">
        <v>109612801</v>
      </c>
      <c r="S610" s="10">
        <v>3891685</v>
      </c>
      <c r="T610" s="10">
        <v>28136059</v>
      </c>
      <c r="U610" s="10">
        <v>210136237</v>
      </c>
      <c r="V610" s="10">
        <v>78826956</v>
      </c>
      <c r="W610" s="10">
        <v>3891685</v>
      </c>
      <c r="X610" s="10">
        <v>28136059</v>
      </c>
      <c r="Y610" s="10">
        <v>210136237</v>
      </c>
      <c r="Z610" s="10">
        <v>78826956</v>
      </c>
      <c r="AA610" s="10">
        <v>4844931</v>
      </c>
      <c r="AB610" s="10">
        <v>2.3859532561000001</v>
      </c>
      <c r="AC610">
        <v>144.41</v>
      </c>
      <c r="AD610" s="2">
        <v>24335759852</v>
      </c>
      <c r="AE610" s="2">
        <v>17865278864</v>
      </c>
      <c r="AF610" s="10">
        <f>INDEX(CONFAZ!$EN$2:$ES$408,MATCH(DATE(YEAR($A610),MONTH($A610),15),CONFAZ!$EN$2:$EN$408,0),2)</f>
        <v>337570820</v>
      </c>
      <c r="AG610" s="10">
        <f>INDEX(CONFAZ!$EN$2:$ES$408,MATCH(DATE(YEAR($A610),MONTH($A610),15),CONFAZ!$EN$2:$EN$408,0),3)</f>
        <v>234183843</v>
      </c>
      <c r="AH610">
        <v>1100</v>
      </c>
      <c r="AI610">
        <v>1961528539300</v>
      </c>
      <c r="AJ610">
        <v>2.23</v>
      </c>
      <c r="AK610">
        <v>0.86</v>
      </c>
      <c r="AL610">
        <v>1396.46444444444</v>
      </c>
      <c r="AM610">
        <v>1079.2065</v>
      </c>
      <c r="AN610">
        <v>989.824761904762</v>
      </c>
      <c r="AO610">
        <v>1233.8227999999999</v>
      </c>
      <c r="AP610">
        <v>14.908294980408201</v>
      </c>
      <c r="AQ610">
        <v>1.93</v>
      </c>
      <c r="AR610">
        <v>372.8</v>
      </c>
      <c r="AS610">
        <v>106.91</v>
      </c>
      <c r="AT610" s="10">
        <v>766209300000</v>
      </c>
      <c r="AU610">
        <v>61635</v>
      </c>
      <c r="AV610">
        <v>122</v>
      </c>
      <c r="AW610">
        <v>145320655</v>
      </c>
      <c r="AX610">
        <v>92202549</v>
      </c>
      <c r="AY610">
        <v>3514</v>
      </c>
      <c r="AZ610" s="10">
        <v>375</v>
      </c>
      <c r="BA610">
        <v>80</v>
      </c>
      <c r="BB610">
        <v>80</v>
      </c>
      <c r="BC610">
        <v>2372</v>
      </c>
      <c r="BD610">
        <v>0</v>
      </c>
      <c r="BE610">
        <v>36</v>
      </c>
      <c r="BF610">
        <v>4251</v>
      </c>
      <c r="BG610">
        <v>906</v>
      </c>
      <c r="BH610">
        <v>1312</v>
      </c>
      <c r="BI610">
        <v>1407</v>
      </c>
      <c r="BJ610">
        <v>0</v>
      </c>
      <c r="BK610">
        <v>47820</v>
      </c>
      <c r="BL610">
        <v>52926186</v>
      </c>
      <c r="BM610">
        <v>60437</v>
      </c>
      <c r="BN610">
        <v>0</v>
      </c>
      <c r="BO610">
        <v>33605801000</v>
      </c>
      <c r="BP610" s="3">
        <v>0.4</v>
      </c>
      <c r="BQ610" s="3">
        <v>3704</v>
      </c>
      <c r="BR610" s="3">
        <v>30699.57</v>
      </c>
      <c r="BS610" s="3">
        <v>3568480000</v>
      </c>
      <c r="BT610">
        <v>20396000</v>
      </c>
      <c r="BU610">
        <v>7460218000</v>
      </c>
      <c r="BV610" s="3">
        <v>16141426000</v>
      </c>
      <c r="BW610" s="3">
        <v>6415281000</v>
      </c>
      <c r="BX610" s="3">
        <v>27190520000</v>
      </c>
      <c r="BY610">
        <v>0</v>
      </c>
      <c r="BZ610">
        <v>0</v>
      </c>
      <c r="CA610">
        <v>0</v>
      </c>
      <c r="CB610">
        <v>0</v>
      </c>
      <c r="CC610">
        <v>29846794000</v>
      </c>
      <c r="CD610">
        <v>0.4</v>
      </c>
      <c r="CE610">
        <v>1853556.51</v>
      </c>
      <c r="CF610">
        <v>692918983.50999999</v>
      </c>
      <c r="CG610">
        <v>7371.47</v>
      </c>
      <c r="CH610">
        <v>33595</v>
      </c>
      <c r="CI610">
        <v>32.8664779</v>
      </c>
      <c r="CJ610">
        <v>5.48</v>
      </c>
      <c r="CK610">
        <v>347390</v>
      </c>
      <c r="CL610">
        <v>357476.67</v>
      </c>
      <c r="CM610">
        <v>10090</v>
      </c>
      <c r="CN610">
        <v>-48176.67</v>
      </c>
      <c r="CO610">
        <v>6979780</v>
      </c>
      <c r="CP610">
        <v>-48216.67</v>
      </c>
      <c r="CQ610">
        <v>-238543.33</v>
      </c>
      <c r="CR610">
        <v>1850811.39</v>
      </c>
      <c r="CS610">
        <v>334726484.63999999</v>
      </c>
      <c r="CT610">
        <v>3597327.38</v>
      </c>
      <c r="CU610">
        <v>340193238.25</v>
      </c>
      <c r="CV610" s="34">
        <v>0.53441640000000001</v>
      </c>
      <c r="CW610">
        <v>1423982923</v>
      </c>
      <c r="CX610" s="7">
        <v>54307377.960000001</v>
      </c>
      <c r="CY610" s="10">
        <f t="shared" si="19"/>
        <v>0</v>
      </c>
      <c r="CZ610" s="10">
        <f>IFERROR(INDEX(CONFAZ!$A$2:$ES$440,MATCH(DATE(YEAR($A610),MONTH($A610),15),CONFAZ!$A$2:$A$440,0),4),0)</f>
        <v>7371.47</v>
      </c>
      <c r="DA610"/>
      <c r="DB610"/>
      <c r="DC610"/>
      <c r="DD610"/>
      <c r="DJ610"/>
    </row>
    <row r="611" spans="1:114" x14ac:dyDescent="0.25">
      <c r="A611" s="1">
        <v>44306</v>
      </c>
      <c r="B611" s="1" t="str">
        <f t="shared" si="18"/>
        <v>20/04/2021</v>
      </c>
      <c r="C611" t="s">
        <v>61</v>
      </c>
      <c r="D611" t="s">
        <v>3</v>
      </c>
      <c r="E611" s="8">
        <v>5.5621</v>
      </c>
      <c r="F611">
        <v>531184621.96999997</v>
      </c>
      <c r="G611">
        <v>4244162.09</v>
      </c>
      <c r="H611">
        <v>723782265</v>
      </c>
      <c r="I611">
        <v>112265191.51000001</v>
      </c>
      <c r="J611">
        <v>10372036.320000002</v>
      </c>
      <c r="K611">
        <v>13565914.199999999</v>
      </c>
      <c r="L611">
        <v>31940675</v>
      </c>
      <c r="M611" s="10">
        <v>16976019</v>
      </c>
      <c r="N611" s="10">
        <v>34351256</v>
      </c>
      <c r="O611" s="10">
        <v>97591727</v>
      </c>
      <c r="P611" s="10">
        <v>141785247</v>
      </c>
      <c r="Q611" s="10">
        <v>8113347</v>
      </c>
      <c r="R611" s="10">
        <v>89631948</v>
      </c>
      <c r="S611" s="10">
        <v>4381560</v>
      </c>
      <c r="T611" s="10">
        <v>25319551</v>
      </c>
      <c r="U611" s="10">
        <v>224577905</v>
      </c>
      <c r="V611" s="10">
        <v>76949597</v>
      </c>
      <c r="W611" s="10">
        <v>4381560</v>
      </c>
      <c r="X611" s="10">
        <v>25319551</v>
      </c>
      <c r="Y611" s="10">
        <v>224577905</v>
      </c>
      <c r="Z611" s="10">
        <v>76949597</v>
      </c>
      <c r="AA611" s="10">
        <v>4104108</v>
      </c>
      <c r="AB611" s="10">
        <v>1.1565412612999999</v>
      </c>
      <c r="AC611">
        <v>139.07</v>
      </c>
      <c r="AD611" s="2">
        <v>26059431856</v>
      </c>
      <c r="AE611" s="2">
        <v>16096324095</v>
      </c>
      <c r="AF611" s="10">
        <f>INDEX(CONFAZ!$EN$2:$ES$408,MATCH(DATE(YEAR($A611),MONTH($A611),15),CONFAZ!$EN$2:$EN$408,0),2)</f>
        <v>399608773</v>
      </c>
      <c r="AG611" s="10">
        <f>INDEX(CONFAZ!$EN$2:$ES$408,MATCH(DATE(YEAR($A611),MONTH($A611),15),CONFAZ!$EN$2:$EN$408,0),3)</f>
        <v>289194288</v>
      </c>
      <c r="AH611">
        <v>1100</v>
      </c>
      <c r="AI611">
        <v>1952274851600</v>
      </c>
      <c r="AJ611">
        <v>2.65</v>
      </c>
      <c r="AK611">
        <v>0.38</v>
      </c>
      <c r="AL611">
        <v>1440.0644444444399</v>
      </c>
      <c r="AM611">
        <v>1114.8724999999999</v>
      </c>
      <c r="AN611">
        <v>1019.9523809523801</v>
      </c>
      <c r="AO611">
        <v>1275.0591999999999</v>
      </c>
      <c r="AP611">
        <v>14.794864801683101</v>
      </c>
      <c r="AQ611">
        <v>1.31</v>
      </c>
      <c r="AR611">
        <v>360.77</v>
      </c>
      <c r="AS611">
        <v>102.69</v>
      </c>
      <c r="AT611" s="10">
        <v>732553000000</v>
      </c>
      <c r="AU611">
        <v>100446</v>
      </c>
      <c r="AV611">
        <v>378</v>
      </c>
      <c r="AW611">
        <v>156032453</v>
      </c>
      <c r="AX611">
        <v>125268816</v>
      </c>
      <c r="AY611">
        <v>5050</v>
      </c>
      <c r="AZ611" s="10">
        <v>430</v>
      </c>
      <c r="BA611">
        <v>252</v>
      </c>
      <c r="BB611">
        <v>252</v>
      </c>
      <c r="BC611">
        <v>6089</v>
      </c>
      <c r="BD611">
        <v>0</v>
      </c>
      <c r="BE611">
        <v>337</v>
      </c>
      <c r="BF611">
        <v>4409</v>
      </c>
      <c r="BG611">
        <v>55</v>
      </c>
      <c r="BH611">
        <v>1098</v>
      </c>
      <c r="BI611">
        <v>2217</v>
      </c>
      <c r="BJ611">
        <v>168</v>
      </c>
      <c r="BK611">
        <v>72837</v>
      </c>
      <c r="BL611">
        <v>28820952</v>
      </c>
      <c r="BM611">
        <v>1727547</v>
      </c>
      <c r="BN611">
        <v>0</v>
      </c>
      <c r="BO611">
        <v>33605801000</v>
      </c>
      <c r="BP611" s="3">
        <v>0.4</v>
      </c>
      <c r="BQ611" s="3">
        <v>3704</v>
      </c>
      <c r="BR611" s="3">
        <v>30699.57</v>
      </c>
      <c r="BS611">
        <v>3568480000</v>
      </c>
      <c r="BT611" s="3">
        <v>20396000</v>
      </c>
      <c r="BU611">
        <v>7460218000</v>
      </c>
      <c r="BV611" s="3">
        <v>16141426000</v>
      </c>
      <c r="BW611" s="3">
        <v>6415281000</v>
      </c>
      <c r="BX611" s="3">
        <v>27190520000</v>
      </c>
      <c r="BY611">
        <v>0</v>
      </c>
      <c r="BZ611">
        <v>0</v>
      </c>
      <c r="CA611">
        <v>0</v>
      </c>
      <c r="CB611">
        <v>0</v>
      </c>
      <c r="CC611">
        <v>29846794000</v>
      </c>
      <c r="CD611">
        <v>0.4</v>
      </c>
      <c r="CE611">
        <v>1855669.45</v>
      </c>
      <c r="CF611">
        <v>702530163.99000001</v>
      </c>
      <c r="CG611">
        <v>21827.61</v>
      </c>
      <c r="CH611">
        <v>34056</v>
      </c>
      <c r="CI611">
        <v>32.8664779</v>
      </c>
      <c r="CJ611">
        <v>5.45</v>
      </c>
      <c r="CK611">
        <v>-78316.67</v>
      </c>
      <c r="CL611">
        <v>-75960</v>
      </c>
      <c r="CM611">
        <v>2356.67</v>
      </c>
      <c r="CN611">
        <v>43406.67</v>
      </c>
      <c r="CO611">
        <v>6697126.6699999999</v>
      </c>
      <c r="CP611">
        <v>-56583.33</v>
      </c>
      <c r="CQ611">
        <v>-268523.33</v>
      </c>
      <c r="CR611">
        <v>1544347.38</v>
      </c>
      <c r="CS611">
        <v>367867249.47000003</v>
      </c>
      <c r="CT611">
        <v>1918884.04</v>
      </c>
      <c r="CU611">
        <v>371338880.88999999</v>
      </c>
      <c r="CV611" s="34">
        <v>0.53441640000000001</v>
      </c>
      <c r="CW611">
        <v>1423982923</v>
      </c>
      <c r="CX611" s="7">
        <v>53954686.740000002</v>
      </c>
      <c r="CY611" s="10">
        <f t="shared" si="19"/>
        <v>0</v>
      </c>
      <c r="CZ611" s="10">
        <f>IFERROR(INDEX(CONFAZ!$A$2:$ES$440,MATCH(DATE(YEAR($A611),MONTH($A611),15),CONFAZ!$A$2:$A$440,0),4),0)</f>
        <v>21827.61</v>
      </c>
      <c r="DA611"/>
      <c r="DB611"/>
      <c r="DC611"/>
      <c r="DD611"/>
      <c r="DJ611"/>
    </row>
    <row r="612" spans="1:114" x14ac:dyDescent="0.25">
      <c r="A612" s="1">
        <v>44336</v>
      </c>
      <c r="B612" s="1" t="str">
        <f t="shared" si="18"/>
        <v>20/05/2021</v>
      </c>
      <c r="C612" t="s">
        <v>61</v>
      </c>
      <c r="D612" t="s">
        <v>3</v>
      </c>
      <c r="E612" s="8">
        <v>5.2911000000000001</v>
      </c>
      <c r="F612">
        <v>481208225.89999992</v>
      </c>
      <c r="G612">
        <v>4439159.9499999993</v>
      </c>
      <c r="H612">
        <v>736779435</v>
      </c>
      <c r="I612">
        <v>105142475.03</v>
      </c>
      <c r="J612">
        <v>67967931.809999987</v>
      </c>
      <c r="K612">
        <v>13445492.16</v>
      </c>
      <c r="L612">
        <v>45690330</v>
      </c>
      <c r="M612" s="10">
        <v>14997948</v>
      </c>
      <c r="N612" s="10">
        <v>33220648</v>
      </c>
      <c r="O612" s="10">
        <v>91078079</v>
      </c>
      <c r="P612" s="10">
        <v>133390080</v>
      </c>
      <c r="Q612" s="10">
        <v>7080381</v>
      </c>
      <c r="R612" s="10">
        <v>92834428</v>
      </c>
      <c r="S612" s="10">
        <v>4166967</v>
      </c>
      <c r="T612" s="10">
        <v>26158613</v>
      </c>
      <c r="U612" s="10">
        <v>249633766</v>
      </c>
      <c r="V612" s="10">
        <v>79920186</v>
      </c>
      <c r="W612" s="10">
        <v>4166967</v>
      </c>
      <c r="X612" s="10">
        <v>26158613</v>
      </c>
      <c r="Y612" s="10">
        <v>249633766</v>
      </c>
      <c r="Z612" s="10">
        <v>79920186</v>
      </c>
      <c r="AA612" s="10">
        <v>4298339</v>
      </c>
      <c r="AB612" s="10">
        <v>0.38438258219999999</v>
      </c>
      <c r="AC612">
        <v>137.65</v>
      </c>
      <c r="AD612" s="2">
        <v>26200662606</v>
      </c>
      <c r="AE612" s="2">
        <v>17664681736</v>
      </c>
      <c r="AF612" s="10">
        <f>INDEX(CONFAZ!$EN$2:$ES$408,MATCH(DATE(YEAR($A612),MONTH($A612),15),CONFAZ!$EN$2:$EN$408,0),2)</f>
        <v>441078401</v>
      </c>
      <c r="AG612" s="10">
        <f>INDEX(CONFAZ!$EN$2:$ES$408,MATCH(DATE(YEAR($A612),MONTH($A612),15),CONFAZ!$EN$2:$EN$408,0),3)</f>
        <v>284473347</v>
      </c>
      <c r="AH612">
        <v>1100</v>
      </c>
      <c r="AI612">
        <v>1870128712800</v>
      </c>
      <c r="AJ612">
        <v>3.29</v>
      </c>
      <c r="AK612">
        <v>0.96</v>
      </c>
      <c r="AL612">
        <v>1463.6455555555499</v>
      </c>
      <c r="AM612">
        <v>1132.0315000000001</v>
      </c>
      <c r="AN612">
        <v>1038.2266666666601</v>
      </c>
      <c r="AO612">
        <v>1293.8435999999999</v>
      </c>
      <c r="AP612">
        <v>14.7277898158179</v>
      </c>
      <c r="AQ612">
        <v>1.83</v>
      </c>
      <c r="AR612">
        <v>359.97</v>
      </c>
      <c r="AS612">
        <v>52.25</v>
      </c>
      <c r="AT612" s="10">
        <v>724657300000</v>
      </c>
      <c r="AU612">
        <v>87418</v>
      </c>
      <c r="AV612">
        <v>964</v>
      </c>
      <c r="AW612">
        <v>131944226</v>
      </c>
      <c r="AX612">
        <v>75169078</v>
      </c>
      <c r="AY612">
        <v>4346</v>
      </c>
      <c r="AZ612" s="10">
        <v>108</v>
      </c>
      <c r="BA612">
        <v>71</v>
      </c>
      <c r="BB612">
        <v>71</v>
      </c>
      <c r="BC612">
        <v>5523</v>
      </c>
      <c r="BD612">
        <v>0</v>
      </c>
      <c r="BE612">
        <v>1255</v>
      </c>
      <c r="BF612">
        <v>4881</v>
      </c>
      <c r="BG612">
        <v>1092</v>
      </c>
      <c r="BH612">
        <v>6724</v>
      </c>
      <c r="BI612">
        <v>2522</v>
      </c>
      <c r="BJ612">
        <v>88</v>
      </c>
      <c r="BK612">
        <v>66852</v>
      </c>
      <c r="BL612">
        <v>56390457</v>
      </c>
      <c r="BM612">
        <v>194331</v>
      </c>
      <c r="BN612">
        <v>0</v>
      </c>
      <c r="BO612">
        <v>33605801000</v>
      </c>
      <c r="BP612" s="3">
        <v>0.4</v>
      </c>
      <c r="BQ612" s="3">
        <v>3704</v>
      </c>
      <c r="BR612" s="3">
        <v>30699.57</v>
      </c>
      <c r="BS612" s="3">
        <v>3568480000</v>
      </c>
      <c r="BT612" s="3">
        <v>20396000</v>
      </c>
      <c r="BU612" s="3">
        <v>7460218000</v>
      </c>
      <c r="BV612" s="3">
        <v>16141426000</v>
      </c>
      <c r="BW612" s="3">
        <v>6415281000</v>
      </c>
      <c r="BX612" s="3">
        <v>27190520000</v>
      </c>
      <c r="BY612">
        <v>0</v>
      </c>
      <c r="BZ612">
        <v>0</v>
      </c>
      <c r="CA612">
        <v>0</v>
      </c>
      <c r="CB612">
        <v>0</v>
      </c>
      <c r="CC612">
        <v>29846794000</v>
      </c>
      <c r="CD612">
        <v>0.4</v>
      </c>
      <c r="CE612">
        <v>1799672.99</v>
      </c>
      <c r="CF612">
        <v>754561499.23000002</v>
      </c>
      <c r="CG612">
        <v>16745.05</v>
      </c>
      <c r="CH612">
        <v>33907</v>
      </c>
      <c r="CI612">
        <v>32.8664779</v>
      </c>
      <c r="CJ612">
        <v>5.6</v>
      </c>
      <c r="CK612">
        <v>-78316.67</v>
      </c>
      <c r="CL612">
        <v>-75960</v>
      </c>
      <c r="CM612">
        <v>2356.67</v>
      </c>
      <c r="CN612">
        <v>43406.67</v>
      </c>
      <c r="CO612">
        <v>6697126.6699999999</v>
      </c>
      <c r="CP612">
        <v>-56583.33</v>
      </c>
      <c r="CQ612">
        <v>-268523.33</v>
      </c>
      <c r="CR612">
        <v>1626268.06</v>
      </c>
      <c r="CS612">
        <v>384736538.36000001</v>
      </c>
      <c r="CT612">
        <v>2623496.87</v>
      </c>
      <c r="CU612">
        <v>388999777.29000002</v>
      </c>
      <c r="CV612" s="34">
        <v>0.53441640000000001</v>
      </c>
      <c r="CW612">
        <v>1423982923</v>
      </c>
      <c r="CX612" s="7">
        <v>55920172.759999998</v>
      </c>
      <c r="CY612" s="10">
        <f t="shared" si="19"/>
        <v>0</v>
      </c>
      <c r="CZ612" s="10">
        <f>IFERROR(INDEX(CONFAZ!$A$2:$ES$440,MATCH(DATE(YEAR($A612),MONTH($A612),15),CONFAZ!$A$2:$A$440,0),4),0)</f>
        <v>16745.05</v>
      </c>
      <c r="DA612" s="10"/>
      <c r="DB612" s="10"/>
      <c r="DC612"/>
      <c r="DD612"/>
      <c r="DJ612"/>
    </row>
    <row r="613" spans="1:114" x14ac:dyDescent="0.25">
      <c r="A613" s="1">
        <v>44367</v>
      </c>
      <c r="B613" s="1" t="str">
        <f t="shared" si="18"/>
        <v>20/06/2021</v>
      </c>
      <c r="C613" t="s">
        <v>61</v>
      </c>
      <c r="D613" t="s">
        <v>3</v>
      </c>
      <c r="E613" s="8">
        <v>5.0319000000000003</v>
      </c>
      <c r="F613">
        <v>477671742</v>
      </c>
      <c r="G613">
        <v>5393379.0899999999</v>
      </c>
      <c r="H613">
        <v>731206214</v>
      </c>
      <c r="I613">
        <v>120550824.97</v>
      </c>
      <c r="J613">
        <v>51042877.659999996</v>
      </c>
      <c r="K613">
        <v>13477221.799999999</v>
      </c>
      <c r="L613">
        <v>41233596</v>
      </c>
      <c r="M613" s="10">
        <v>23499149</v>
      </c>
      <c r="N613" s="10">
        <v>34248596</v>
      </c>
      <c r="O613" s="10">
        <v>104559826</v>
      </c>
      <c r="P613" s="10">
        <v>146152177</v>
      </c>
      <c r="Q613" s="10">
        <v>9467215</v>
      </c>
      <c r="R613" s="10">
        <v>107817334</v>
      </c>
      <c r="S613" s="10">
        <v>6801030</v>
      </c>
      <c r="T613" s="10">
        <v>28645881</v>
      </c>
      <c r="U613" s="10">
        <v>182944433</v>
      </c>
      <c r="V613" s="10">
        <v>81877632</v>
      </c>
      <c r="W613" s="10">
        <v>6801030</v>
      </c>
      <c r="X613" s="10">
        <v>28645881</v>
      </c>
      <c r="Y613" s="10">
        <v>182944433</v>
      </c>
      <c r="Z613" s="10">
        <v>81877632</v>
      </c>
      <c r="AA613" s="10">
        <v>5192941</v>
      </c>
      <c r="AB613" s="10">
        <v>0.28808493089999998</v>
      </c>
      <c r="AC613">
        <v>137.97</v>
      </c>
      <c r="AD613" s="2">
        <v>28257895138</v>
      </c>
      <c r="AE613" s="2">
        <v>17843605079</v>
      </c>
      <c r="AF613" s="10">
        <f>INDEX(CONFAZ!$EN$2:$ES$408,MATCH(DATE(YEAR($A613),MONTH($A613),15),CONFAZ!$EN$2:$EN$408,0),2)</f>
        <v>436581420</v>
      </c>
      <c r="AG613" s="10">
        <f>INDEX(CONFAZ!$EN$2:$ES$408,MATCH(DATE(YEAR($A613),MONTH($A613),15),CONFAZ!$EN$2:$EN$408,0),3)</f>
        <v>284310667</v>
      </c>
      <c r="AH613">
        <v>1100</v>
      </c>
      <c r="AI613">
        <v>1773674303400</v>
      </c>
      <c r="AJ613">
        <v>3.76</v>
      </c>
      <c r="AK613">
        <v>0.6</v>
      </c>
      <c r="AL613">
        <v>1478.0605555555501</v>
      </c>
      <c r="AM613">
        <v>1142.777</v>
      </c>
      <c r="AN613">
        <v>1050.7709523809499</v>
      </c>
      <c r="AO613">
        <v>1305.2764</v>
      </c>
      <c r="AP613">
        <v>14.231979734397701</v>
      </c>
      <c r="AQ613">
        <v>1.53</v>
      </c>
      <c r="AR613">
        <v>368.89</v>
      </c>
      <c r="AS613">
        <v>17.579999999999998</v>
      </c>
      <c r="AT613" s="10">
        <v>724838600000</v>
      </c>
      <c r="AU613">
        <v>122137</v>
      </c>
      <c r="AV613">
        <v>754</v>
      </c>
      <c r="AW613">
        <v>137514690</v>
      </c>
      <c r="AX613">
        <v>90513535</v>
      </c>
      <c r="AY613">
        <v>5458</v>
      </c>
      <c r="AZ613" s="10">
        <v>2350</v>
      </c>
      <c r="BA613">
        <v>64</v>
      </c>
      <c r="BB613">
        <v>64</v>
      </c>
      <c r="BC613">
        <v>11266</v>
      </c>
      <c r="BD613">
        <v>248</v>
      </c>
      <c r="BE613">
        <v>743</v>
      </c>
      <c r="BF613">
        <v>3680</v>
      </c>
      <c r="BG613">
        <v>565</v>
      </c>
      <c r="BH613">
        <v>8811</v>
      </c>
      <c r="BI613">
        <v>5443</v>
      </c>
      <c r="BJ613">
        <v>0</v>
      </c>
      <c r="BK613">
        <v>87753</v>
      </c>
      <c r="BL613">
        <v>38642935</v>
      </c>
      <c r="BM613">
        <v>8104861</v>
      </c>
      <c r="BN613">
        <v>0</v>
      </c>
      <c r="BO613">
        <v>33605801000</v>
      </c>
      <c r="BP613" s="3">
        <v>0.4</v>
      </c>
      <c r="BQ613" s="3">
        <v>3704</v>
      </c>
      <c r="BR613">
        <v>30699.57</v>
      </c>
      <c r="BS613" s="3">
        <v>3568480000</v>
      </c>
      <c r="BT613" s="3">
        <v>20396000</v>
      </c>
      <c r="BU613" s="3">
        <v>7460218000</v>
      </c>
      <c r="BV613" s="3">
        <v>16141426000</v>
      </c>
      <c r="BW613" s="3">
        <v>6415281000</v>
      </c>
      <c r="BX613">
        <v>27190520000</v>
      </c>
      <c r="BY613">
        <v>0</v>
      </c>
      <c r="BZ613">
        <v>0</v>
      </c>
      <c r="CA613">
        <v>0</v>
      </c>
      <c r="CB613">
        <v>0</v>
      </c>
      <c r="CC613">
        <v>29846794000</v>
      </c>
      <c r="CD613">
        <v>0.4</v>
      </c>
      <c r="CE613">
        <v>1413150.8</v>
      </c>
      <c r="CF613">
        <v>858976070.66999996</v>
      </c>
      <c r="CG613">
        <v>8838.67</v>
      </c>
      <c r="CH613">
        <v>33974</v>
      </c>
      <c r="CI613">
        <v>32.8664779</v>
      </c>
      <c r="CJ613">
        <v>5.69</v>
      </c>
      <c r="CK613">
        <v>-78316.67</v>
      </c>
      <c r="CL613">
        <v>-75960</v>
      </c>
      <c r="CM613">
        <v>2356.67</v>
      </c>
      <c r="CN613">
        <v>43406.67</v>
      </c>
      <c r="CO613">
        <v>6697126.6699999999</v>
      </c>
      <c r="CP613">
        <v>-56583.33</v>
      </c>
      <c r="CQ613">
        <v>-268523.33</v>
      </c>
      <c r="CR613">
        <v>2529334.1</v>
      </c>
      <c r="CS613">
        <v>332782505.63999999</v>
      </c>
      <c r="CT613">
        <v>2474689.21</v>
      </c>
      <c r="CU613">
        <v>337786528.94999999</v>
      </c>
      <c r="CV613" s="34">
        <v>0.53441640000000001</v>
      </c>
      <c r="CW613">
        <v>1423982923</v>
      </c>
      <c r="CX613" s="7">
        <v>53960320.299999997</v>
      </c>
      <c r="CY613" s="10">
        <f t="shared" si="19"/>
        <v>0</v>
      </c>
      <c r="CZ613" s="10">
        <f>IFERROR(INDEX(CONFAZ!$A$2:$ES$440,MATCH(DATE(YEAR($A613),MONTH($A613),15),CONFAZ!$A$2:$A$440,0),4),0)</f>
        <v>8838.67</v>
      </c>
      <c r="DA613"/>
      <c r="DB613"/>
      <c r="DC613"/>
      <c r="DD613"/>
      <c r="DJ613"/>
    </row>
    <row r="614" spans="1:114" x14ac:dyDescent="0.25">
      <c r="A614" s="1">
        <v>44397</v>
      </c>
      <c r="B614" s="1" t="str">
        <f t="shared" si="18"/>
        <v>20/07/2021</v>
      </c>
      <c r="C614" t="s">
        <v>61</v>
      </c>
      <c r="D614" t="s">
        <v>3</v>
      </c>
      <c r="E614" s="8">
        <v>5.1566999999999998</v>
      </c>
      <c r="F614">
        <v>453048178.19999993</v>
      </c>
      <c r="G614">
        <v>11974622.74</v>
      </c>
      <c r="H614">
        <v>856549989</v>
      </c>
      <c r="I614">
        <v>122762064.31999999</v>
      </c>
      <c r="J614">
        <v>159165728.79000002</v>
      </c>
      <c r="K614">
        <v>29405058.970000003</v>
      </c>
      <c r="L614">
        <v>45922887</v>
      </c>
      <c r="M614" s="10">
        <v>20203956</v>
      </c>
      <c r="N614" s="10">
        <v>39777121</v>
      </c>
      <c r="O614" s="10">
        <v>131304358</v>
      </c>
      <c r="P614" s="10">
        <v>174190672</v>
      </c>
      <c r="Q614" s="10">
        <v>9512511</v>
      </c>
      <c r="R614" s="10">
        <v>114741116</v>
      </c>
      <c r="S614" s="10">
        <v>5443392</v>
      </c>
      <c r="T614" s="10">
        <v>32874185</v>
      </c>
      <c r="U614" s="10">
        <v>228867339</v>
      </c>
      <c r="V614" s="10">
        <v>87887155</v>
      </c>
      <c r="W614" s="10">
        <v>5443392</v>
      </c>
      <c r="X614" s="10">
        <v>32874185</v>
      </c>
      <c r="Y614" s="10">
        <v>228867339</v>
      </c>
      <c r="Z614" s="10">
        <v>87887155</v>
      </c>
      <c r="AA614" s="10">
        <v>11748184</v>
      </c>
      <c r="AB614" s="10">
        <v>0.63104126949999995</v>
      </c>
      <c r="AC614">
        <v>143.16999999999999</v>
      </c>
      <c r="AD614" s="2">
        <v>25508595503</v>
      </c>
      <c r="AE614" s="2">
        <v>18128645229</v>
      </c>
      <c r="AF614" s="10">
        <f>INDEX(CONFAZ!$EN$2:$ES$408,MATCH(DATE(YEAR($A614),MONTH($A614),15),CONFAZ!$EN$2:$EN$408,0),2)</f>
        <v>471679537</v>
      </c>
      <c r="AG614" s="10">
        <f>INDEX(CONFAZ!$EN$2:$ES$408,MATCH(DATE(YEAR($A614),MONTH($A614),15),CONFAZ!$EN$2:$EN$408,0),3)</f>
        <v>344323234</v>
      </c>
      <c r="AH614">
        <v>1100</v>
      </c>
      <c r="AI614">
        <v>1834088645700</v>
      </c>
      <c r="AJ614">
        <v>4.1500000000000004</v>
      </c>
      <c r="AK614">
        <v>1.02</v>
      </c>
      <c r="AL614">
        <v>1506.23</v>
      </c>
      <c r="AM614">
        <v>1157.5094999999999</v>
      </c>
      <c r="AN614">
        <v>1061.1328571428501</v>
      </c>
      <c r="AO614">
        <v>1326.0576000000001</v>
      </c>
      <c r="AP614">
        <v>13.7114196796512</v>
      </c>
      <c r="AQ614">
        <v>1.96</v>
      </c>
      <c r="AR614">
        <v>372.69</v>
      </c>
      <c r="AS614">
        <v>30.669499999999999</v>
      </c>
      <c r="AT614" s="10">
        <v>754924400000</v>
      </c>
      <c r="AU614">
        <v>130001</v>
      </c>
      <c r="AV614">
        <v>806</v>
      </c>
      <c r="AW614">
        <v>147704882</v>
      </c>
      <c r="AX614">
        <v>93985152</v>
      </c>
      <c r="AY614">
        <v>5385</v>
      </c>
      <c r="AZ614" s="10">
        <v>56986</v>
      </c>
      <c r="BA614">
        <v>370</v>
      </c>
      <c r="BB614">
        <v>370</v>
      </c>
      <c r="BC614">
        <v>3999</v>
      </c>
      <c r="BD614">
        <v>0</v>
      </c>
      <c r="BE614">
        <v>767</v>
      </c>
      <c r="BF614">
        <v>6430</v>
      </c>
      <c r="BG614">
        <v>586</v>
      </c>
      <c r="BH614">
        <v>5726</v>
      </c>
      <c r="BI614">
        <v>2530</v>
      </c>
      <c r="BJ614">
        <v>87</v>
      </c>
      <c r="BK614">
        <v>104415</v>
      </c>
      <c r="BL614">
        <v>46532550</v>
      </c>
      <c r="BM614">
        <v>6860929</v>
      </c>
      <c r="BN614">
        <v>0</v>
      </c>
      <c r="BO614">
        <v>33605801000</v>
      </c>
      <c r="BP614" s="3">
        <v>0.4</v>
      </c>
      <c r="BQ614" s="3">
        <v>3704</v>
      </c>
      <c r="BR614" s="3">
        <v>30699.57</v>
      </c>
      <c r="BS614" s="3">
        <v>3568480000</v>
      </c>
      <c r="BT614" s="3">
        <v>20396000</v>
      </c>
      <c r="BU614">
        <v>7460218000</v>
      </c>
      <c r="BV614" s="3">
        <v>16141426000</v>
      </c>
      <c r="BW614" s="3">
        <v>6415281000</v>
      </c>
      <c r="BX614" s="3">
        <v>27190520000</v>
      </c>
      <c r="BY614">
        <v>0</v>
      </c>
      <c r="BZ614">
        <v>0</v>
      </c>
      <c r="CA614">
        <v>0</v>
      </c>
      <c r="CB614">
        <v>0</v>
      </c>
      <c r="CC614">
        <v>33605801000</v>
      </c>
      <c r="CD614">
        <v>0.4</v>
      </c>
      <c r="CE614">
        <v>1509483.84</v>
      </c>
      <c r="CF614">
        <v>869846636.46000004</v>
      </c>
      <c r="CG614">
        <v>29366.49</v>
      </c>
      <c r="CH614">
        <v>33958</v>
      </c>
      <c r="CI614">
        <v>32.8664779</v>
      </c>
      <c r="CJ614">
        <v>5.81</v>
      </c>
      <c r="CK614">
        <v>-193956.67</v>
      </c>
      <c r="CL614">
        <v>-189140</v>
      </c>
      <c r="CM614">
        <v>4820</v>
      </c>
      <c r="CN614">
        <v>-63506.67</v>
      </c>
      <c r="CO614">
        <v>7164756.6699999999</v>
      </c>
      <c r="CP614">
        <v>-85190</v>
      </c>
      <c r="CQ614">
        <v>-265233.33</v>
      </c>
      <c r="CR614">
        <v>2272252.56</v>
      </c>
      <c r="CS614">
        <v>383266364.80000001</v>
      </c>
      <c r="CT614">
        <v>2986407.21</v>
      </c>
      <c r="CU614">
        <v>388525024.56999999</v>
      </c>
      <c r="CV614" s="34">
        <v>0.53441640000000001</v>
      </c>
      <c r="CW614">
        <v>1423982923</v>
      </c>
      <c r="CX614" s="7">
        <v>57741178.990000002</v>
      </c>
      <c r="CY614" s="10">
        <f t="shared" si="19"/>
        <v>0</v>
      </c>
      <c r="CZ614" s="10">
        <f>IFERROR(INDEX(CONFAZ!$A$2:$ES$440,MATCH(DATE(YEAR($A614),MONTH($A614),15),CONFAZ!$A$2:$A$440,0),4),0)</f>
        <v>29366.49</v>
      </c>
      <c r="DB614"/>
      <c r="DC614"/>
      <c r="DD614"/>
      <c r="DJ614"/>
    </row>
    <row r="615" spans="1:114" x14ac:dyDescent="0.25">
      <c r="A615" s="1">
        <v>44428</v>
      </c>
      <c r="B615" s="1" t="str">
        <f t="shared" si="18"/>
        <v>20/08/2021</v>
      </c>
      <c r="C615" t="s">
        <v>61</v>
      </c>
      <c r="D615" t="s">
        <v>3</v>
      </c>
      <c r="E615" s="8">
        <v>5.2516999999999996</v>
      </c>
      <c r="F615">
        <v>500905079.33000004</v>
      </c>
      <c r="G615">
        <v>7295127.0300000012</v>
      </c>
      <c r="H615">
        <v>850728937</v>
      </c>
      <c r="I615">
        <v>126514446.12</v>
      </c>
      <c r="J615">
        <v>112057029.02999999</v>
      </c>
      <c r="K615">
        <v>27431727.120000001</v>
      </c>
      <c r="L615">
        <v>42722335</v>
      </c>
      <c r="M615" s="10">
        <v>23397966</v>
      </c>
      <c r="N615" s="10">
        <v>34178504</v>
      </c>
      <c r="O615" s="10">
        <v>127452208</v>
      </c>
      <c r="P615" s="10">
        <v>166503230</v>
      </c>
      <c r="Q615" s="10">
        <v>9139008</v>
      </c>
      <c r="R615" s="10">
        <v>132421335</v>
      </c>
      <c r="S615" s="10">
        <v>5419248</v>
      </c>
      <c r="T615" s="10">
        <v>33092711</v>
      </c>
      <c r="U615" s="10">
        <v>220729202</v>
      </c>
      <c r="V615" s="10">
        <v>91282893</v>
      </c>
      <c r="W615" s="10">
        <v>5419248</v>
      </c>
      <c r="X615" s="10">
        <v>33092711</v>
      </c>
      <c r="Y615" s="10">
        <v>220729202</v>
      </c>
      <c r="Z615" s="10">
        <v>91282893</v>
      </c>
      <c r="AA615" s="10">
        <v>7112632</v>
      </c>
      <c r="AB615" s="10">
        <v>0.62197756179999997</v>
      </c>
      <c r="AC615">
        <v>142.1</v>
      </c>
      <c r="AD615" s="2">
        <v>27216375900</v>
      </c>
      <c r="AE615" s="2">
        <v>19557276638</v>
      </c>
      <c r="AF615" s="10">
        <f>INDEX(CONFAZ!$EN$2:$ES$408,MATCH(DATE(YEAR($A615),MONTH($A615),15),CONFAZ!$EN$2:$EN$408,0),2)</f>
        <v>402135245</v>
      </c>
      <c r="AG615" s="10">
        <f>INDEX(CONFAZ!$EN$2:$ES$408,MATCH(DATE(YEAR($A615),MONTH($A615),15),CONFAZ!$EN$2:$EN$408,0),3)</f>
        <v>426503016</v>
      </c>
      <c r="AH615">
        <v>1100</v>
      </c>
      <c r="AI615">
        <v>1945203421499.99</v>
      </c>
      <c r="AJ615">
        <v>5.01</v>
      </c>
      <c r="AK615">
        <v>0.88</v>
      </c>
      <c r="AL615">
        <v>1513.1983333333301</v>
      </c>
      <c r="AM615">
        <v>1165.8444999999999</v>
      </c>
      <c r="AN615">
        <v>1066.0638095238</v>
      </c>
      <c r="AO615">
        <v>1335.396</v>
      </c>
      <c r="AP615">
        <v>13.1383819922537</v>
      </c>
      <c r="AQ615">
        <v>1.87</v>
      </c>
      <c r="AR615">
        <v>370.3</v>
      </c>
      <c r="AS615">
        <v>40.659999999999997</v>
      </c>
      <c r="AT615" s="10">
        <v>753793700000</v>
      </c>
      <c r="AU615">
        <v>148432</v>
      </c>
      <c r="AV615">
        <v>1978</v>
      </c>
      <c r="AW615">
        <v>109848307</v>
      </c>
      <c r="AX615">
        <v>40411134</v>
      </c>
      <c r="AY615">
        <v>6235</v>
      </c>
      <c r="AZ615" s="10">
        <v>101</v>
      </c>
      <c r="BA615">
        <v>112</v>
      </c>
      <c r="BB615">
        <v>112</v>
      </c>
      <c r="BC615">
        <v>4992</v>
      </c>
      <c r="BD615">
        <v>0</v>
      </c>
      <c r="BE615">
        <v>3039</v>
      </c>
      <c r="BF615">
        <v>2046</v>
      </c>
      <c r="BG615">
        <v>992</v>
      </c>
      <c r="BH615">
        <v>2969</v>
      </c>
      <c r="BI615">
        <v>2036</v>
      </c>
      <c r="BJ615">
        <v>0</v>
      </c>
      <c r="BK615">
        <v>117650</v>
      </c>
      <c r="BL615">
        <v>66940328</v>
      </c>
      <c r="BM615">
        <v>2198298</v>
      </c>
      <c r="BN615">
        <v>0</v>
      </c>
      <c r="BO615">
        <v>33605801000</v>
      </c>
      <c r="BP615" s="3">
        <v>0.4</v>
      </c>
      <c r="BQ615" s="3">
        <v>3704</v>
      </c>
      <c r="BR615" s="3">
        <v>30699.57</v>
      </c>
      <c r="BS615">
        <v>3568480000</v>
      </c>
      <c r="BT615" s="3">
        <v>20396000</v>
      </c>
      <c r="BU615" s="3">
        <v>7460218000</v>
      </c>
      <c r="BV615" s="3">
        <v>16141426000</v>
      </c>
      <c r="BW615" s="3">
        <v>6415281000</v>
      </c>
      <c r="BX615" s="3">
        <v>27190520000</v>
      </c>
      <c r="BY615">
        <v>0</v>
      </c>
      <c r="BZ615">
        <v>0</v>
      </c>
      <c r="CA615">
        <v>0</v>
      </c>
      <c r="CB615">
        <v>0</v>
      </c>
      <c r="CC615">
        <v>33605801000</v>
      </c>
      <c r="CD615">
        <v>0.4</v>
      </c>
      <c r="CE615">
        <v>1840932.09</v>
      </c>
      <c r="CF615">
        <v>1007398793.01</v>
      </c>
      <c r="CG615">
        <v>13426.92</v>
      </c>
      <c r="CH615">
        <v>33783</v>
      </c>
      <c r="CI615">
        <v>32.8664779</v>
      </c>
      <c r="CJ615">
        <v>5.93</v>
      </c>
      <c r="CK615">
        <v>-193956.67</v>
      </c>
      <c r="CL615">
        <v>-189140</v>
      </c>
      <c r="CM615">
        <v>4820</v>
      </c>
      <c r="CN615">
        <v>-63506.67</v>
      </c>
      <c r="CO615">
        <v>7164756.6699999999</v>
      </c>
      <c r="CP615">
        <v>-85190</v>
      </c>
      <c r="CQ615">
        <v>-265233.33</v>
      </c>
      <c r="CR615">
        <v>2156217.16</v>
      </c>
      <c r="CS615">
        <v>385207681.80000001</v>
      </c>
      <c r="CT615">
        <v>2726726.68</v>
      </c>
      <c r="CU615">
        <v>390094914.68000001</v>
      </c>
      <c r="CV615" s="34">
        <v>0.53441640000000001</v>
      </c>
      <c r="CW615">
        <v>1423982923</v>
      </c>
      <c r="CX615" s="7">
        <v>68371838.959999993</v>
      </c>
      <c r="CY615" s="10">
        <f t="shared" si="19"/>
        <v>0</v>
      </c>
      <c r="CZ615" s="10">
        <f>IFERROR(INDEX(CONFAZ!$A$2:$ES$440,MATCH(DATE(YEAR($A615),MONTH($A615),15),CONFAZ!$A$2:$A$440,0),4),0)</f>
        <v>13426.92</v>
      </c>
      <c r="DA615"/>
      <c r="DB615"/>
      <c r="DC615"/>
      <c r="DD615"/>
      <c r="DJ615"/>
    </row>
    <row r="616" spans="1:114" x14ac:dyDescent="0.25">
      <c r="A616" s="1">
        <v>44459</v>
      </c>
      <c r="B616" s="1" t="str">
        <f t="shared" si="18"/>
        <v>20/09/2021</v>
      </c>
      <c r="C616" t="s">
        <v>61</v>
      </c>
      <c r="D616" t="s">
        <v>3</v>
      </c>
      <c r="E616" s="8">
        <v>5.2797000000000001</v>
      </c>
      <c r="F616">
        <v>498196952.61999989</v>
      </c>
      <c r="G616">
        <v>6865550.709999999</v>
      </c>
      <c r="H616">
        <v>839367490</v>
      </c>
      <c r="I616">
        <v>128655751.50000001</v>
      </c>
      <c r="J616">
        <v>94341815.719999984</v>
      </c>
      <c r="K616">
        <v>30254367.929999996</v>
      </c>
      <c r="L616">
        <v>28850132</v>
      </c>
      <c r="M616" s="10">
        <v>28307453</v>
      </c>
      <c r="N616" s="10">
        <v>34190161</v>
      </c>
      <c r="O616" s="10">
        <v>123026887</v>
      </c>
      <c r="P616" s="10">
        <v>155977187</v>
      </c>
      <c r="Q616" s="10">
        <v>11100177</v>
      </c>
      <c r="R616" s="10">
        <v>136578701</v>
      </c>
      <c r="S616" s="10">
        <v>4445308</v>
      </c>
      <c r="T616" s="10">
        <v>33497139</v>
      </c>
      <c r="U616" s="10">
        <v>204267291</v>
      </c>
      <c r="V616" s="10">
        <v>101248404</v>
      </c>
      <c r="W616" s="10">
        <v>4445308</v>
      </c>
      <c r="X616" s="10">
        <v>33497139</v>
      </c>
      <c r="Y616" s="10">
        <v>204267291</v>
      </c>
      <c r="Z616" s="10">
        <v>101248404</v>
      </c>
      <c r="AA616" s="10">
        <v>6728782</v>
      </c>
      <c r="AB616" s="10">
        <v>0.22634423610000001</v>
      </c>
      <c r="AC616">
        <v>138.88999999999999</v>
      </c>
      <c r="AD616" s="2">
        <v>24376129510</v>
      </c>
      <c r="AE616" s="2">
        <v>19975447581</v>
      </c>
      <c r="AF616" s="10">
        <f>INDEX(CONFAZ!$EN$2:$ES$408,MATCH(DATE(YEAR($A616),MONTH($A616),15),CONFAZ!$EN$2:$EN$408,0),2)</f>
        <v>369543247</v>
      </c>
      <c r="AG616" s="10">
        <f>INDEX(CONFAZ!$EN$2:$ES$408,MATCH(DATE(YEAR($A616),MONTH($A616),15),CONFAZ!$EN$2:$EN$408,0),3)</f>
        <v>376687647</v>
      </c>
      <c r="AH616">
        <v>1100</v>
      </c>
      <c r="AI616">
        <v>1947607414200</v>
      </c>
      <c r="AJ616">
        <v>5.43</v>
      </c>
      <c r="AK616">
        <v>1.2</v>
      </c>
      <c r="AL616">
        <v>1516.62944444444</v>
      </c>
      <c r="AM616">
        <v>1167.8879999999999</v>
      </c>
      <c r="AN616">
        <v>1070.0509523809501</v>
      </c>
      <c r="AO616">
        <v>1333.6432</v>
      </c>
      <c r="AP616">
        <v>12.6403517838183</v>
      </c>
      <c r="AQ616">
        <v>2.16</v>
      </c>
      <c r="AR616">
        <v>400.85</v>
      </c>
      <c r="AS616">
        <v>43.72</v>
      </c>
      <c r="AT616" s="10">
        <v>745774400000</v>
      </c>
      <c r="AU616">
        <v>173724</v>
      </c>
      <c r="AV616">
        <v>485</v>
      </c>
      <c r="AW616">
        <v>142757647</v>
      </c>
      <c r="AX616">
        <v>59927029</v>
      </c>
      <c r="AY616">
        <v>7937</v>
      </c>
      <c r="AZ616" s="10">
        <v>3974</v>
      </c>
      <c r="BA616">
        <v>238</v>
      </c>
      <c r="BB616">
        <v>238</v>
      </c>
      <c r="BC616">
        <v>6106</v>
      </c>
      <c r="BD616">
        <v>96</v>
      </c>
      <c r="BE616">
        <v>566</v>
      </c>
      <c r="BF616">
        <v>13821</v>
      </c>
      <c r="BG616">
        <v>555</v>
      </c>
      <c r="BH616">
        <v>8657</v>
      </c>
      <c r="BI616">
        <v>8169</v>
      </c>
      <c r="BJ616">
        <v>0</v>
      </c>
      <c r="BK616">
        <v>117830</v>
      </c>
      <c r="BL616">
        <v>79826634</v>
      </c>
      <c r="BM616">
        <v>2653532</v>
      </c>
      <c r="BN616">
        <v>0</v>
      </c>
      <c r="BO616">
        <v>33605801000</v>
      </c>
      <c r="BP616" s="3">
        <v>0.4</v>
      </c>
      <c r="BQ616" s="3">
        <v>3704</v>
      </c>
      <c r="BR616" s="3">
        <v>30699.57</v>
      </c>
      <c r="BS616">
        <v>3568480000</v>
      </c>
      <c r="BT616" s="3">
        <v>20396000</v>
      </c>
      <c r="BU616" s="3">
        <v>7460218000</v>
      </c>
      <c r="BV616" s="3">
        <v>16141426000</v>
      </c>
      <c r="BW616" s="3">
        <v>6415281000</v>
      </c>
      <c r="BX616">
        <v>27190520000</v>
      </c>
      <c r="BY616">
        <v>0</v>
      </c>
      <c r="BZ616">
        <v>0</v>
      </c>
      <c r="CA616">
        <v>0</v>
      </c>
      <c r="CB616">
        <v>0</v>
      </c>
      <c r="CC616">
        <v>33605801000</v>
      </c>
      <c r="CD616">
        <v>0.4</v>
      </c>
      <c r="CE616">
        <v>1876454.48</v>
      </c>
      <c r="CF616">
        <v>1105982735.1199999</v>
      </c>
      <c r="CG616">
        <v>15316.89</v>
      </c>
      <c r="CH616">
        <v>33786</v>
      </c>
      <c r="CI616">
        <v>32.8664779</v>
      </c>
      <c r="CJ616">
        <v>6.08</v>
      </c>
      <c r="CK616">
        <v>-193956.67</v>
      </c>
      <c r="CL616">
        <v>-189140</v>
      </c>
      <c r="CM616">
        <v>4820</v>
      </c>
      <c r="CN616">
        <v>-63506.67</v>
      </c>
      <c r="CO616">
        <v>7164756.6699999999</v>
      </c>
      <c r="CP616">
        <v>-85190</v>
      </c>
      <c r="CQ616">
        <v>-265233.33</v>
      </c>
      <c r="CR616">
        <v>1815091.8</v>
      </c>
      <c r="CS616">
        <v>369161567.27999997</v>
      </c>
      <c r="CT616">
        <v>807597.92</v>
      </c>
      <c r="CU616">
        <v>371784257</v>
      </c>
      <c r="CV616" s="34">
        <v>0.53441640000000001</v>
      </c>
      <c r="CW616">
        <v>1423982923</v>
      </c>
      <c r="CX616" s="7">
        <v>60732647.259999998</v>
      </c>
      <c r="CY616" s="10">
        <f t="shared" si="19"/>
        <v>0</v>
      </c>
      <c r="CZ616" s="10">
        <f>IFERROR(INDEX(CONFAZ!$A$2:$ES$440,MATCH(DATE(YEAR($A616),MONTH($A616),15),CONFAZ!$A$2:$A$440,0),4),0)</f>
        <v>15316.89</v>
      </c>
      <c r="DA616"/>
      <c r="DB616"/>
      <c r="DC616"/>
      <c r="DD616"/>
      <c r="DJ616"/>
    </row>
    <row r="617" spans="1:114" x14ac:dyDescent="0.25">
      <c r="A617" s="1">
        <v>44489</v>
      </c>
      <c r="B617" s="1" t="str">
        <f t="shared" si="18"/>
        <v>20/10/2021</v>
      </c>
      <c r="C617" t="s">
        <v>61</v>
      </c>
      <c r="D617" t="s">
        <v>3</v>
      </c>
      <c r="E617" s="8">
        <v>5.54</v>
      </c>
      <c r="F617">
        <v>531317565.36000001</v>
      </c>
      <c r="G617">
        <v>7406992.8099999987</v>
      </c>
      <c r="H617">
        <v>879234137</v>
      </c>
      <c r="I617">
        <v>147660390.55000001</v>
      </c>
      <c r="J617">
        <v>90887873.959999993</v>
      </c>
      <c r="K617">
        <v>26167238.520000003</v>
      </c>
      <c r="L617">
        <v>22200213</v>
      </c>
      <c r="M617" s="10">
        <v>27308307</v>
      </c>
      <c r="N617" s="10">
        <v>32465047</v>
      </c>
      <c r="O617" s="10">
        <v>119059047</v>
      </c>
      <c r="P617" s="10">
        <v>152811538</v>
      </c>
      <c r="Q617" s="10">
        <v>10585686</v>
      </c>
      <c r="R617" s="10">
        <v>147076414</v>
      </c>
      <c r="S617" s="10">
        <v>5238458</v>
      </c>
      <c r="T617" s="10">
        <v>28916115</v>
      </c>
      <c r="U617" s="10">
        <v>240967255</v>
      </c>
      <c r="V617" s="10">
        <v>107832145</v>
      </c>
      <c r="W617" s="10">
        <v>5238458</v>
      </c>
      <c r="X617" s="10">
        <v>28916115</v>
      </c>
      <c r="Y617" s="10">
        <v>240967255</v>
      </c>
      <c r="Z617" s="10">
        <v>107832145</v>
      </c>
      <c r="AA617" s="10">
        <v>6974125</v>
      </c>
      <c r="AB617" s="10">
        <v>0.56458268980000004</v>
      </c>
      <c r="AC617">
        <v>138.24</v>
      </c>
      <c r="AD617" s="2">
        <v>22602637234</v>
      </c>
      <c r="AE617" s="2">
        <v>20538918428</v>
      </c>
      <c r="AF617" s="10">
        <f>INDEX(CONFAZ!$EN$2:$ES$408,MATCH(DATE(YEAR($A617),MONTH($A617),15),CONFAZ!$EN$2:$EN$408,0),2)</f>
        <v>386935636</v>
      </c>
      <c r="AG617" s="10">
        <f>INDEX(CONFAZ!$EN$2:$ES$408,MATCH(DATE(YEAR($A617),MONTH($A617),15),CONFAZ!$EN$2:$EN$408,0),3)</f>
        <v>681734361</v>
      </c>
      <c r="AH617">
        <v>1100</v>
      </c>
      <c r="AI617">
        <v>2038315580000</v>
      </c>
      <c r="AJ617">
        <v>6.3</v>
      </c>
      <c r="AK617">
        <v>1.1599999999999999</v>
      </c>
      <c r="AL617">
        <v>1526.1416666666601</v>
      </c>
      <c r="AM617">
        <v>1170.482</v>
      </c>
      <c r="AN617">
        <v>1067.7609523809499</v>
      </c>
      <c r="AO617">
        <v>1338.6248000000001</v>
      </c>
      <c r="AP617">
        <v>12.0770324898936</v>
      </c>
      <c r="AQ617">
        <v>2.25</v>
      </c>
      <c r="AR617">
        <v>455.82</v>
      </c>
      <c r="AS617">
        <v>12.64</v>
      </c>
      <c r="AT617" s="10">
        <v>754484100000</v>
      </c>
      <c r="AU617">
        <v>80317</v>
      </c>
      <c r="AV617">
        <v>118</v>
      </c>
      <c r="AW617">
        <v>188407396</v>
      </c>
      <c r="AX617">
        <v>157699041</v>
      </c>
      <c r="AY617">
        <v>3416</v>
      </c>
      <c r="AZ617" s="10">
        <v>932</v>
      </c>
      <c r="BA617">
        <v>100</v>
      </c>
      <c r="BB617">
        <v>100</v>
      </c>
      <c r="BC617">
        <v>3411</v>
      </c>
      <c r="BD617">
        <v>0</v>
      </c>
      <c r="BE617">
        <v>1169</v>
      </c>
      <c r="BF617">
        <v>3997</v>
      </c>
      <c r="BG617">
        <v>713</v>
      </c>
      <c r="BH617">
        <v>4108</v>
      </c>
      <c r="BI617">
        <v>2897</v>
      </c>
      <c r="BJ617">
        <v>0</v>
      </c>
      <c r="BK617">
        <v>61580</v>
      </c>
      <c r="BL617">
        <v>29714608</v>
      </c>
      <c r="BM617">
        <v>821173</v>
      </c>
      <c r="BN617">
        <v>0</v>
      </c>
      <c r="BO617">
        <v>33605801000</v>
      </c>
      <c r="BP617">
        <v>0.4</v>
      </c>
      <c r="BQ617">
        <v>3704</v>
      </c>
      <c r="BR617">
        <v>30699.57</v>
      </c>
      <c r="BS617">
        <v>3568480000</v>
      </c>
      <c r="BT617">
        <v>20396000</v>
      </c>
      <c r="BU617">
        <v>7460218000</v>
      </c>
      <c r="BV617">
        <v>16141426000</v>
      </c>
      <c r="BW617">
        <v>6415281000</v>
      </c>
      <c r="BX617">
        <v>27190520000</v>
      </c>
      <c r="BY617">
        <v>0</v>
      </c>
      <c r="BZ617">
        <v>0</v>
      </c>
      <c r="CA617">
        <v>0</v>
      </c>
      <c r="CB617">
        <v>0</v>
      </c>
      <c r="CC617">
        <v>33605801000</v>
      </c>
      <c r="CD617">
        <v>0.4</v>
      </c>
      <c r="CE617">
        <v>1938490.23</v>
      </c>
      <c r="CF617">
        <v>1184728860.22</v>
      </c>
      <c r="CG617">
        <v>22496.55</v>
      </c>
      <c r="CH617">
        <v>33605</v>
      </c>
      <c r="CI617">
        <v>32.8664779</v>
      </c>
      <c r="CJ617">
        <v>6.34</v>
      </c>
      <c r="CK617">
        <v>-290550</v>
      </c>
      <c r="CL617">
        <v>-286913.33</v>
      </c>
      <c r="CM617">
        <v>3636.67</v>
      </c>
      <c r="CN617">
        <v>35650</v>
      </c>
      <c r="CO617">
        <v>6822050</v>
      </c>
      <c r="CP617">
        <v>-114176.67</v>
      </c>
      <c r="CQ617">
        <v>-308083.33</v>
      </c>
      <c r="CR617">
        <v>2388034.39</v>
      </c>
      <c r="CS617">
        <v>385618759.83999997</v>
      </c>
      <c r="CT617">
        <v>557166.81000000006</v>
      </c>
      <c r="CU617">
        <v>388598418.44999999</v>
      </c>
      <c r="CV617" s="34">
        <v>0.53441640000000001</v>
      </c>
      <c r="CW617">
        <v>1423982923</v>
      </c>
      <c r="CX617" s="7">
        <v>67577149.159999996</v>
      </c>
      <c r="CY617" s="10">
        <f t="shared" si="19"/>
        <v>0</v>
      </c>
      <c r="CZ617" s="10">
        <f>IFERROR(INDEX(CONFAZ!$A$2:$ES$440,MATCH(DATE(YEAR($A617),MONTH($A617),15),CONFAZ!$A$2:$A$440,0),4),0)</f>
        <v>22496.55</v>
      </c>
      <c r="DA617"/>
      <c r="DB617"/>
      <c r="DC617"/>
      <c r="DD617"/>
      <c r="DJ617"/>
    </row>
    <row r="618" spans="1:114" x14ac:dyDescent="0.25">
      <c r="A618" s="1">
        <v>44520</v>
      </c>
      <c r="B618" s="1" t="str">
        <f t="shared" si="18"/>
        <v>20/11/2021</v>
      </c>
      <c r="C618" t="s">
        <v>61</v>
      </c>
      <c r="D618" t="s">
        <v>3</v>
      </c>
      <c r="E618" s="8">
        <v>5.5568999999999997</v>
      </c>
      <c r="F618">
        <v>646167852.21000004</v>
      </c>
      <c r="G618">
        <v>5558638.1099999994</v>
      </c>
      <c r="H618">
        <v>970159776</v>
      </c>
      <c r="I618">
        <v>127143312.58</v>
      </c>
      <c r="J618">
        <v>73210751.849999994</v>
      </c>
      <c r="K618">
        <v>30264027.750000004</v>
      </c>
      <c r="L618">
        <v>19729246</v>
      </c>
      <c r="M618" s="10">
        <v>28223013</v>
      </c>
      <c r="N618" s="10">
        <v>32115234</v>
      </c>
      <c r="O618" s="10">
        <v>131801759</v>
      </c>
      <c r="P618" s="10">
        <v>142475195</v>
      </c>
      <c r="Q618" s="10">
        <v>10357533</v>
      </c>
      <c r="R618" s="10">
        <v>143554360</v>
      </c>
      <c r="S618" s="10">
        <v>5610307</v>
      </c>
      <c r="T618" s="10">
        <v>34230349</v>
      </c>
      <c r="U618" s="10">
        <v>318154772</v>
      </c>
      <c r="V618" s="10">
        <v>118284838</v>
      </c>
      <c r="W618" s="10">
        <v>5610307</v>
      </c>
      <c r="X618" s="10">
        <v>34230349</v>
      </c>
      <c r="Y618" s="10">
        <v>318154772</v>
      </c>
      <c r="Z618" s="10">
        <v>118284838</v>
      </c>
      <c r="AA618" s="10">
        <v>5352416</v>
      </c>
      <c r="AB618" s="10">
        <v>0.99946628000000004</v>
      </c>
      <c r="AC618">
        <v>140.06</v>
      </c>
      <c r="AD618" s="2">
        <v>20501766210</v>
      </c>
      <c r="AE618" s="2">
        <v>21611840519</v>
      </c>
      <c r="AF618" s="10">
        <f>INDEX(CONFAZ!$EN$2:$ES$408,MATCH(DATE(YEAR($A618),MONTH($A618),15),CONFAZ!$EN$2:$EN$408,0),2)</f>
        <v>278021279</v>
      </c>
      <c r="AG618" s="10">
        <f>INDEX(CONFAZ!$EN$2:$ES$408,MATCH(DATE(YEAR($A618),MONTH($A618),15),CONFAZ!$EN$2:$EN$408,0),3)</f>
        <v>474029136</v>
      </c>
      <c r="AH618">
        <v>1100</v>
      </c>
      <c r="AI618">
        <v>2043672226800</v>
      </c>
      <c r="AJ618">
        <v>7.65</v>
      </c>
      <c r="AK618">
        <v>0.84</v>
      </c>
      <c r="AL618">
        <v>1533.23555555555</v>
      </c>
      <c r="AM618">
        <v>1180.3315</v>
      </c>
      <c r="AN618">
        <v>1081.1095238095199</v>
      </c>
      <c r="AO618">
        <v>1347.3456000000001</v>
      </c>
      <c r="AP618">
        <v>11.557273955373301</v>
      </c>
      <c r="AQ618">
        <v>1.95</v>
      </c>
      <c r="AR618">
        <v>430.35</v>
      </c>
      <c r="AS618">
        <v>47.36</v>
      </c>
      <c r="AT618" s="10">
        <v>771279400000</v>
      </c>
      <c r="AU618">
        <v>176665</v>
      </c>
      <c r="AV618">
        <v>388</v>
      </c>
      <c r="AW618">
        <v>162766079</v>
      </c>
      <c r="AX618">
        <v>116416346</v>
      </c>
      <c r="AY618">
        <v>8783</v>
      </c>
      <c r="AZ618" s="10">
        <v>1492</v>
      </c>
      <c r="BA618">
        <v>274</v>
      </c>
      <c r="BB618">
        <v>274</v>
      </c>
      <c r="BC618">
        <v>6071</v>
      </c>
      <c r="BD618">
        <v>42</v>
      </c>
      <c r="BE618">
        <v>1184</v>
      </c>
      <c r="BF618">
        <v>1403</v>
      </c>
      <c r="BG618">
        <v>1724</v>
      </c>
      <c r="BH618">
        <v>4796</v>
      </c>
      <c r="BI618">
        <v>3658</v>
      </c>
      <c r="BJ618">
        <v>0</v>
      </c>
      <c r="BK618">
        <v>133555</v>
      </c>
      <c r="BL618">
        <v>45868478</v>
      </c>
      <c r="BM618">
        <v>127199</v>
      </c>
      <c r="BN618">
        <v>0</v>
      </c>
      <c r="BO618">
        <v>33605801000</v>
      </c>
      <c r="BP618">
        <v>0.4</v>
      </c>
      <c r="BQ618">
        <v>3704</v>
      </c>
      <c r="BR618">
        <v>30699.57</v>
      </c>
      <c r="BS618">
        <v>3568480000</v>
      </c>
      <c r="BT618">
        <v>20396000</v>
      </c>
      <c r="BU618">
        <v>7460218000</v>
      </c>
      <c r="BV618">
        <v>16141426000</v>
      </c>
      <c r="BW618">
        <v>6415281000</v>
      </c>
      <c r="BX618">
        <v>27190520000</v>
      </c>
      <c r="BY618">
        <v>0</v>
      </c>
      <c r="BZ618">
        <v>0</v>
      </c>
      <c r="CA618">
        <v>0</v>
      </c>
      <c r="CB618">
        <v>0</v>
      </c>
      <c r="CC618">
        <v>33605801000</v>
      </c>
      <c r="CD618">
        <v>0.4</v>
      </c>
      <c r="CE618">
        <v>2136571.37</v>
      </c>
      <c r="CF618">
        <v>910622313.13999999</v>
      </c>
      <c r="CG618">
        <v>16004.93</v>
      </c>
      <c r="CH618">
        <v>34217</v>
      </c>
      <c r="CI618">
        <v>32.8664779</v>
      </c>
      <c r="CJ618">
        <v>6.74</v>
      </c>
      <c r="CK618">
        <v>-290550</v>
      </c>
      <c r="CL618">
        <v>-286913.33</v>
      </c>
      <c r="CM618">
        <v>3636.67</v>
      </c>
      <c r="CN618">
        <v>35650</v>
      </c>
      <c r="CO618">
        <v>6822050</v>
      </c>
      <c r="CP618">
        <v>-114176.67</v>
      </c>
      <c r="CQ618">
        <v>-308083.33</v>
      </c>
      <c r="CR618">
        <v>2168264.9500000002</v>
      </c>
      <c r="CS618">
        <v>461625461.94999999</v>
      </c>
      <c r="CT618">
        <v>394123.45</v>
      </c>
      <c r="CU618">
        <v>464200502.80000001</v>
      </c>
      <c r="CV618" s="34">
        <v>0.53441640000000001</v>
      </c>
      <c r="CW618">
        <v>1423982923</v>
      </c>
      <c r="CX618" s="7">
        <v>69609123.450000003</v>
      </c>
      <c r="CY618" s="10">
        <f t="shared" si="19"/>
        <v>0</v>
      </c>
      <c r="CZ618" s="10">
        <f>IFERROR(INDEX(CONFAZ!$A$2:$ES$440,MATCH(DATE(YEAR($A618),MONTH($A618),15),CONFAZ!$A$2:$A$440,0),4),0)</f>
        <v>16004.93</v>
      </c>
      <c r="DA618"/>
      <c r="DB618"/>
      <c r="DC618"/>
      <c r="DD618"/>
      <c r="DJ618"/>
    </row>
    <row r="619" spans="1:114" x14ac:dyDescent="0.25">
      <c r="A619" s="1">
        <v>44550</v>
      </c>
      <c r="B619" s="1" t="str">
        <f t="shared" si="18"/>
        <v>20/12/2021</v>
      </c>
      <c r="C619" t="s">
        <v>61</v>
      </c>
      <c r="D619" t="s">
        <v>3</v>
      </c>
      <c r="E619" s="8">
        <v>5.6513999999999998</v>
      </c>
      <c r="F619">
        <v>557771667.92000008</v>
      </c>
      <c r="G619">
        <v>7975799.1999999993</v>
      </c>
      <c r="H619">
        <v>991229983</v>
      </c>
      <c r="I619">
        <v>135166000.19999999</v>
      </c>
      <c r="J619">
        <v>170206723.82000002</v>
      </c>
      <c r="K619">
        <v>28869655.539999995</v>
      </c>
      <c r="L619">
        <v>30225659</v>
      </c>
      <c r="M619" s="10">
        <v>23946369</v>
      </c>
      <c r="N619" s="10">
        <v>30167094</v>
      </c>
      <c r="O619" s="10">
        <v>149763710</v>
      </c>
      <c r="P619" s="10">
        <v>166212730</v>
      </c>
      <c r="Q619" s="10">
        <v>12493931</v>
      </c>
      <c r="R619" s="10">
        <v>140327643</v>
      </c>
      <c r="S619" s="10">
        <v>6297711</v>
      </c>
      <c r="T619" s="10">
        <v>29009974</v>
      </c>
      <c r="U619" s="10">
        <v>312384514</v>
      </c>
      <c r="V619" s="10">
        <v>113045019</v>
      </c>
      <c r="W619" s="10">
        <v>6297711</v>
      </c>
      <c r="X619" s="10">
        <v>29009974</v>
      </c>
      <c r="Y619" s="10">
        <v>312384514</v>
      </c>
      <c r="Z619" s="10">
        <v>113045019</v>
      </c>
      <c r="AA619" s="10">
        <v>7581288</v>
      </c>
      <c r="AB619" s="10">
        <v>0.86394703650000004</v>
      </c>
      <c r="AC619">
        <v>142.02000000000001</v>
      </c>
      <c r="AD619" s="2">
        <v>24432406778</v>
      </c>
      <c r="AE619" s="2">
        <v>20419466049</v>
      </c>
      <c r="AF619" s="10">
        <f>INDEX(CONFAZ!$EN$2:$ES$408,MATCH(DATE(YEAR($A619),MONTH($A619),15),CONFAZ!$EN$2:$EN$408,0),2)</f>
        <v>346821117</v>
      </c>
      <c r="AG619" s="10">
        <f>INDEX(CONFAZ!$EN$2:$ES$408,MATCH(DATE(YEAR($A619),MONTH($A619),15),CONFAZ!$EN$2:$EN$408,0),3)</f>
        <v>381527846</v>
      </c>
      <c r="AH619">
        <v>1100</v>
      </c>
      <c r="AI619">
        <v>2046959685600</v>
      </c>
      <c r="AJ619">
        <v>8.76</v>
      </c>
      <c r="AK619">
        <v>0.73</v>
      </c>
      <c r="AL619">
        <v>1549.3955555555499</v>
      </c>
      <c r="AM619">
        <v>1189.7394999999999</v>
      </c>
      <c r="AN619">
        <v>1089.99047619047</v>
      </c>
      <c r="AO619">
        <v>1364.0608</v>
      </c>
      <c r="AP619">
        <v>11.1462722025278</v>
      </c>
      <c r="AQ619">
        <v>1.73</v>
      </c>
      <c r="AR619">
        <v>417.92</v>
      </c>
      <c r="AS619">
        <v>29.99</v>
      </c>
      <c r="AT619" s="10">
        <v>783800900000</v>
      </c>
      <c r="AU619">
        <v>141890</v>
      </c>
      <c r="AV619">
        <v>2258</v>
      </c>
      <c r="AW619">
        <v>201729323</v>
      </c>
      <c r="AX619">
        <v>149801530</v>
      </c>
      <c r="AY619">
        <v>8525</v>
      </c>
      <c r="AZ619" s="10">
        <v>3379</v>
      </c>
      <c r="BA619">
        <v>342</v>
      </c>
      <c r="BB619">
        <v>342</v>
      </c>
      <c r="BC619">
        <v>6213</v>
      </c>
      <c r="BD619">
        <v>0</v>
      </c>
      <c r="BE619">
        <v>1485</v>
      </c>
      <c r="BF619">
        <v>12969</v>
      </c>
      <c r="BG619">
        <v>506</v>
      </c>
      <c r="BH619">
        <v>2996</v>
      </c>
      <c r="BI619">
        <v>3295</v>
      </c>
      <c r="BJ619">
        <v>0</v>
      </c>
      <c r="BK619">
        <v>107017</v>
      </c>
      <c r="BL619">
        <v>51441795</v>
      </c>
      <c r="BM619">
        <v>189777</v>
      </c>
      <c r="BN619">
        <v>0</v>
      </c>
      <c r="BO619">
        <v>33605801000</v>
      </c>
      <c r="BP619">
        <v>0.4</v>
      </c>
      <c r="BQ619">
        <v>3704</v>
      </c>
      <c r="BR619">
        <v>30699.57</v>
      </c>
      <c r="BS619">
        <v>3568480000</v>
      </c>
      <c r="BT619">
        <v>20396000</v>
      </c>
      <c r="BU619">
        <v>7460218000</v>
      </c>
      <c r="BV619">
        <v>16141426000</v>
      </c>
      <c r="BW619">
        <v>6415281000</v>
      </c>
      <c r="BX619">
        <v>27190520000</v>
      </c>
      <c r="BY619">
        <v>0</v>
      </c>
      <c r="BZ619">
        <v>0</v>
      </c>
      <c r="CA619">
        <v>0</v>
      </c>
      <c r="CB619">
        <v>0</v>
      </c>
      <c r="CC619">
        <v>33605801000</v>
      </c>
      <c r="CD619">
        <v>0.4</v>
      </c>
      <c r="CE619">
        <v>2574832.34</v>
      </c>
      <c r="CF619">
        <v>765179926.66999996</v>
      </c>
      <c r="CG619">
        <v>28568.39</v>
      </c>
      <c r="CH619">
        <v>34323</v>
      </c>
      <c r="CI619">
        <v>32.8664779</v>
      </c>
      <c r="CJ619">
        <v>6.67</v>
      </c>
      <c r="CK619">
        <v>-290550</v>
      </c>
      <c r="CL619">
        <v>-286913.33</v>
      </c>
      <c r="CM619">
        <v>3636.67</v>
      </c>
      <c r="CN619">
        <v>35650</v>
      </c>
      <c r="CO619">
        <v>6822050</v>
      </c>
      <c r="CP619">
        <v>-114176.67</v>
      </c>
      <c r="CQ619">
        <v>-308083.33</v>
      </c>
      <c r="CR619">
        <v>1968750.44</v>
      </c>
      <c r="CS619">
        <v>466751647.38999999</v>
      </c>
      <c r="CT619">
        <v>907086.88</v>
      </c>
      <c r="CU619">
        <v>469627484.70999998</v>
      </c>
      <c r="CV619" s="34">
        <v>0.53441640000000001</v>
      </c>
      <c r="CW619">
        <v>1708825075</v>
      </c>
      <c r="CX619" s="7">
        <v>73650371.319999993</v>
      </c>
      <c r="CY619" s="10">
        <f t="shared" si="19"/>
        <v>0</v>
      </c>
      <c r="CZ619" s="10">
        <f>IFERROR(INDEX(CONFAZ!$A$2:$ES$440,MATCH(DATE(YEAR($A619),MONTH($A619),15),CONFAZ!$A$2:$A$440,0),4),0)</f>
        <v>28568.39</v>
      </c>
      <c r="DA619" s="10"/>
      <c r="DB619" s="10"/>
      <c r="DC619"/>
      <c r="DD619"/>
      <c r="DJ619"/>
    </row>
    <row r="620" spans="1:114" x14ac:dyDescent="0.25">
      <c r="A620" s="1">
        <v>40199</v>
      </c>
      <c r="B620" s="1" t="str">
        <f t="shared" si="18"/>
        <v>21/01/2010</v>
      </c>
      <c r="C620" t="s">
        <v>61</v>
      </c>
      <c r="D620" t="s">
        <v>66</v>
      </c>
      <c r="E620" s="8">
        <v>1.7798</v>
      </c>
      <c r="F620">
        <v>119205090.79999998</v>
      </c>
      <c r="G620">
        <v>34587.19</v>
      </c>
      <c r="H620">
        <v>242934163</v>
      </c>
      <c r="I620">
        <v>31747766.080000002</v>
      </c>
      <c r="J620">
        <v>74995611.999999955</v>
      </c>
      <c r="K620">
        <v>5794728.5500000007</v>
      </c>
      <c r="L620">
        <v>7182153</v>
      </c>
      <c r="M620" s="10">
        <v>5385551</v>
      </c>
      <c r="N620" s="10">
        <v>29045086</v>
      </c>
      <c r="O620" s="10">
        <v>38214958</v>
      </c>
      <c r="P620" s="10">
        <v>33269130</v>
      </c>
      <c r="Q620" s="10">
        <v>2188363</v>
      </c>
      <c r="R620" s="10">
        <v>41009163</v>
      </c>
      <c r="S620" s="10">
        <v>916037</v>
      </c>
      <c r="T620" s="10">
        <v>5983345</v>
      </c>
      <c r="U620" s="10">
        <v>68081089</v>
      </c>
      <c r="V620" s="10">
        <v>18806854</v>
      </c>
      <c r="W620" s="10">
        <v>916037</v>
      </c>
      <c r="X620" s="10">
        <v>5983345</v>
      </c>
      <c r="Y620" s="10">
        <v>68081089</v>
      </c>
      <c r="Z620" s="10">
        <v>18806854</v>
      </c>
      <c r="AA620" s="10">
        <v>34587</v>
      </c>
      <c r="AB620" s="10">
        <v>19.68</v>
      </c>
      <c r="AC620">
        <v>125.81</v>
      </c>
      <c r="AD620">
        <v>11153005703</v>
      </c>
      <c r="AE620">
        <v>11628213109</v>
      </c>
      <c r="AF620" s="10">
        <f>INDEX(CONFAZ!$EN$2:$ES$408,MATCH(DATE(YEAR($A620),MONTH($A620),15),CONFAZ!$EN$2:$EN$408,0),2)</f>
        <v>81763196</v>
      </c>
      <c r="AG620" s="10">
        <f>INDEX(CONFAZ!$EN$2:$ES$408,MATCH(DATE(YEAR($A620),MONTH($A620),15),CONFAZ!$EN$2:$EN$408,0),3)</f>
        <v>119623465</v>
      </c>
      <c r="AH620">
        <v>510</v>
      </c>
      <c r="AI620">
        <v>428013423200</v>
      </c>
      <c r="AJ620">
        <v>8.65</v>
      </c>
      <c r="AK620">
        <v>0.88</v>
      </c>
      <c r="AL620">
        <v>0</v>
      </c>
      <c r="AM620">
        <v>0</v>
      </c>
      <c r="AN620">
        <v>0</v>
      </c>
      <c r="AO620">
        <v>0</v>
      </c>
      <c r="AP620">
        <v>7.2276023980212099</v>
      </c>
      <c r="AQ620">
        <v>1.75</v>
      </c>
      <c r="AR620">
        <v>138.54</v>
      </c>
      <c r="AS620">
        <v>0</v>
      </c>
      <c r="AT620" s="10">
        <v>284389300000</v>
      </c>
      <c r="AU620">
        <v>0</v>
      </c>
      <c r="AV620">
        <v>0</v>
      </c>
      <c r="AW620">
        <v>61783854</v>
      </c>
      <c r="AX620">
        <v>49522890</v>
      </c>
      <c r="AY620">
        <v>0</v>
      </c>
      <c r="AZ620" s="1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11566677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694287</v>
      </c>
      <c r="BO620">
        <v>11395641000</v>
      </c>
      <c r="BP620">
        <v>0.4</v>
      </c>
      <c r="BQ620" s="3">
        <v>3704</v>
      </c>
      <c r="BR620">
        <v>11901.27</v>
      </c>
      <c r="BS620">
        <v>1117909000</v>
      </c>
      <c r="BT620">
        <v>17031000</v>
      </c>
      <c r="BU620">
        <v>2466595000</v>
      </c>
      <c r="BV620">
        <v>5684821000</v>
      </c>
      <c r="BW620">
        <v>2109285000</v>
      </c>
      <c r="BX620">
        <v>9286355000</v>
      </c>
      <c r="BY620">
        <v>9276732000</v>
      </c>
      <c r="BZ620">
        <v>0.4</v>
      </c>
      <c r="CA620">
        <v>3704</v>
      </c>
      <c r="CB620">
        <v>9477.43</v>
      </c>
      <c r="CC620">
        <v>11487645000</v>
      </c>
      <c r="CD620">
        <v>0.4</v>
      </c>
      <c r="CE620">
        <v>26287.93</v>
      </c>
      <c r="CF620">
        <v>16529553.1</v>
      </c>
      <c r="CG620">
        <v>15323.92</v>
      </c>
      <c r="CH620">
        <v>24672.83</v>
      </c>
      <c r="CI620">
        <v>40.418357999999998</v>
      </c>
      <c r="CJ620">
        <v>2.59</v>
      </c>
      <c r="CK620">
        <v>104630</v>
      </c>
      <c r="CL620">
        <v>109743.33</v>
      </c>
      <c r="CM620">
        <v>5113.33</v>
      </c>
      <c r="CN620">
        <v>-3590</v>
      </c>
      <c r="CO620">
        <v>3695180</v>
      </c>
      <c r="CP620">
        <v>-78646.67</v>
      </c>
      <c r="CQ620">
        <v>-153590</v>
      </c>
      <c r="CR620">
        <v>20840.5</v>
      </c>
      <c r="CS620">
        <v>152076818</v>
      </c>
      <c r="CT620">
        <v>15010.94</v>
      </c>
      <c r="CU620">
        <v>152112669.44</v>
      </c>
      <c r="CV620" s="34">
        <v>0.52876480000000003</v>
      </c>
      <c r="CW620">
        <v>0</v>
      </c>
      <c r="CX620" s="10">
        <v>307612.84999999998</v>
      </c>
      <c r="CY620" s="10">
        <f t="shared" si="19"/>
        <v>0</v>
      </c>
      <c r="CZ620" s="10">
        <f>IFERROR(INDEX(CONFAZ!$A$2:$ES$440,MATCH(DATE(YEAR($A620),MONTH($A620),15),CONFAZ!$A$2:$A$440,0),4),0)</f>
        <v>15323.92</v>
      </c>
      <c r="DA620"/>
      <c r="DB620"/>
      <c r="DC620"/>
      <c r="DD620"/>
      <c r="DJ620"/>
    </row>
    <row r="621" spans="1:114" x14ac:dyDescent="0.25">
      <c r="A621" s="1">
        <v>40230</v>
      </c>
      <c r="B621" s="1" t="str">
        <f t="shared" si="18"/>
        <v>21/02/2010</v>
      </c>
      <c r="C621" t="s">
        <v>61</v>
      </c>
      <c r="D621" t="s">
        <v>66</v>
      </c>
      <c r="E621" s="8">
        <v>1.8415999999999999</v>
      </c>
      <c r="F621">
        <v>107267721.37</v>
      </c>
      <c r="G621">
        <v>35017.79</v>
      </c>
      <c r="H621">
        <v>212775152</v>
      </c>
      <c r="I621">
        <v>28973996.890000001</v>
      </c>
      <c r="J621">
        <v>61221034.880000003</v>
      </c>
      <c r="K621">
        <v>4263317.79</v>
      </c>
      <c r="L621">
        <v>23556749</v>
      </c>
      <c r="M621" s="10">
        <v>9401856</v>
      </c>
      <c r="N621" s="10">
        <v>27178198</v>
      </c>
      <c r="O621" s="10">
        <v>26955841</v>
      </c>
      <c r="P621" s="10">
        <v>31001860</v>
      </c>
      <c r="Q621" s="10">
        <v>1980797</v>
      </c>
      <c r="R621" s="10">
        <v>35041464</v>
      </c>
      <c r="S621" s="10">
        <v>573084</v>
      </c>
      <c r="T621" s="10">
        <v>6012011</v>
      </c>
      <c r="U621" s="10">
        <v>57791192</v>
      </c>
      <c r="V621" s="10">
        <v>16803831</v>
      </c>
      <c r="W621" s="10">
        <v>573084</v>
      </c>
      <c r="X621" s="10">
        <v>6012011</v>
      </c>
      <c r="Y621" s="10">
        <v>57791192</v>
      </c>
      <c r="Z621" s="10">
        <v>16803831</v>
      </c>
      <c r="AA621" s="10">
        <v>35018</v>
      </c>
      <c r="AB621" s="10">
        <v>35.905112776599999</v>
      </c>
      <c r="AC621">
        <v>127.61</v>
      </c>
      <c r="AD621">
        <v>12066643269</v>
      </c>
      <c r="AE621">
        <v>11936118599</v>
      </c>
      <c r="AF621" s="10">
        <f>INDEX(CONFAZ!$EN$2:$ES$408,MATCH(DATE(YEAR($A621),MONTH($A621),15),CONFAZ!$EN$2:$EN$408,0),2)</f>
        <v>271450482</v>
      </c>
      <c r="AG621" s="10">
        <f>INDEX(CONFAZ!$EN$2:$ES$408,MATCH(DATE(YEAR($A621),MONTH($A621),15),CONFAZ!$EN$2:$EN$408,0),3)</f>
        <v>276681461</v>
      </c>
      <c r="AH621">
        <v>510</v>
      </c>
      <c r="AI621">
        <v>443976611200</v>
      </c>
      <c r="AJ621">
        <v>8.65</v>
      </c>
      <c r="AK621">
        <v>0.7</v>
      </c>
      <c r="AL621">
        <v>0</v>
      </c>
      <c r="AM621">
        <v>0</v>
      </c>
      <c r="AN621">
        <v>0</v>
      </c>
      <c r="AO621">
        <v>0</v>
      </c>
      <c r="AP621">
        <v>7.3500563462581896</v>
      </c>
      <c r="AQ621">
        <v>1.78</v>
      </c>
      <c r="AR621">
        <v>135.26</v>
      </c>
      <c r="AS621">
        <v>26.26</v>
      </c>
      <c r="AT621" s="10">
        <v>283356400000</v>
      </c>
      <c r="AU621">
        <v>0</v>
      </c>
      <c r="AV621">
        <v>0</v>
      </c>
      <c r="AW621">
        <v>77276499</v>
      </c>
      <c r="AX621">
        <v>33828667</v>
      </c>
      <c r="AY621">
        <v>0</v>
      </c>
      <c r="AZ621" s="10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41758723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1689109</v>
      </c>
      <c r="BO621">
        <v>11395641000</v>
      </c>
      <c r="BP621">
        <v>0.4</v>
      </c>
      <c r="BQ621" s="3">
        <v>3704</v>
      </c>
      <c r="BR621">
        <v>11901.27</v>
      </c>
      <c r="BS621">
        <v>1117909000</v>
      </c>
      <c r="BT621">
        <v>17031000</v>
      </c>
      <c r="BU621">
        <v>2466595000</v>
      </c>
      <c r="BV621">
        <v>5684821000</v>
      </c>
      <c r="BW621">
        <v>2109285000</v>
      </c>
      <c r="BX621">
        <v>9286355000</v>
      </c>
      <c r="BY621">
        <v>9276732000</v>
      </c>
      <c r="BZ621">
        <v>0.4</v>
      </c>
      <c r="CA621">
        <v>3704</v>
      </c>
      <c r="CB621">
        <v>9477.43</v>
      </c>
      <c r="CC621">
        <v>11487645000</v>
      </c>
      <c r="CD621">
        <v>0.4</v>
      </c>
      <c r="CE621">
        <v>117954.53</v>
      </c>
      <c r="CF621">
        <v>54934514.270000003</v>
      </c>
      <c r="CG621">
        <v>21683.32</v>
      </c>
      <c r="CH621">
        <v>27458.83</v>
      </c>
      <c r="CI621">
        <v>40.418357999999998</v>
      </c>
      <c r="CJ621">
        <v>2.61</v>
      </c>
      <c r="CK621">
        <v>104630</v>
      </c>
      <c r="CL621">
        <v>109743.33</v>
      </c>
      <c r="CM621">
        <v>5113.33</v>
      </c>
      <c r="CN621">
        <v>-3590</v>
      </c>
      <c r="CO621">
        <v>3695180</v>
      </c>
      <c r="CP621">
        <v>-78646.67</v>
      </c>
      <c r="CQ621">
        <v>-153590</v>
      </c>
      <c r="CR621">
        <v>11395.56</v>
      </c>
      <c r="CS621">
        <v>133237916.39</v>
      </c>
      <c r="CT621">
        <v>100478.77</v>
      </c>
      <c r="CU621">
        <v>133351118.91</v>
      </c>
      <c r="CV621" s="34">
        <v>0.52876480000000003</v>
      </c>
      <c r="CW621">
        <v>0</v>
      </c>
      <c r="CX621" s="10">
        <v>288466.8</v>
      </c>
      <c r="CY621" s="10">
        <f t="shared" si="19"/>
        <v>0</v>
      </c>
      <c r="CZ621" s="10">
        <f>IFERROR(INDEX(CONFAZ!$A$2:$ES$440,MATCH(DATE(YEAR($A621),MONTH($A621),15),CONFAZ!$A$2:$A$440,0),4),0)</f>
        <v>21683.32</v>
      </c>
      <c r="DB621"/>
      <c r="DC621"/>
      <c r="DD621"/>
      <c r="DJ621"/>
    </row>
    <row r="622" spans="1:114" x14ac:dyDescent="0.25">
      <c r="A622" s="1">
        <v>40258</v>
      </c>
      <c r="B622" s="1" t="str">
        <f t="shared" si="18"/>
        <v>21/03/2010</v>
      </c>
      <c r="C622" t="s">
        <v>61</v>
      </c>
      <c r="D622" t="s">
        <v>66</v>
      </c>
      <c r="E622" s="8">
        <v>1.7858000000000001</v>
      </c>
      <c r="F622">
        <v>105622079.85000001</v>
      </c>
      <c r="G622">
        <v>27830.329999999998</v>
      </c>
      <c r="H622">
        <v>215952715</v>
      </c>
      <c r="I622">
        <v>28155048.499999996</v>
      </c>
      <c r="J622">
        <v>67990895.87000002</v>
      </c>
      <c r="K622">
        <v>4451300.54</v>
      </c>
      <c r="L622">
        <v>46325269</v>
      </c>
      <c r="M622" s="10">
        <v>9038163</v>
      </c>
      <c r="N622" s="10">
        <v>25581069</v>
      </c>
      <c r="O622" s="10">
        <v>26437273</v>
      </c>
      <c r="P622" s="10">
        <v>29699826</v>
      </c>
      <c r="Q622" s="10">
        <v>2304332</v>
      </c>
      <c r="R622" s="10">
        <v>34416095</v>
      </c>
      <c r="S622" s="10">
        <v>733995</v>
      </c>
      <c r="T622" s="10">
        <v>6666655</v>
      </c>
      <c r="U622" s="10">
        <v>64669919</v>
      </c>
      <c r="V622" s="10">
        <v>16376800</v>
      </c>
      <c r="W622" s="10">
        <v>733995</v>
      </c>
      <c r="X622" s="10">
        <v>6666655</v>
      </c>
      <c r="Y622" s="10">
        <v>64669919</v>
      </c>
      <c r="Z622" s="10">
        <v>16376800</v>
      </c>
      <c r="AA622" s="10">
        <v>28588</v>
      </c>
      <c r="AB622" s="10">
        <v>36.916140753299999</v>
      </c>
      <c r="AC622">
        <v>143.44</v>
      </c>
      <c r="AD622">
        <v>15637886925</v>
      </c>
      <c r="AE622">
        <v>15181212723</v>
      </c>
      <c r="AF622" s="10">
        <f>INDEX(CONFAZ!$EN$2:$ES$408,MATCH(DATE(YEAR($A622),MONTH($A622),15),CONFAZ!$EN$2:$EN$408,0),2)</f>
        <v>484904959</v>
      </c>
      <c r="AG622" s="10">
        <f>INDEX(CONFAZ!$EN$2:$ES$408,MATCH(DATE(YEAR($A622),MONTH($A622),15),CONFAZ!$EN$2:$EN$408,0),3)</f>
        <v>397976976</v>
      </c>
      <c r="AH622">
        <v>510</v>
      </c>
      <c r="AI622">
        <v>435310179600</v>
      </c>
      <c r="AJ622">
        <v>8.65</v>
      </c>
      <c r="AK622">
        <v>0.71</v>
      </c>
      <c r="AL622">
        <v>0</v>
      </c>
      <c r="AM622">
        <v>0</v>
      </c>
      <c r="AN622">
        <v>0</v>
      </c>
      <c r="AO622">
        <v>0</v>
      </c>
      <c r="AP622">
        <v>7.5905263594508199</v>
      </c>
      <c r="AQ622">
        <v>1.52</v>
      </c>
      <c r="AR622">
        <v>142.59</v>
      </c>
      <c r="AS622">
        <v>27.08</v>
      </c>
      <c r="AT622" s="10">
        <v>318651700000</v>
      </c>
      <c r="AU622">
        <v>0</v>
      </c>
      <c r="AV622">
        <v>0</v>
      </c>
      <c r="AW622">
        <v>67840014</v>
      </c>
      <c r="AX622">
        <v>17818672</v>
      </c>
      <c r="AY622">
        <v>0</v>
      </c>
      <c r="AZ622" s="10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20773074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28014839</v>
      </c>
      <c r="BM622">
        <v>0</v>
      </c>
      <c r="BN622">
        <v>1233429</v>
      </c>
      <c r="BO622">
        <v>11395641000</v>
      </c>
      <c r="BP622">
        <v>0.4</v>
      </c>
      <c r="BQ622" s="3">
        <v>3704</v>
      </c>
      <c r="BR622">
        <v>11901.27</v>
      </c>
      <c r="BS622">
        <v>1117909000</v>
      </c>
      <c r="BT622">
        <v>17031000</v>
      </c>
      <c r="BU622">
        <v>2466595000</v>
      </c>
      <c r="BV622">
        <v>5684821000</v>
      </c>
      <c r="BW622">
        <v>2109285000</v>
      </c>
      <c r="BX622">
        <v>9286355000</v>
      </c>
      <c r="BY622">
        <v>9276732000</v>
      </c>
      <c r="BZ622">
        <v>0.4</v>
      </c>
      <c r="CA622">
        <v>3704</v>
      </c>
      <c r="CB622">
        <v>9477.43</v>
      </c>
      <c r="CC622">
        <v>11487645000</v>
      </c>
      <c r="CD622">
        <v>0.4</v>
      </c>
      <c r="CE622">
        <v>103120.18</v>
      </c>
      <c r="CF622">
        <v>59796141.609999999</v>
      </c>
      <c r="CG622">
        <v>18099.71</v>
      </c>
      <c r="CH622">
        <v>27870.83</v>
      </c>
      <c r="CI622">
        <v>40.418357999999998</v>
      </c>
      <c r="CJ622">
        <v>2.58</v>
      </c>
      <c r="CK622">
        <v>104630</v>
      </c>
      <c r="CL622">
        <v>109743.33</v>
      </c>
      <c r="CM622">
        <v>5113.33</v>
      </c>
      <c r="CN622">
        <v>-3590</v>
      </c>
      <c r="CO622">
        <v>3695180</v>
      </c>
      <c r="CP622">
        <v>-78646.67</v>
      </c>
      <c r="CQ622">
        <v>-153590</v>
      </c>
      <c r="CR622">
        <v>16502.38</v>
      </c>
      <c r="CS622">
        <v>137097730.87</v>
      </c>
      <c r="CT622">
        <v>215829.7</v>
      </c>
      <c r="CU622">
        <v>137330242.94999999</v>
      </c>
      <c r="CV622" s="34">
        <v>0.52876480000000003</v>
      </c>
      <c r="CW622">
        <v>0</v>
      </c>
      <c r="CX622" s="10">
        <v>263728.69</v>
      </c>
      <c r="CY622" s="10">
        <f t="shared" si="19"/>
        <v>0</v>
      </c>
      <c r="CZ622" s="10">
        <f>IFERROR(INDEX(CONFAZ!$A$2:$ES$440,MATCH(DATE(YEAR($A622),MONTH($A622),15),CONFAZ!$A$2:$A$440,0),4),0)</f>
        <v>18099.71</v>
      </c>
      <c r="DA622"/>
      <c r="DB622"/>
      <c r="DC622"/>
      <c r="DD622"/>
      <c r="DJ622"/>
    </row>
    <row r="623" spans="1:114" x14ac:dyDescent="0.25">
      <c r="A623" s="1">
        <v>40289</v>
      </c>
      <c r="B623" s="1" t="str">
        <f t="shared" si="18"/>
        <v>21/04/2010</v>
      </c>
      <c r="C623" t="s">
        <v>61</v>
      </c>
      <c r="D623" t="s">
        <v>66</v>
      </c>
      <c r="E623" s="8">
        <v>1.7565999999999999</v>
      </c>
      <c r="F623">
        <v>112536253.30999999</v>
      </c>
      <c r="G623">
        <v>72292.58</v>
      </c>
      <c r="H623">
        <v>220640541</v>
      </c>
      <c r="I623">
        <v>32682367.500000004</v>
      </c>
      <c r="J623">
        <v>59785336.209999993</v>
      </c>
      <c r="K623">
        <v>4788061.3699999992</v>
      </c>
      <c r="L623">
        <v>28009499</v>
      </c>
      <c r="M623" s="10">
        <v>4162366</v>
      </c>
      <c r="N623" s="10">
        <v>28204129</v>
      </c>
      <c r="O623" s="10">
        <v>27335474</v>
      </c>
      <c r="P623" s="10">
        <v>34599681</v>
      </c>
      <c r="Q623" s="10">
        <v>2338293</v>
      </c>
      <c r="R623" s="10">
        <v>36849049</v>
      </c>
      <c r="S623" s="10">
        <v>504777</v>
      </c>
      <c r="T623" s="10">
        <v>5485819</v>
      </c>
      <c r="U623" s="10">
        <v>56446859</v>
      </c>
      <c r="V623" s="10">
        <v>24641801</v>
      </c>
      <c r="W623" s="10">
        <v>504777</v>
      </c>
      <c r="X623" s="10">
        <v>5485819</v>
      </c>
      <c r="Y623" s="10">
        <v>56446859</v>
      </c>
      <c r="Z623" s="10">
        <v>24641801</v>
      </c>
      <c r="AA623" s="10">
        <v>72293</v>
      </c>
      <c r="AB623" s="10">
        <v>39.917564334300003</v>
      </c>
      <c r="AC623">
        <v>136.87</v>
      </c>
      <c r="AD623">
        <v>15074159639</v>
      </c>
      <c r="AE623">
        <v>14007783168</v>
      </c>
      <c r="AF623" s="10">
        <f>INDEX(CONFAZ!$EN$2:$ES$408,MATCH(DATE(YEAR($A623),MONTH($A623),15),CONFAZ!$EN$2:$EN$408,0),2)</f>
        <v>322425729</v>
      </c>
      <c r="AG623" s="10">
        <f>INDEX(CONFAZ!$EN$2:$ES$408,MATCH(DATE(YEAR($A623),MONTH($A623),15),CONFAZ!$EN$2:$EN$408,0),3)</f>
        <v>393879396</v>
      </c>
      <c r="AH623">
        <v>510</v>
      </c>
      <c r="AI623">
        <v>434393127200</v>
      </c>
      <c r="AJ623">
        <v>8.7200000000000006</v>
      </c>
      <c r="AK623">
        <v>0.73</v>
      </c>
      <c r="AL623">
        <v>0</v>
      </c>
      <c r="AM623">
        <v>0</v>
      </c>
      <c r="AN623">
        <v>0</v>
      </c>
      <c r="AO623">
        <v>0</v>
      </c>
      <c r="AP623">
        <v>7.2519083969465603</v>
      </c>
      <c r="AQ623">
        <v>1.56999</v>
      </c>
      <c r="AR623">
        <v>149.38999999999999</v>
      </c>
      <c r="AS623">
        <v>2.2000000000000002</v>
      </c>
      <c r="AT623" s="10">
        <v>311651000000</v>
      </c>
      <c r="AU623">
        <v>0</v>
      </c>
      <c r="AV623">
        <v>0</v>
      </c>
      <c r="AW623">
        <v>57292497</v>
      </c>
      <c r="AX623">
        <v>30169474</v>
      </c>
      <c r="AY623">
        <v>0</v>
      </c>
      <c r="AZ623" s="10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12164237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11589975</v>
      </c>
      <c r="BM623">
        <v>337297</v>
      </c>
      <c r="BN623">
        <v>3031514</v>
      </c>
      <c r="BO623">
        <v>11395641000</v>
      </c>
      <c r="BP623">
        <v>0.4</v>
      </c>
      <c r="BQ623" s="3">
        <v>3704</v>
      </c>
      <c r="BR623">
        <v>11901.27</v>
      </c>
      <c r="BS623">
        <v>1117909000</v>
      </c>
      <c r="BT623">
        <v>17031000</v>
      </c>
      <c r="BU623">
        <v>2466595000</v>
      </c>
      <c r="BV623">
        <v>5684821000</v>
      </c>
      <c r="BW623">
        <v>2109285000</v>
      </c>
      <c r="BX623">
        <v>9286355000</v>
      </c>
      <c r="BY623">
        <v>9276732000</v>
      </c>
      <c r="BZ623">
        <v>0.4</v>
      </c>
      <c r="CA623">
        <v>3704</v>
      </c>
      <c r="CB623">
        <v>9477.43</v>
      </c>
      <c r="CC623">
        <v>11487645000</v>
      </c>
      <c r="CD623">
        <v>0.4</v>
      </c>
      <c r="CE623">
        <v>134941.23000000001</v>
      </c>
      <c r="CF623">
        <v>61817621.740000002</v>
      </c>
      <c r="CG623">
        <v>24616.720000000001</v>
      </c>
      <c r="CH623">
        <v>26916.83</v>
      </c>
      <c r="CI623">
        <v>40.418357999999998</v>
      </c>
      <c r="CJ623">
        <v>2.56</v>
      </c>
      <c r="CK623">
        <v>-62836.67</v>
      </c>
      <c r="CL623">
        <v>-25403.33</v>
      </c>
      <c r="CM623">
        <v>37433.33</v>
      </c>
      <c r="CN623">
        <v>863.33</v>
      </c>
      <c r="CO623">
        <v>3708346.67</v>
      </c>
      <c r="CP623">
        <v>-92426.67</v>
      </c>
      <c r="CQ623">
        <v>-120280</v>
      </c>
      <c r="CR623">
        <v>56437.29</v>
      </c>
      <c r="CS623">
        <v>132644174.62</v>
      </c>
      <c r="CT623">
        <v>105551.35</v>
      </c>
      <c r="CU623">
        <v>132810963.26000001</v>
      </c>
      <c r="CV623" s="34">
        <v>0.52876480000000003</v>
      </c>
      <c r="CW623">
        <v>0</v>
      </c>
      <c r="CX623" s="10">
        <v>267808.09999999998</v>
      </c>
      <c r="CY623" s="10">
        <f t="shared" si="19"/>
        <v>0</v>
      </c>
      <c r="CZ623" s="10">
        <f>IFERROR(INDEX(CONFAZ!$A$2:$ES$440,MATCH(DATE(YEAR($A623),MONTH($A623),15),CONFAZ!$A$2:$A$440,0),4),0)</f>
        <v>24616.720000000001</v>
      </c>
      <c r="DA623"/>
      <c r="DB623"/>
      <c r="DC623"/>
      <c r="DD623"/>
      <c r="DJ623"/>
    </row>
    <row r="624" spans="1:114" x14ac:dyDescent="0.25">
      <c r="A624" s="1">
        <v>40319</v>
      </c>
      <c r="B624" s="1" t="str">
        <f t="shared" si="18"/>
        <v>21/05/2010</v>
      </c>
      <c r="C624" t="s">
        <v>61</v>
      </c>
      <c r="D624" t="s">
        <v>66</v>
      </c>
      <c r="E624" s="8">
        <v>1.8131999999999999</v>
      </c>
      <c r="F624">
        <v>116487494.89000003</v>
      </c>
      <c r="G624">
        <v>211354.31000000003</v>
      </c>
      <c r="H624">
        <v>238449164</v>
      </c>
      <c r="I624">
        <v>29445003.409999996</v>
      </c>
      <c r="J624">
        <v>76408721.990000024</v>
      </c>
      <c r="K624">
        <v>5028078.0699999994</v>
      </c>
      <c r="L624">
        <v>20196187</v>
      </c>
      <c r="M624" s="10">
        <v>3957253</v>
      </c>
      <c r="N624" s="10">
        <v>28715520</v>
      </c>
      <c r="O624" s="10">
        <v>27391228</v>
      </c>
      <c r="P624" s="10">
        <v>33962024</v>
      </c>
      <c r="Q624" s="10">
        <v>2454410</v>
      </c>
      <c r="R624" s="10">
        <v>37199127</v>
      </c>
      <c r="S624" s="10">
        <v>640285</v>
      </c>
      <c r="T624" s="10">
        <v>6185920</v>
      </c>
      <c r="U624" s="10">
        <v>72537828</v>
      </c>
      <c r="V624" s="10">
        <v>25194215</v>
      </c>
      <c r="W624" s="10">
        <v>640285</v>
      </c>
      <c r="X624" s="10">
        <v>6185920</v>
      </c>
      <c r="Y624" s="10">
        <v>72537828</v>
      </c>
      <c r="Z624" s="10">
        <v>25194215</v>
      </c>
      <c r="AA624" s="10">
        <v>211354</v>
      </c>
      <c r="AB624" s="10">
        <v>40.636267126699998</v>
      </c>
      <c r="AC624">
        <v>136.52000000000001</v>
      </c>
      <c r="AD624">
        <v>17632178264</v>
      </c>
      <c r="AE624">
        <v>14374167768</v>
      </c>
      <c r="AF624" s="10">
        <f>INDEX(CONFAZ!$EN$2:$ES$408,MATCH(DATE(YEAR($A624),MONTH($A624),15),CONFAZ!$EN$2:$EN$408,0),2)</f>
        <v>199717294</v>
      </c>
      <c r="AG624" s="10">
        <f>INDEX(CONFAZ!$EN$2:$ES$408,MATCH(DATE(YEAR($A624),MONTH($A624),15),CONFAZ!$EN$2:$EN$408,0),3)</f>
        <v>220855268</v>
      </c>
      <c r="AH624">
        <v>510</v>
      </c>
      <c r="AI624">
        <v>453020767200</v>
      </c>
      <c r="AJ624">
        <v>9.4</v>
      </c>
      <c r="AK624">
        <v>0.43</v>
      </c>
      <c r="AL624">
        <v>0</v>
      </c>
      <c r="AM624">
        <v>0</v>
      </c>
      <c r="AN624">
        <v>0</v>
      </c>
      <c r="AO624">
        <v>0</v>
      </c>
      <c r="AP624">
        <v>7.4448757122801199</v>
      </c>
      <c r="AQ624">
        <v>1.43</v>
      </c>
      <c r="AR624">
        <v>143.58000000000001</v>
      </c>
      <c r="AS624">
        <v>16.62</v>
      </c>
      <c r="AT624" s="10">
        <v>315947500000</v>
      </c>
      <c r="AU624">
        <v>0</v>
      </c>
      <c r="AV624">
        <v>0</v>
      </c>
      <c r="AW624">
        <v>130757834</v>
      </c>
      <c r="AX624">
        <v>21546505</v>
      </c>
      <c r="AY624">
        <v>0</v>
      </c>
      <c r="AZ624" s="10">
        <v>0</v>
      </c>
      <c r="BA624">
        <v>0</v>
      </c>
      <c r="BB624">
        <v>0</v>
      </c>
      <c r="BC624">
        <v>0</v>
      </c>
      <c r="BD624">
        <v>0</v>
      </c>
      <c r="BE624">
        <v>805</v>
      </c>
      <c r="BF624">
        <v>38909592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68304600</v>
      </c>
      <c r="BM624">
        <v>0</v>
      </c>
      <c r="BN624">
        <v>1996332</v>
      </c>
      <c r="BO624">
        <v>11395641000</v>
      </c>
      <c r="BP624">
        <v>0.4</v>
      </c>
      <c r="BQ624" s="3">
        <v>3704</v>
      </c>
      <c r="BR624">
        <v>11901.27</v>
      </c>
      <c r="BS624">
        <v>1117909000</v>
      </c>
      <c r="BT624">
        <v>17031000</v>
      </c>
      <c r="BU624">
        <v>2466595000</v>
      </c>
      <c r="BV624">
        <v>5684821000</v>
      </c>
      <c r="BW624">
        <v>2109285000</v>
      </c>
      <c r="BX624">
        <v>9286355000</v>
      </c>
      <c r="BY624">
        <v>9276732000</v>
      </c>
      <c r="BZ624">
        <v>0.4</v>
      </c>
      <c r="CA624">
        <v>3704</v>
      </c>
      <c r="CB624">
        <v>9477.43</v>
      </c>
      <c r="CC624">
        <v>11487645000</v>
      </c>
      <c r="CD624">
        <v>0.4</v>
      </c>
      <c r="CE624">
        <v>116906.79</v>
      </c>
      <c r="CF624">
        <v>63139238.43</v>
      </c>
      <c r="CG624">
        <v>24353.3</v>
      </c>
      <c r="CH624">
        <v>26834.83</v>
      </c>
      <c r="CI624">
        <v>40.418357999999998</v>
      </c>
      <c r="CJ624">
        <v>2.5499999999999998</v>
      </c>
      <c r="CK624">
        <v>-62836.67</v>
      </c>
      <c r="CL624">
        <v>-25403.33</v>
      </c>
      <c r="CM624">
        <v>37433.33</v>
      </c>
      <c r="CN624">
        <v>863.33</v>
      </c>
      <c r="CO624">
        <v>3708346.67</v>
      </c>
      <c r="CP624">
        <v>-92426.67</v>
      </c>
      <c r="CQ624">
        <v>-120280</v>
      </c>
      <c r="CR624">
        <v>18486.45</v>
      </c>
      <c r="CS624">
        <v>155205320.40000001</v>
      </c>
      <c r="CT624">
        <v>69277.42</v>
      </c>
      <c r="CU624">
        <v>155293084.27000001</v>
      </c>
      <c r="CV624" s="34">
        <v>0.52876480000000003</v>
      </c>
      <c r="CW624">
        <v>0</v>
      </c>
      <c r="CX624" s="10">
        <v>273881.45</v>
      </c>
      <c r="CY624" s="10">
        <f t="shared" si="19"/>
        <v>0</v>
      </c>
      <c r="CZ624" s="10">
        <f>IFERROR(INDEX(CONFAZ!$A$2:$ES$440,MATCH(DATE(YEAR($A624),MONTH($A624),15),CONFAZ!$A$2:$A$440,0),4),0)</f>
        <v>24353.3</v>
      </c>
      <c r="DA624"/>
      <c r="DB624"/>
      <c r="DC624"/>
      <c r="DD624"/>
      <c r="DJ624"/>
    </row>
    <row r="625" spans="1:114" x14ac:dyDescent="0.25">
      <c r="A625" s="1">
        <v>40350</v>
      </c>
      <c r="B625" s="1" t="str">
        <f t="shared" si="18"/>
        <v>21/06/2010</v>
      </c>
      <c r="C625" t="s">
        <v>61</v>
      </c>
      <c r="D625" t="s">
        <v>66</v>
      </c>
      <c r="E625" s="8">
        <v>1.8065</v>
      </c>
      <c r="F625">
        <v>121142763.79000001</v>
      </c>
      <c r="G625">
        <v>2722854.5100000002</v>
      </c>
      <c r="H625">
        <v>238652900</v>
      </c>
      <c r="I625">
        <v>31379067.290000003</v>
      </c>
      <c r="J625">
        <v>67261651.349999994</v>
      </c>
      <c r="K625">
        <v>5376387.96</v>
      </c>
      <c r="L625">
        <v>11860274</v>
      </c>
      <c r="M625" s="10">
        <v>3789547</v>
      </c>
      <c r="N625" s="10">
        <v>28968428</v>
      </c>
      <c r="O625" s="10">
        <v>29373904</v>
      </c>
      <c r="P625" s="10">
        <v>34276412</v>
      </c>
      <c r="Q625" s="10">
        <v>3171011</v>
      </c>
      <c r="R625" s="10">
        <v>41863326</v>
      </c>
      <c r="S625" s="10">
        <v>479135</v>
      </c>
      <c r="T625" s="10">
        <v>6464046</v>
      </c>
      <c r="U625" s="10">
        <v>62035917</v>
      </c>
      <c r="V625" s="10">
        <v>25508436</v>
      </c>
      <c r="W625" s="10">
        <v>479135</v>
      </c>
      <c r="X625" s="10">
        <v>6464046</v>
      </c>
      <c r="Y625" s="10">
        <v>62035917</v>
      </c>
      <c r="Z625" s="10">
        <v>25508436</v>
      </c>
      <c r="AA625" s="10">
        <v>2722738</v>
      </c>
      <c r="AB625" s="10">
        <v>40.481729823899997</v>
      </c>
      <c r="AC625">
        <v>136.09</v>
      </c>
      <c r="AD625">
        <v>17012419860</v>
      </c>
      <c r="AE625">
        <v>14960403236</v>
      </c>
      <c r="AF625" s="10">
        <f>INDEX(CONFAZ!$EN$2:$ES$408,MATCH(DATE(YEAR($A625),MONTH($A625),15),CONFAZ!$EN$2:$EN$408,0),2)</f>
        <v>223396646</v>
      </c>
      <c r="AG625" s="10">
        <f>INDEX(CONFAZ!$EN$2:$ES$408,MATCH(DATE(YEAR($A625),MONTH($A625),15),CONFAZ!$EN$2:$EN$408,0),3)</f>
        <v>252492285</v>
      </c>
      <c r="AH625">
        <v>510</v>
      </c>
      <c r="AI625">
        <v>457250441000</v>
      </c>
      <c r="AJ625">
        <v>9.94</v>
      </c>
      <c r="AK625">
        <v>-0.11</v>
      </c>
      <c r="AL625">
        <v>0</v>
      </c>
      <c r="AM625">
        <v>0</v>
      </c>
      <c r="AN625">
        <v>0</v>
      </c>
      <c r="AO625">
        <v>0</v>
      </c>
      <c r="AP625">
        <v>6.9863923000331898</v>
      </c>
      <c r="AQ625">
        <v>1</v>
      </c>
      <c r="AR625">
        <v>136.49</v>
      </c>
      <c r="AS625">
        <v>24.86</v>
      </c>
      <c r="AT625" s="10">
        <v>316546600000</v>
      </c>
      <c r="AU625">
        <v>0</v>
      </c>
      <c r="AV625">
        <v>0</v>
      </c>
      <c r="AW625">
        <v>129405603</v>
      </c>
      <c r="AX625">
        <v>19051806</v>
      </c>
      <c r="AY625">
        <v>0</v>
      </c>
      <c r="AZ625" s="10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36398465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68984994</v>
      </c>
      <c r="BM625">
        <v>2692410</v>
      </c>
      <c r="BN625">
        <v>2277928</v>
      </c>
      <c r="BO625">
        <v>11395641000</v>
      </c>
      <c r="BP625">
        <v>0.4</v>
      </c>
      <c r="BQ625" s="3">
        <v>3704</v>
      </c>
      <c r="BR625">
        <v>11901.27</v>
      </c>
      <c r="BS625">
        <v>1117909000</v>
      </c>
      <c r="BT625">
        <v>17031000</v>
      </c>
      <c r="BU625">
        <v>2466595000</v>
      </c>
      <c r="BV625">
        <v>5684821000</v>
      </c>
      <c r="BW625">
        <v>2109285000</v>
      </c>
      <c r="BX625">
        <v>9286355000</v>
      </c>
      <c r="BY625">
        <v>9276732000</v>
      </c>
      <c r="BZ625">
        <v>0.4</v>
      </c>
      <c r="CA625">
        <v>3704</v>
      </c>
      <c r="CB625">
        <v>9477.43</v>
      </c>
      <c r="CC625">
        <v>11487645000</v>
      </c>
      <c r="CD625">
        <v>0.4</v>
      </c>
      <c r="CE625">
        <v>137749.46</v>
      </c>
      <c r="CF625">
        <v>62656276.5</v>
      </c>
      <c r="CG625">
        <v>17539.11</v>
      </c>
      <c r="CH625">
        <v>26408.83</v>
      </c>
      <c r="CI625">
        <v>40.418357999999998</v>
      </c>
      <c r="CJ625">
        <v>2.5299999999999998</v>
      </c>
      <c r="CK625">
        <v>-62836.67</v>
      </c>
      <c r="CL625">
        <v>-25403.33</v>
      </c>
      <c r="CM625">
        <v>37433.33</v>
      </c>
      <c r="CN625">
        <v>863.33</v>
      </c>
      <c r="CO625">
        <v>3708346.67</v>
      </c>
      <c r="CP625">
        <v>-92426.67</v>
      </c>
      <c r="CQ625">
        <v>-120280</v>
      </c>
      <c r="CR625">
        <v>2692858.83</v>
      </c>
      <c r="CS625">
        <v>148929106.09</v>
      </c>
      <c r="CT625">
        <v>32610.07</v>
      </c>
      <c r="CU625">
        <v>151654574.99000001</v>
      </c>
      <c r="CV625" s="34">
        <v>0.52876480000000003</v>
      </c>
      <c r="CW625">
        <v>0</v>
      </c>
      <c r="CX625" s="10">
        <v>320008.47000000003</v>
      </c>
      <c r="CY625" s="10">
        <f t="shared" si="19"/>
        <v>0</v>
      </c>
      <c r="CZ625" s="10">
        <f>IFERROR(INDEX(CONFAZ!$A$2:$ES$440,MATCH(DATE(YEAR($A625),MONTH($A625),15),CONFAZ!$A$2:$A$440,0),4),0)</f>
        <v>17539.11</v>
      </c>
      <c r="DA625"/>
      <c r="DB625"/>
      <c r="DC625"/>
      <c r="DD625"/>
      <c r="DJ625"/>
    </row>
    <row r="626" spans="1:114" x14ac:dyDescent="0.25">
      <c r="A626" s="1">
        <v>40380</v>
      </c>
      <c r="B626" s="1" t="str">
        <f t="shared" si="18"/>
        <v>21/07/2010</v>
      </c>
      <c r="C626" t="s">
        <v>61</v>
      </c>
      <c r="D626" t="s">
        <v>66</v>
      </c>
      <c r="E626" s="8">
        <v>1.7696000000000001</v>
      </c>
      <c r="F626">
        <v>126186302.83000001</v>
      </c>
      <c r="G626">
        <v>407010.07000000012</v>
      </c>
      <c r="H626">
        <v>244575938</v>
      </c>
      <c r="I626">
        <v>33650092.500000007</v>
      </c>
      <c r="J626">
        <v>68464735.760000005</v>
      </c>
      <c r="K626">
        <v>5218139.22</v>
      </c>
      <c r="L626">
        <v>10102560</v>
      </c>
      <c r="M626" s="10">
        <v>5619172</v>
      </c>
      <c r="N626" s="10">
        <v>29106351</v>
      </c>
      <c r="O626" s="10">
        <v>31927769</v>
      </c>
      <c r="P626" s="10">
        <v>34710531</v>
      </c>
      <c r="Q626" s="10">
        <v>2241095</v>
      </c>
      <c r="R626" s="10">
        <v>44224068</v>
      </c>
      <c r="S626" s="10">
        <v>596404</v>
      </c>
      <c r="T626" s="10">
        <v>6377419</v>
      </c>
      <c r="U626" s="10">
        <v>59846205</v>
      </c>
      <c r="V626" s="10">
        <v>29519345</v>
      </c>
      <c r="W626" s="10">
        <v>596404</v>
      </c>
      <c r="X626" s="10">
        <v>6377419</v>
      </c>
      <c r="Y626" s="10">
        <v>59846205</v>
      </c>
      <c r="Z626" s="10">
        <v>29519345</v>
      </c>
      <c r="AA626" s="10">
        <v>407579</v>
      </c>
      <c r="AB626" s="10">
        <v>47.131925926900003</v>
      </c>
      <c r="AC626">
        <v>141.63999999999999</v>
      </c>
      <c r="AD626">
        <v>17555470535</v>
      </c>
      <c r="AE626">
        <v>16464840453</v>
      </c>
      <c r="AF626" s="10">
        <f>INDEX(CONFAZ!$EN$2:$ES$408,MATCH(DATE(YEAR($A626),MONTH($A626),15),CONFAZ!$EN$2:$EN$408,0),2)</f>
        <v>190750604</v>
      </c>
      <c r="AG626" s="10">
        <f>INDEX(CONFAZ!$EN$2:$ES$408,MATCH(DATE(YEAR($A626),MONTH($A626),15),CONFAZ!$EN$2:$EN$408,0),3)</f>
        <v>274451165</v>
      </c>
      <c r="AH626">
        <v>510</v>
      </c>
      <c r="AI626">
        <v>455316310400</v>
      </c>
      <c r="AJ626">
        <v>10.32</v>
      </c>
      <c r="AK626">
        <v>-7.0000000000000007E-2</v>
      </c>
      <c r="AL626">
        <v>0</v>
      </c>
      <c r="AM626">
        <v>0</v>
      </c>
      <c r="AN626">
        <v>0</v>
      </c>
      <c r="AO626">
        <v>0</v>
      </c>
      <c r="AP626">
        <v>6.9195876288659797</v>
      </c>
      <c r="AQ626">
        <v>1.01</v>
      </c>
      <c r="AR626">
        <v>132.80000000000001</v>
      </c>
      <c r="AS626">
        <v>9.0500000000000007</v>
      </c>
      <c r="AT626" s="10">
        <v>328891300000</v>
      </c>
      <c r="AU626">
        <v>0</v>
      </c>
      <c r="AV626">
        <v>0</v>
      </c>
      <c r="AW626">
        <v>117466900</v>
      </c>
      <c r="AX626">
        <v>27628496</v>
      </c>
      <c r="AY626">
        <v>0</v>
      </c>
      <c r="AZ626" s="10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7611051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78747667</v>
      </c>
      <c r="BM626">
        <v>1404746</v>
      </c>
      <c r="BN626">
        <v>2074940</v>
      </c>
      <c r="BO626">
        <v>11395641000</v>
      </c>
      <c r="BP626">
        <v>0.4</v>
      </c>
      <c r="BQ626" s="3">
        <v>3704</v>
      </c>
      <c r="BR626">
        <v>11901.27</v>
      </c>
      <c r="BS626">
        <v>1117909000</v>
      </c>
      <c r="BT626">
        <v>17031000</v>
      </c>
      <c r="BU626">
        <v>2466595000</v>
      </c>
      <c r="BV626">
        <v>5684821000</v>
      </c>
      <c r="BW626">
        <v>2109285000</v>
      </c>
      <c r="BX626">
        <v>9286355000</v>
      </c>
      <c r="BY626">
        <v>9276732000</v>
      </c>
      <c r="BZ626">
        <v>0.4</v>
      </c>
      <c r="CA626">
        <v>3704</v>
      </c>
      <c r="CB626">
        <v>9477.43</v>
      </c>
      <c r="CC626">
        <v>11487645000</v>
      </c>
      <c r="CD626">
        <v>0.4</v>
      </c>
      <c r="CE626">
        <v>102386.94</v>
      </c>
      <c r="CF626">
        <v>81204566.549999997</v>
      </c>
      <c r="CG626">
        <v>20084.060000000001</v>
      </c>
      <c r="CH626">
        <v>27614.83</v>
      </c>
      <c r="CI626">
        <v>40.418357999999998</v>
      </c>
      <c r="CJ626">
        <v>2.5299999999999998</v>
      </c>
      <c r="CK626">
        <v>-23473.33</v>
      </c>
      <c r="CL626">
        <v>20846.669999999998</v>
      </c>
      <c r="CM626">
        <v>44320</v>
      </c>
      <c r="CN626">
        <v>1746.67</v>
      </c>
      <c r="CO626">
        <v>3791160</v>
      </c>
      <c r="CP626">
        <v>-94153.33</v>
      </c>
      <c r="CQ626">
        <v>-109450</v>
      </c>
      <c r="CR626">
        <v>382295.55</v>
      </c>
      <c r="CS626">
        <v>153118780.21000001</v>
      </c>
      <c r="CT626">
        <v>27689.47</v>
      </c>
      <c r="CU626">
        <v>153529265.22999999</v>
      </c>
      <c r="CV626" s="34">
        <v>0.52876480000000003</v>
      </c>
      <c r="CW626">
        <v>0</v>
      </c>
      <c r="CX626" s="10">
        <v>340709.84</v>
      </c>
      <c r="CY626" s="10">
        <f t="shared" si="19"/>
        <v>0</v>
      </c>
      <c r="CZ626" s="10">
        <f>IFERROR(INDEX(CONFAZ!$A$2:$ES$440,MATCH(DATE(YEAR($A626),MONTH($A626),15),CONFAZ!$A$2:$A$440,0),4),0)</f>
        <v>20084.060000000001</v>
      </c>
      <c r="DA626" s="10"/>
      <c r="DB626" s="10"/>
      <c r="DC626"/>
      <c r="DD626"/>
      <c r="DJ626"/>
    </row>
    <row r="627" spans="1:114" x14ac:dyDescent="0.25">
      <c r="A627" s="1">
        <v>40411</v>
      </c>
      <c r="B627" s="1" t="str">
        <f t="shared" si="18"/>
        <v>21/08/2010</v>
      </c>
      <c r="C627" t="s">
        <v>61</v>
      </c>
      <c r="D627" t="s">
        <v>66</v>
      </c>
      <c r="E627" s="8">
        <v>1.7596000000000001</v>
      </c>
      <c r="F627">
        <v>126220293.50000001</v>
      </c>
      <c r="G627">
        <v>336135.20999999996</v>
      </c>
      <c r="H627">
        <v>249944556</v>
      </c>
      <c r="I627">
        <v>33797393.600000001</v>
      </c>
      <c r="J627">
        <v>72415420.289999977</v>
      </c>
      <c r="K627">
        <v>5798743.9799999995</v>
      </c>
      <c r="L627">
        <v>7688871</v>
      </c>
      <c r="M627" s="10">
        <v>4529639</v>
      </c>
      <c r="N627" s="10">
        <v>30053759</v>
      </c>
      <c r="O627" s="10">
        <v>32332604</v>
      </c>
      <c r="P627" s="10">
        <v>35583515</v>
      </c>
      <c r="Q627" s="10">
        <v>2335652</v>
      </c>
      <c r="R627" s="10">
        <v>45383273</v>
      </c>
      <c r="S627" s="10">
        <v>905738</v>
      </c>
      <c r="T627" s="10">
        <v>7699668</v>
      </c>
      <c r="U627" s="10">
        <v>64901314</v>
      </c>
      <c r="V627" s="10">
        <v>25883259</v>
      </c>
      <c r="W627" s="10">
        <v>905738</v>
      </c>
      <c r="X627" s="10">
        <v>7699668</v>
      </c>
      <c r="Y627" s="10">
        <v>64901314</v>
      </c>
      <c r="Z627" s="10">
        <v>25883259</v>
      </c>
      <c r="AA627" s="10">
        <v>336135</v>
      </c>
      <c r="AB627" s="10">
        <v>61.460084712700002</v>
      </c>
      <c r="AC627">
        <v>141.55000000000001</v>
      </c>
      <c r="AD627">
        <v>19084996312</v>
      </c>
      <c r="AE627">
        <v>16961829274</v>
      </c>
      <c r="AF627" s="10">
        <f>INDEX(CONFAZ!$EN$2:$ES$408,MATCH(DATE(YEAR($A627),MONTH($A627),15),CONFAZ!$EN$2:$EN$408,0),2)</f>
        <v>260384155</v>
      </c>
      <c r="AG627" s="10">
        <f>INDEX(CONFAZ!$EN$2:$ES$408,MATCH(DATE(YEAR($A627),MONTH($A627),15),CONFAZ!$EN$2:$EN$408,0),3)</f>
        <v>368700738</v>
      </c>
      <c r="AH627">
        <v>510</v>
      </c>
      <c r="AI627">
        <v>459818672000</v>
      </c>
      <c r="AJ627">
        <v>10.66</v>
      </c>
      <c r="AK627">
        <v>-7.0000000000000007E-2</v>
      </c>
      <c r="AL627">
        <v>0</v>
      </c>
      <c r="AM627">
        <v>0</v>
      </c>
      <c r="AN627">
        <v>0</v>
      </c>
      <c r="AO627">
        <v>0</v>
      </c>
      <c r="AP627">
        <v>6.7173689619732704</v>
      </c>
      <c r="AQ627">
        <v>1.04</v>
      </c>
      <c r="AR627">
        <v>136.33000000000001</v>
      </c>
      <c r="AS627">
        <v>-1.66</v>
      </c>
      <c r="AT627" s="10">
        <v>332382600000</v>
      </c>
      <c r="AU627">
        <v>0</v>
      </c>
      <c r="AV627">
        <v>0</v>
      </c>
      <c r="AW627">
        <v>172062295</v>
      </c>
      <c r="AX627">
        <v>25812383</v>
      </c>
      <c r="AY627">
        <v>0</v>
      </c>
      <c r="AZ627" s="10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18114750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125197367</v>
      </c>
      <c r="BM627">
        <v>0</v>
      </c>
      <c r="BN627">
        <v>2937795</v>
      </c>
      <c r="BO627">
        <v>11395641000</v>
      </c>
      <c r="BP627">
        <v>0.4</v>
      </c>
      <c r="BQ627" s="3">
        <v>3704</v>
      </c>
      <c r="BR627">
        <v>11901.27</v>
      </c>
      <c r="BS627">
        <v>1117909000</v>
      </c>
      <c r="BT627">
        <v>17031000</v>
      </c>
      <c r="BU627">
        <v>2466595000</v>
      </c>
      <c r="BV627">
        <v>5684821000</v>
      </c>
      <c r="BW627">
        <v>2109285000</v>
      </c>
      <c r="BX627">
        <v>9286355000</v>
      </c>
      <c r="BY627">
        <v>9276732000</v>
      </c>
      <c r="BZ627">
        <v>0.4</v>
      </c>
      <c r="CA627">
        <v>3704</v>
      </c>
      <c r="CB627">
        <v>9477.43</v>
      </c>
      <c r="CC627">
        <v>11395641000</v>
      </c>
      <c r="CD627">
        <v>0.4</v>
      </c>
      <c r="CE627">
        <v>103253.87</v>
      </c>
      <c r="CF627">
        <v>96843041.030000001</v>
      </c>
      <c r="CG627">
        <v>16609.72</v>
      </c>
      <c r="CH627">
        <v>28427.83</v>
      </c>
      <c r="CI627">
        <v>40.418357999999998</v>
      </c>
      <c r="CJ627">
        <v>2.54</v>
      </c>
      <c r="CK627">
        <v>-23473.33</v>
      </c>
      <c r="CL627">
        <v>20846.669999999998</v>
      </c>
      <c r="CM627">
        <v>44320</v>
      </c>
      <c r="CN627">
        <v>1746.67</v>
      </c>
      <c r="CO627">
        <v>3791160</v>
      </c>
      <c r="CP627">
        <v>-94153.33</v>
      </c>
      <c r="CQ627">
        <v>-109450</v>
      </c>
      <c r="CR627">
        <v>275231.34999999998</v>
      </c>
      <c r="CS627">
        <v>151621791.84999999</v>
      </c>
      <c r="CT627">
        <v>15152.89</v>
      </c>
      <c r="CU627">
        <v>151912176.09</v>
      </c>
      <c r="CV627" s="34">
        <v>0.52876480000000003</v>
      </c>
      <c r="CW627">
        <v>0</v>
      </c>
      <c r="CX627" s="10">
        <v>317541.15000000002</v>
      </c>
      <c r="CY627" s="10">
        <f t="shared" si="19"/>
        <v>0</v>
      </c>
      <c r="CZ627" s="10">
        <f>IFERROR(INDEX(CONFAZ!$A$2:$ES$440,MATCH(DATE(YEAR($A627),MONTH($A627),15),CONFAZ!$A$2:$A$440,0),4),0)</f>
        <v>16609.72</v>
      </c>
      <c r="DA627"/>
      <c r="DB627"/>
      <c r="DC627"/>
      <c r="DD627"/>
      <c r="DJ627"/>
    </row>
    <row r="628" spans="1:114" x14ac:dyDescent="0.25">
      <c r="A628" s="1">
        <v>40442</v>
      </c>
      <c r="B628" s="1" t="str">
        <f t="shared" si="18"/>
        <v>21/09/2010</v>
      </c>
      <c r="C628" t="s">
        <v>61</v>
      </c>
      <c r="D628" t="s">
        <v>66</v>
      </c>
      <c r="E628" s="8">
        <v>1.7186999999999999</v>
      </c>
      <c r="F628">
        <v>136273756.65000001</v>
      </c>
      <c r="G628">
        <v>812682.11999999988</v>
      </c>
      <c r="H628">
        <v>275723331</v>
      </c>
      <c r="I628">
        <v>38091473.609999992</v>
      </c>
      <c r="J628">
        <v>83022862.26000002</v>
      </c>
      <c r="K628">
        <v>5712499.8300000001</v>
      </c>
      <c r="L628">
        <v>5853324</v>
      </c>
      <c r="M628" s="10">
        <v>8893813</v>
      </c>
      <c r="N628" s="10">
        <v>30861687</v>
      </c>
      <c r="O628" s="10">
        <v>33300590</v>
      </c>
      <c r="P628" s="10">
        <v>37528775</v>
      </c>
      <c r="Q628" s="10">
        <v>2894345</v>
      </c>
      <c r="R628" s="10">
        <v>44902240</v>
      </c>
      <c r="S628" s="10">
        <v>1071340</v>
      </c>
      <c r="T628" s="10">
        <v>7655905</v>
      </c>
      <c r="U628" s="10">
        <v>79766438</v>
      </c>
      <c r="V628" s="10">
        <v>28035616</v>
      </c>
      <c r="W628" s="10">
        <v>1071340</v>
      </c>
      <c r="X628" s="10">
        <v>7655905</v>
      </c>
      <c r="Y628" s="10">
        <v>79766438</v>
      </c>
      <c r="Z628" s="10">
        <v>28035616</v>
      </c>
      <c r="AA628" s="10">
        <v>812582</v>
      </c>
      <c r="AB628" s="10">
        <v>81.2853455849</v>
      </c>
      <c r="AC628">
        <v>139.46</v>
      </c>
      <c r="AD628">
        <v>18726305741</v>
      </c>
      <c r="AE628">
        <v>17891795638</v>
      </c>
      <c r="AF628" s="10">
        <f>INDEX(CONFAZ!$EN$2:$ES$408,MATCH(DATE(YEAR($A628),MONTH($A628),15),CONFAZ!$EN$2:$EN$408,0),2)</f>
        <v>233838742</v>
      </c>
      <c r="AG628" s="10">
        <f>INDEX(CONFAZ!$EN$2:$ES$408,MATCH(DATE(YEAR($A628),MONTH($A628),15),CONFAZ!$EN$2:$EN$408,0),3)</f>
        <v>383838301</v>
      </c>
      <c r="AH628">
        <v>510</v>
      </c>
      <c r="AI628">
        <v>472996552200</v>
      </c>
      <c r="AJ628">
        <v>10.66</v>
      </c>
      <c r="AK628">
        <v>0.54</v>
      </c>
      <c r="AL628">
        <v>0</v>
      </c>
      <c r="AM628">
        <v>0</v>
      </c>
      <c r="AN628">
        <v>0</v>
      </c>
      <c r="AO628">
        <v>0</v>
      </c>
      <c r="AP628">
        <v>6.2079159139431699</v>
      </c>
      <c r="AQ628">
        <v>1.45</v>
      </c>
      <c r="AR628">
        <v>135.21</v>
      </c>
      <c r="AS628">
        <v>7.4489999999999998</v>
      </c>
      <c r="AT628" s="10">
        <v>336660800000</v>
      </c>
      <c r="AU628">
        <v>0</v>
      </c>
      <c r="AV628">
        <v>0</v>
      </c>
      <c r="AW628">
        <v>174981482</v>
      </c>
      <c r="AX628">
        <v>48955769</v>
      </c>
      <c r="AY628">
        <v>0</v>
      </c>
      <c r="AZ628" s="10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30436795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94809783</v>
      </c>
      <c r="BM628">
        <v>0</v>
      </c>
      <c r="BN628">
        <v>744014</v>
      </c>
      <c r="BO628">
        <v>11395641000</v>
      </c>
      <c r="BP628">
        <v>0.4</v>
      </c>
      <c r="BQ628" s="3">
        <v>3704</v>
      </c>
      <c r="BR628">
        <v>11901.27</v>
      </c>
      <c r="BS628">
        <v>1117909000</v>
      </c>
      <c r="BT628">
        <v>17031000</v>
      </c>
      <c r="BU628">
        <v>2466595000</v>
      </c>
      <c r="BV628">
        <v>5684821000</v>
      </c>
      <c r="BW628">
        <v>2109285000</v>
      </c>
      <c r="BX628">
        <v>9286355000</v>
      </c>
      <c r="BY628">
        <v>9276732000</v>
      </c>
      <c r="BZ628">
        <v>0.4</v>
      </c>
      <c r="CA628">
        <v>3704</v>
      </c>
      <c r="CB628">
        <v>9477.43</v>
      </c>
      <c r="CC628">
        <v>11395641000</v>
      </c>
      <c r="CD628">
        <v>0.4</v>
      </c>
      <c r="CE628">
        <v>147433.95000000001</v>
      </c>
      <c r="CF628">
        <v>105319261.72</v>
      </c>
      <c r="CG628">
        <v>21329.61</v>
      </c>
      <c r="CH628">
        <v>27771.83</v>
      </c>
      <c r="CI628">
        <v>40.418357999999998</v>
      </c>
      <c r="CJ628">
        <v>2.54</v>
      </c>
      <c r="CK628">
        <v>-23473.33</v>
      </c>
      <c r="CL628">
        <v>20846.669999999998</v>
      </c>
      <c r="CM628">
        <v>44320</v>
      </c>
      <c r="CN628">
        <v>1746.67</v>
      </c>
      <c r="CO628">
        <v>3791160</v>
      </c>
      <c r="CP628">
        <v>-94153.33</v>
      </c>
      <c r="CQ628">
        <v>-109450</v>
      </c>
      <c r="CR628">
        <v>501744.66</v>
      </c>
      <c r="CS628">
        <v>171646316.77000001</v>
      </c>
      <c r="CT628">
        <v>18367.93</v>
      </c>
      <c r="CU628">
        <v>172166429.36000001</v>
      </c>
      <c r="CV628" s="34">
        <v>0.52876480000000003</v>
      </c>
      <c r="CW628">
        <v>0</v>
      </c>
      <c r="CX628" s="10">
        <v>328882.99</v>
      </c>
      <c r="CY628" s="10">
        <f t="shared" si="19"/>
        <v>0</v>
      </c>
      <c r="CZ628" s="10">
        <f>IFERROR(INDEX(CONFAZ!$A$2:$ES$440,MATCH(DATE(YEAR($A628),MONTH($A628),15),CONFAZ!$A$2:$A$440,0),4),0)</f>
        <v>21329.61</v>
      </c>
      <c r="DB628"/>
      <c r="DC628"/>
      <c r="DD628"/>
      <c r="DJ628"/>
    </row>
    <row r="629" spans="1:114" x14ac:dyDescent="0.25">
      <c r="A629" s="1">
        <v>40472</v>
      </c>
      <c r="B629" s="1" t="str">
        <f t="shared" si="18"/>
        <v>21/10/2010</v>
      </c>
      <c r="C629" t="s">
        <v>61</v>
      </c>
      <c r="D629" t="s">
        <v>66</v>
      </c>
      <c r="E629" s="8">
        <v>1.6835</v>
      </c>
      <c r="F629">
        <v>132563470.87999998</v>
      </c>
      <c r="G629">
        <v>11836.329999999998</v>
      </c>
      <c r="H629">
        <v>271524127</v>
      </c>
      <c r="I629">
        <v>37532141.520000003</v>
      </c>
      <c r="J629">
        <v>83276471.799999997</v>
      </c>
      <c r="K629">
        <v>5875100.5999999987</v>
      </c>
      <c r="L629">
        <v>4486633</v>
      </c>
      <c r="M629" s="10">
        <v>7644566</v>
      </c>
      <c r="N629" s="10">
        <v>29450375</v>
      </c>
      <c r="O629" s="10">
        <v>32096473</v>
      </c>
      <c r="P629" s="10">
        <v>38746027</v>
      </c>
      <c r="Q629" s="10">
        <v>3495574</v>
      </c>
      <c r="R629" s="10">
        <v>41724600</v>
      </c>
      <c r="S629" s="10">
        <v>961147</v>
      </c>
      <c r="T629" s="10">
        <v>6858199</v>
      </c>
      <c r="U629" s="10">
        <v>81871550</v>
      </c>
      <c r="V629" s="10">
        <v>28663780</v>
      </c>
      <c r="W629" s="10">
        <v>961147</v>
      </c>
      <c r="X629" s="10">
        <v>6858199</v>
      </c>
      <c r="Y629" s="10">
        <v>81871550</v>
      </c>
      <c r="Z629" s="10">
        <v>28663780</v>
      </c>
      <c r="AA629" s="10">
        <v>11836</v>
      </c>
      <c r="AB629" s="10">
        <v>83.945276531800005</v>
      </c>
      <c r="AC629">
        <v>139.33000000000001</v>
      </c>
      <c r="AD629">
        <v>18136570769</v>
      </c>
      <c r="AE629">
        <v>16685019583</v>
      </c>
      <c r="AF629" s="10">
        <f>INDEX(CONFAZ!$EN$2:$ES$408,MATCH(DATE(YEAR($A629),MONTH($A629),15),CONFAZ!$EN$2:$EN$408,0),2)</f>
        <v>228791180</v>
      </c>
      <c r="AG629" s="10">
        <f>INDEX(CONFAZ!$EN$2:$ES$408,MATCH(DATE(YEAR($A629),MONTH($A629),15),CONFAZ!$EN$2:$EN$408,0),3)</f>
        <v>343383802</v>
      </c>
      <c r="AH629">
        <v>510</v>
      </c>
      <c r="AI629">
        <v>479679655000</v>
      </c>
      <c r="AJ629">
        <v>10.66</v>
      </c>
      <c r="AK629">
        <v>0.92</v>
      </c>
      <c r="AL629">
        <v>0</v>
      </c>
      <c r="AM629">
        <v>0</v>
      </c>
      <c r="AN629">
        <v>0</v>
      </c>
      <c r="AO629">
        <v>0</v>
      </c>
      <c r="AP629">
        <v>6.0446996104162398</v>
      </c>
      <c r="AQ629">
        <v>1.75</v>
      </c>
      <c r="AR629">
        <v>140.44999999999999</v>
      </c>
      <c r="AS629">
        <v>-1.39</v>
      </c>
      <c r="AT629" s="10">
        <v>350937700000</v>
      </c>
      <c r="AU629">
        <v>0</v>
      </c>
      <c r="AV629">
        <v>0</v>
      </c>
      <c r="AW629">
        <v>157289893</v>
      </c>
      <c r="AX629">
        <v>41421614</v>
      </c>
      <c r="AY629">
        <v>0</v>
      </c>
      <c r="AZ629" s="10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7933432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103639916</v>
      </c>
      <c r="BM629">
        <v>2501277</v>
      </c>
      <c r="BN629">
        <v>1793654</v>
      </c>
      <c r="BO629">
        <v>11395641000</v>
      </c>
      <c r="BP629">
        <v>0.4</v>
      </c>
      <c r="BQ629" s="3">
        <v>3704</v>
      </c>
      <c r="BR629">
        <v>11901.27</v>
      </c>
      <c r="BS629">
        <v>1117909000</v>
      </c>
      <c r="BT629">
        <v>17031000</v>
      </c>
      <c r="BU629">
        <v>2466595000</v>
      </c>
      <c r="BV629">
        <v>5684821000</v>
      </c>
      <c r="BW629">
        <v>2109285000</v>
      </c>
      <c r="BX629">
        <v>9286355000</v>
      </c>
      <c r="BY629">
        <v>9276732000</v>
      </c>
      <c r="BZ629">
        <v>0.4</v>
      </c>
      <c r="CA629">
        <v>3704</v>
      </c>
      <c r="CB629">
        <v>9477.43</v>
      </c>
      <c r="CC629">
        <v>11395641000</v>
      </c>
      <c r="CD629">
        <v>0.4</v>
      </c>
      <c r="CE629">
        <v>111351.73</v>
      </c>
      <c r="CF629">
        <v>121959740.55</v>
      </c>
      <c r="CG629">
        <v>17335.55</v>
      </c>
      <c r="CH629">
        <v>26999.83</v>
      </c>
      <c r="CI629">
        <v>40.418357999999998</v>
      </c>
      <c r="CJ629">
        <v>2.57</v>
      </c>
      <c r="CK629">
        <v>9006.67</v>
      </c>
      <c r="CL629">
        <v>44173.33</v>
      </c>
      <c r="CM629">
        <v>35166.67</v>
      </c>
      <c r="CN629">
        <v>-7036.67</v>
      </c>
      <c r="CO629">
        <v>3738383.33</v>
      </c>
      <c r="CP629">
        <v>-86846.67</v>
      </c>
      <c r="CQ629">
        <v>-111120</v>
      </c>
      <c r="CR629">
        <v>3402.31</v>
      </c>
      <c r="CS629">
        <v>166774208.58000001</v>
      </c>
      <c r="CT629">
        <v>6540.08</v>
      </c>
      <c r="CU629">
        <v>166784150.97</v>
      </c>
      <c r="CV629" s="34">
        <v>0.52876480000000003</v>
      </c>
      <c r="CW629">
        <v>0</v>
      </c>
      <c r="CX629" s="10">
        <v>342274.5</v>
      </c>
      <c r="CY629" s="10">
        <f t="shared" si="19"/>
        <v>0</v>
      </c>
      <c r="CZ629" s="10">
        <f>IFERROR(INDEX(CONFAZ!$A$2:$ES$440,MATCH(DATE(YEAR($A629),MONTH($A629),15),CONFAZ!$A$2:$A$440,0),4),0)</f>
        <v>17335.55</v>
      </c>
      <c r="DA629"/>
      <c r="DB629"/>
      <c r="DC629"/>
      <c r="DD629"/>
      <c r="DJ629"/>
    </row>
    <row r="630" spans="1:114" x14ac:dyDescent="0.25">
      <c r="A630" s="1">
        <v>40503</v>
      </c>
      <c r="B630" s="1" t="str">
        <f t="shared" si="18"/>
        <v>21/11/2010</v>
      </c>
      <c r="C630" t="s">
        <v>61</v>
      </c>
      <c r="D630" t="s">
        <v>66</v>
      </c>
      <c r="E630" s="8">
        <v>1.7133</v>
      </c>
      <c r="F630">
        <v>134685740.70999998</v>
      </c>
      <c r="G630">
        <v>28875.22</v>
      </c>
      <c r="H630">
        <v>254639515</v>
      </c>
      <c r="I630">
        <v>37831684.239999995</v>
      </c>
      <c r="J630">
        <v>64562634.579999991</v>
      </c>
      <c r="K630">
        <v>5867616.7399999993</v>
      </c>
      <c r="L630">
        <v>4136329</v>
      </c>
      <c r="M630" s="10">
        <v>5454986</v>
      </c>
      <c r="N630" s="10">
        <v>31333491</v>
      </c>
      <c r="O630" s="10">
        <v>32054243</v>
      </c>
      <c r="P630" s="10">
        <v>42904579</v>
      </c>
      <c r="Q630" s="10">
        <v>2639229</v>
      </c>
      <c r="R630" s="10">
        <v>44094605</v>
      </c>
      <c r="S630" s="10">
        <v>984617</v>
      </c>
      <c r="T630" s="10">
        <v>9017302</v>
      </c>
      <c r="U630" s="10">
        <v>60431226</v>
      </c>
      <c r="V630" s="10">
        <v>25696412</v>
      </c>
      <c r="W630" s="10">
        <v>984617</v>
      </c>
      <c r="X630" s="10">
        <v>9017302</v>
      </c>
      <c r="Y630" s="10">
        <v>60431226</v>
      </c>
      <c r="Z630" s="10">
        <v>25696412</v>
      </c>
      <c r="AA630" s="10">
        <v>28825</v>
      </c>
      <c r="AB630" s="10">
        <v>28.350080155699999</v>
      </c>
      <c r="AC630">
        <v>139.68</v>
      </c>
      <c r="AD630">
        <v>17558595004</v>
      </c>
      <c r="AE630">
        <v>17538417516</v>
      </c>
      <c r="AF630" s="10">
        <f>INDEX(CONFAZ!$EN$2:$ES$408,MATCH(DATE(YEAR($A630),MONTH($A630),15),CONFAZ!$EN$2:$EN$408,0),2)</f>
        <v>167691617</v>
      </c>
      <c r="AG630" s="10">
        <f>INDEX(CONFAZ!$EN$2:$ES$408,MATCH(DATE(YEAR($A630),MONTH($A630),15),CONFAZ!$EN$2:$EN$408,0),3)</f>
        <v>552671583</v>
      </c>
      <c r="AH630">
        <v>510</v>
      </c>
      <c r="AI630">
        <v>489080331300</v>
      </c>
      <c r="AJ630">
        <v>10.66</v>
      </c>
      <c r="AK630">
        <v>1.03</v>
      </c>
      <c r="AL630">
        <v>0</v>
      </c>
      <c r="AM630">
        <v>0</v>
      </c>
      <c r="AN630">
        <v>0</v>
      </c>
      <c r="AO630">
        <v>0</v>
      </c>
      <c r="AP630">
        <v>5.69563074901445</v>
      </c>
      <c r="AQ630">
        <v>1.83</v>
      </c>
      <c r="AR630">
        <v>146.79</v>
      </c>
      <c r="AS630">
        <v>14.259</v>
      </c>
      <c r="AT630" s="10">
        <v>358427100000</v>
      </c>
      <c r="AU630">
        <v>0</v>
      </c>
      <c r="AV630">
        <v>0</v>
      </c>
      <c r="AW630">
        <v>130873826</v>
      </c>
      <c r="AX630">
        <v>42454741</v>
      </c>
      <c r="AY630">
        <v>0</v>
      </c>
      <c r="AZ630" s="1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22345337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64277589</v>
      </c>
      <c r="BM630">
        <v>0</v>
      </c>
      <c r="BN630">
        <v>1796159</v>
      </c>
      <c r="BO630">
        <v>11395641000</v>
      </c>
      <c r="BP630">
        <v>0.4</v>
      </c>
      <c r="BQ630" s="3">
        <v>3704</v>
      </c>
      <c r="BR630">
        <v>11901.27</v>
      </c>
      <c r="BS630">
        <v>1117909000</v>
      </c>
      <c r="BT630">
        <v>17031000</v>
      </c>
      <c r="BU630">
        <v>2466595000</v>
      </c>
      <c r="BV630">
        <v>5684821000</v>
      </c>
      <c r="BW630">
        <v>2109285000</v>
      </c>
      <c r="BX630">
        <v>9286355000</v>
      </c>
      <c r="BY630">
        <v>9276732000</v>
      </c>
      <c r="BZ630">
        <v>0.4</v>
      </c>
      <c r="CA630">
        <v>3704</v>
      </c>
      <c r="CB630">
        <v>9477.43</v>
      </c>
      <c r="CC630">
        <v>11395641000</v>
      </c>
      <c r="CD630">
        <v>0.4</v>
      </c>
      <c r="CE630">
        <v>197036.58</v>
      </c>
      <c r="CF630">
        <v>128250938.86</v>
      </c>
      <c r="CG630">
        <v>12925.57</v>
      </c>
      <c r="CH630">
        <v>28692.83</v>
      </c>
      <c r="CI630">
        <v>40.418357999999998</v>
      </c>
      <c r="CJ630">
        <v>2.59</v>
      </c>
      <c r="CK630">
        <v>9006.67</v>
      </c>
      <c r="CL630">
        <v>44173.33</v>
      </c>
      <c r="CM630">
        <v>35166.67</v>
      </c>
      <c r="CN630">
        <v>-7036.67</v>
      </c>
      <c r="CO630">
        <v>3738383.33</v>
      </c>
      <c r="CP630">
        <v>-86846.67</v>
      </c>
      <c r="CQ630">
        <v>-111120</v>
      </c>
      <c r="CR630">
        <v>9877.07</v>
      </c>
      <c r="CS630">
        <v>153103462.81</v>
      </c>
      <c r="CT630">
        <v>8184.03</v>
      </c>
      <c r="CU630">
        <v>153122123.91</v>
      </c>
      <c r="CV630" s="34">
        <v>0.52876480000000003</v>
      </c>
      <c r="CW630">
        <v>0</v>
      </c>
      <c r="CX630" s="10">
        <v>364617.38</v>
      </c>
      <c r="CY630" s="10">
        <f t="shared" si="19"/>
        <v>0</v>
      </c>
      <c r="CZ630" s="10">
        <f>IFERROR(INDEX(CONFAZ!$A$2:$ES$440,MATCH(DATE(YEAR($A630),MONTH($A630),15),CONFAZ!$A$2:$A$440,0),4),0)</f>
        <v>12925.57</v>
      </c>
      <c r="DA630"/>
      <c r="DB630"/>
      <c r="DC630"/>
      <c r="DD630"/>
      <c r="DJ630"/>
    </row>
    <row r="631" spans="1:114" x14ac:dyDescent="0.25">
      <c r="A631" s="1">
        <v>40533</v>
      </c>
      <c r="B631" s="1" t="str">
        <f t="shared" si="18"/>
        <v>21/12/2010</v>
      </c>
      <c r="C631" t="s">
        <v>61</v>
      </c>
      <c r="D631" t="s">
        <v>66</v>
      </c>
      <c r="E631" s="8">
        <v>1.6934</v>
      </c>
      <c r="F631">
        <v>136772987.86000001</v>
      </c>
      <c r="G631">
        <v>45747.9</v>
      </c>
      <c r="H631">
        <v>282313489</v>
      </c>
      <c r="I631">
        <v>40549349.440000013</v>
      </c>
      <c r="J631">
        <v>86244068.489999995</v>
      </c>
      <c r="K631">
        <v>6615274.2000000011</v>
      </c>
      <c r="L631">
        <v>4343031</v>
      </c>
      <c r="M631" s="10">
        <v>5322024</v>
      </c>
      <c r="N631" s="10">
        <v>31572531</v>
      </c>
      <c r="O631" s="10">
        <v>32878473</v>
      </c>
      <c r="P631" s="10">
        <v>39746588</v>
      </c>
      <c r="Q631" s="10">
        <v>2996794</v>
      </c>
      <c r="R631" s="10">
        <v>47690452</v>
      </c>
      <c r="S631" s="10">
        <v>654869</v>
      </c>
      <c r="T631" s="10">
        <v>12185759</v>
      </c>
      <c r="U631" s="10">
        <v>84275134</v>
      </c>
      <c r="V631" s="10">
        <v>24945239</v>
      </c>
      <c r="W631" s="10">
        <v>654869</v>
      </c>
      <c r="X631" s="10">
        <v>12185759</v>
      </c>
      <c r="Y631" s="10">
        <v>84275134</v>
      </c>
      <c r="Z631" s="10">
        <v>24945239</v>
      </c>
      <c r="AA631" s="10">
        <v>45626</v>
      </c>
      <c r="AB631" s="10">
        <v>5.9263885249000001</v>
      </c>
      <c r="AC631">
        <v>136.69</v>
      </c>
      <c r="AD631">
        <v>20795902805</v>
      </c>
      <c r="AE631">
        <v>15707163779</v>
      </c>
      <c r="AF631" s="10">
        <f>INDEX(CONFAZ!$EN$2:$ES$408,MATCH(DATE(YEAR($A631),MONTH($A631),15),CONFAZ!$EN$2:$EN$408,0),2)</f>
        <v>254380673</v>
      </c>
      <c r="AG631" s="10">
        <f>INDEX(CONFAZ!$EN$2:$ES$408,MATCH(DATE(YEAR($A631),MONTH($A631),15),CONFAZ!$EN$2:$EN$408,0),3)</f>
        <v>232187786</v>
      </c>
      <c r="AH631">
        <v>510</v>
      </c>
      <c r="AI631">
        <v>488672905000</v>
      </c>
      <c r="AJ631">
        <v>10.66</v>
      </c>
      <c r="AK631">
        <v>0.6</v>
      </c>
      <c r="AL631">
        <v>0</v>
      </c>
      <c r="AM631">
        <v>0</v>
      </c>
      <c r="AN631">
        <v>0</v>
      </c>
      <c r="AO631">
        <v>0</v>
      </c>
      <c r="AP631">
        <v>5.2644577073471899</v>
      </c>
      <c r="AQ631">
        <v>1.63</v>
      </c>
      <c r="AR631">
        <v>152.66999999999999</v>
      </c>
      <c r="AS631">
        <v>18.46</v>
      </c>
      <c r="AT631" s="10">
        <v>348004900000</v>
      </c>
      <c r="AU631">
        <v>0</v>
      </c>
      <c r="AV631">
        <v>0</v>
      </c>
      <c r="AW631">
        <v>172478731</v>
      </c>
      <c r="AX631">
        <v>64003030</v>
      </c>
      <c r="AY631">
        <v>0</v>
      </c>
      <c r="AZ631" s="10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29944368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76853890</v>
      </c>
      <c r="BM631">
        <v>0</v>
      </c>
      <c r="BN631">
        <v>1677443</v>
      </c>
      <c r="BO631">
        <v>11395641000</v>
      </c>
      <c r="BP631">
        <v>0.4</v>
      </c>
      <c r="BQ631" s="3">
        <v>3704</v>
      </c>
      <c r="BR631">
        <v>11901.27</v>
      </c>
      <c r="BS631">
        <v>1117909000</v>
      </c>
      <c r="BT631">
        <v>17031000</v>
      </c>
      <c r="BU631">
        <v>2466595000</v>
      </c>
      <c r="BV631">
        <v>5684821000</v>
      </c>
      <c r="BW631">
        <v>2109285000</v>
      </c>
      <c r="BX631">
        <v>9286355000</v>
      </c>
      <c r="BY631">
        <v>7902078000</v>
      </c>
      <c r="BZ631">
        <v>0.4</v>
      </c>
      <c r="CA631">
        <v>3704</v>
      </c>
      <c r="CB631">
        <v>8238.85</v>
      </c>
      <c r="CC631">
        <v>11395641000</v>
      </c>
      <c r="CD631">
        <v>0.4</v>
      </c>
      <c r="CE631">
        <v>156048.73000000001</v>
      </c>
      <c r="CF631">
        <v>130563896.81999999</v>
      </c>
      <c r="CG631">
        <v>21767.96</v>
      </c>
      <c r="CH631">
        <v>30206.83</v>
      </c>
      <c r="CI631">
        <v>40.418357999999998</v>
      </c>
      <c r="CJ631">
        <v>2.6</v>
      </c>
      <c r="CK631">
        <v>9006.67</v>
      </c>
      <c r="CL631">
        <v>44173.33</v>
      </c>
      <c r="CM631">
        <v>35166.67</v>
      </c>
      <c r="CN631">
        <v>-7036.67</v>
      </c>
      <c r="CO631">
        <v>3738383.33</v>
      </c>
      <c r="CP631">
        <v>-86846.67</v>
      </c>
      <c r="CQ631">
        <v>-111120</v>
      </c>
      <c r="CR631">
        <v>13697.58</v>
      </c>
      <c r="CS631">
        <v>179705888.46000001</v>
      </c>
      <c r="CT631">
        <v>6594.83</v>
      </c>
      <c r="CU631">
        <v>179726180.87</v>
      </c>
      <c r="CV631" s="34">
        <v>0.52876480000000003</v>
      </c>
      <c r="CW631">
        <v>0</v>
      </c>
      <c r="CX631" s="10">
        <v>407310.73</v>
      </c>
      <c r="CY631" s="10">
        <f t="shared" si="19"/>
        <v>0</v>
      </c>
      <c r="CZ631" s="10">
        <f>IFERROR(INDEX(CONFAZ!$A$2:$ES$440,MATCH(DATE(YEAR($A631),MONTH($A631),15),CONFAZ!$A$2:$A$440,0),4),0)</f>
        <v>21767.96</v>
      </c>
      <c r="DA631"/>
      <c r="DB631"/>
      <c r="DC631"/>
      <c r="DD631"/>
      <c r="DJ631"/>
    </row>
    <row r="632" spans="1:114" x14ac:dyDescent="0.25">
      <c r="A632" s="1">
        <v>40564</v>
      </c>
      <c r="B632" s="1" t="str">
        <f t="shared" si="18"/>
        <v>21/01/2011</v>
      </c>
      <c r="C632" t="s">
        <v>61</v>
      </c>
      <c r="D632" t="s">
        <v>66</v>
      </c>
      <c r="E632" s="8">
        <v>1.6749000000000001</v>
      </c>
      <c r="F632">
        <v>141091656.44</v>
      </c>
      <c r="G632">
        <v>55965.100000000006</v>
      </c>
      <c r="H632">
        <v>279147070</v>
      </c>
      <c r="I632">
        <v>37355342.629999995</v>
      </c>
      <c r="J632">
        <v>81980036.530000016</v>
      </c>
      <c r="K632">
        <v>7182863.6900000004</v>
      </c>
      <c r="L632">
        <v>7778398</v>
      </c>
      <c r="M632" s="10">
        <v>5703030</v>
      </c>
      <c r="N632" s="10">
        <v>32034558</v>
      </c>
      <c r="O632" s="10">
        <v>46115509</v>
      </c>
      <c r="P632" s="10">
        <v>44258309</v>
      </c>
      <c r="Q632" s="10">
        <v>3011510</v>
      </c>
      <c r="R632" s="10">
        <v>48095862</v>
      </c>
      <c r="S632" s="10">
        <v>616650</v>
      </c>
      <c r="T632" s="10">
        <v>7722730</v>
      </c>
      <c r="U632" s="10">
        <v>70558213</v>
      </c>
      <c r="V632" s="10">
        <v>20974734</v>
      </c>
      <c r="W632" s="10">
        <v>616650</v>
      </c>
      <c r="X632" s="10">
        <v>7722730</v>
      </c>
      <c r="Y632" s="10">
        <v>70558213</v>
      </c>
      <c r="Z632" s="10">
        <v>20974734</v>
      </c>
      <c r="AA632" s="10">
        <v>55965</v>
      </c>
      <c r="AB632" s="10">
        <v>9.9369781689999996</v>
      </c>
      <c r="AC632">
        <v>132.66</v>
      </c>
      <c r="AD632">
        <v>15031610457</v>
      </c>
      <c r="AE632">
        <v>14962070227</v>
      </c>
      <c r="AF632" s="10">
        <f>INDEX(CONFAZ!$EN$2:$ES$408,MATCH(DATE(YEAR($A632),MONTH($A632),15),CONFAZ!$EN$2:$EN$408,0),2)</f>
        <v>175419864</v>
      </c>
      <c r="AG632" s="10">
        <f>INDEX(CONFAZ!$EN$2:$ES$408,MATCH(DATE(YEAR($A632),MONTH($A632),15),CONFAZ!$EN$2:$EN$408,0),3)</f>
        <v>161227180</v>
      </c>
      <c r="AH632">
        <v>540</v>
      </c>
      <c r="AI632">
        <v>498611030400</v>
      </c>
      <c r="AJ632">
        <v>10.85</v>
      </c>
      <c r="AK632">
        <v>0.94</v>
      </c>
      <c r="AL632">
        <v>0</v>
      </c>
      <c r="AM632">
        <v>0</v>
      </c>
      <c r="AN632">
        <v>0</v>
      </c>
      <c r="AO632">
        <v>0</v>
      </c>
      <c r="AP632">
        <v>6.0266467438675102</v>
      </c>
      <c r="AQ632">
        <v>1.83</v>
      </c>
      <c r="AR632">
        <v>162.06</v>
      </c>
      <c r="AS632">
        <v>7.9</v>
      </c>
      <c r="AT632" s="10">
        <v>327590900000</v>
      </c>
      <c r="AU632">
        <v>0</v>
      </c>
      <c r="AV632">
        <v>0</v>
      </c>
      <c r="AW632">
        <v>101716727</v>
      </c>
      <c r="AX632">
        <v>52651809</v>
      </c>
      <c r="AY632">
        <v>0</v>
      </c>
      <c r="AZ632" s="10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8369435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39864143</v>
      </c>
      <c r="BM632">
        <v>0</v>
      </c>
      <c r="BN632">
        <v>831340</v>
      </c>
      <c r="BO632">
        <v>13932770000</v>
      </c>
      <c r="BP632">
        <v>0.4</v>
      </c>
      <c r="BQ632" s="3">
        <v>3704</v>
      </c>
      <c r="BR632">
        <v>14118.77</v>
      </c>
      <c r="BS632">
        <v>1279579000</v>
      </c>
      <c r="BT632">
        <v>23471000</v>
      </c>
      <c r="BU632">
        <v>3323598000</v>
      </c>
      <c r="BV632">
        <v>6723049000</v>
      </c>
      <c r="BW632">
        <v>2583073000</v>
      </c>
      <c r="BX632">
        <v>11349697000</v>
      </c>
      <c r="BY632">
        <v>7902078000</v>
      </c>
      <c r="BZ632">
        <v>0.4</v>
      </c>
      <c r="CA632">
        <v>3704</v>
      </c>
      <c r="CB632">
        <v>8238.85</v>
      </c>
      <c r="CC632">
        <v>11395641000</v>
      </c>
      <c r="CD632">
        <v>0.4</v>
      </c>
      <c r="CE632">
        <v>201000.4</v>
      </c>
      <c r="CF632">
        <v>116533628.39</v>
      </c>
      <c r="CG632">
        <v>23194.26</v>
      </c>
      <c r="CH632">
        <v>28418</v>
      </c>
      <c r="CI632">
        <v>41.468921000000002</v>
      </c>
      <c r="CJ632">
        <v>2.61</v>
      </c>
      <c r="CK632">
        <v>118773.33</v>
      </c>
      <c r="CL632">
        <v>170360</v>
      </c>
      <c r="CM632">
        <v>51583.33</v>
      </c>
      <c r="CN632">
        <v>-930</v>
      </c>
      <c r="CO632">
        <v>3894286.67</v>
      </c>
      <c r="CP632">
        <v>-72150</v>
      </c>
      <c r="CQ632">
        <v>-105756.67</v>
      </c>
      <c r="CR632">
        <v>27477.49</v>
      </c>
      <c r="CS632">
        <v>175495151.22999999</v>
      </c>
      <c r="CT632">
        <v>18941.36</v>
      </c>
      <c r="CU632">
        <v>175543570.08000001</v>
      </c>
      <c r="CV632" s="34">
        <v>0.52720370000000005</v>
      </c>
      <c r="CW632">
        <v>0</v>
      </c>
      <c r="CX632" s="10">
        <v>396546.98</v>
      </c>
      <c r="CY632" s="10">
        <f t="shared" si="19"/>
        <v>0</v>
      </c>
      <c r="CZ632" s="10">
        <f>IFERROR(INDEX(CONFAZ!$A$2:$ES$440,MATCH(DATE(YEAR($A632),MONTH($A632),15),CONFAZ!$A$2:$A$440,0),4),0)</f>
        <v>23194.26</v>
      </c>
      <c r="DA632"/>
      <c r="DB632"/>
      <c r="DC632"/>
      <c r="DD632"/>
      <c r="DJ632"/>
    </row>
    <row r="633" spans="1:114" x14ac:dyDescent="0.25">
      <c r="A633" s="1">
        <v>40595</v>
      </c>
      <c r="B633" s="1" t="str">
        <f t="shared" si="18"/>
        <v>21/02/2011</v>
      </c>
      <c r="C633" t="s">
        <v>61</v>
      </c>
      <c r="D633" t="s">
        <v>66</v>
      </c>
      <c r="E633" s="8">
        <v>1.6679999999999999</v>
      </c>
      <c r="F633">
        <v>129788530.31</v>
      </c>
      <c r="G633">
        <v>29593.170000000002</v>
      </c>
      <c r="H633">
        <v>250499585</v>
      </c>
      <c r="I633">
        <v>32174667.41</v>
      </c>
      <c r="J633">
        <v>71447761.329999998</v>
      </c>
      <c r="K633">
        <v>5530441.0799999991</v>
      </c>
      <c r="L633">
        <v>28341474</v>
      </c>
      <c r="M633" s="10">
        <v>6979066</v>
      </c>
      <c r="N633" s="10">
        <v>32708464</v>
      </c>
      <c r="O633" s="10">
        <v>31456259</v>
      </c>
      <c r="P633" s="10">
        <v>37753450</v>
      </c>
      <c r="Q633" s="10">
        <v>2019272</v>
      </c>
      <c r="R633" s="10">
        <v>42205652</v>
      </c>
      <c r="S633" s="10">
        <v>436157</v>
      </c>
      <c r="T633" s="10">
        <v>9602900</v>
      </c>
      <c r="U633" s="10">
        <v>67336127</v>
      </c>
      <c r="V633" s="10">
        <v>19972740</v>
      </c>
      <c r="W633" s="10">
        <v>436157</v>
      </c>
      <c r="X633" s="10">
        <v>9602900</v>
      </c>
      <c r="Y633" s="10">
        <v>67336127</v>
      </c>
      <c r="Z633" s="10">
        <v>19972740</v>
      </c>
      <c r="AA633" s="10">
        <v>29498</v>
      </c>
      <c r="AB633" s="10">
        <v>12.011683212599999</v>
      </c>
      <c r="AC633">
        <v>136.18</v>
      </c>
      <c r="AD633">
        <v>16621034760</v>
      </c>
      <c r="AE633">
        <v>15689000891</v>
      </c>
      <c r="AF633" s="10">
        <f>INDEX(CONFAZ!$EN$2:$ES$408,MATCH(DATE(YEAR($A633),MONTH($A633),15),CONFAZ!$EN$2:$EN$408,0),2)</f>
        <v>184462595</v>
      </c>
      <c r="AG633" s="10">
        <f>INDEX(CONFAZ!$EN$2:$ES$408,MATCH(DATE(YEAR($A633),MONTH($A633),15),CONFAZ!$EN$2:$EN$408,0),3)</f>
        <v>285495823</v>
      </c>
      <c r="AH633">
        <v>540</v>
      </c>
      <c r="AI633">
        <v>512936688000</v>
      </c>
      <c r="AJ633">
        <v>11.17</v>
      </c>
      <c r="AK633">
        <v>0.54</v>
      </c>
      <c r="AL633">
        <v>0</v>
      </c>
      <c r="AM633">
        <v>0</v>
      </c>
      <c r="AN633">
        <v>0</v>
      </c>
      <c r="AO633">
        <v>0</v>
      </c>
      <c r="AP633">
        <v>6.3439133835576902</v>
      </c>
      <c r="AQ633">
        <v>1.8</v>
      </c>
      <c r="AR633">
        <v>181.53</v>
      </c>
      <c r="AS633">
        <v>4.8689999999999998</v>
      </c>
      <c r="AT633" s="10">
        <v>332322400000</v>
      </c>
      <c r="AU633">
        <v>0</v>
      </c>
      <c r="AV633">
        <v>0</v>
      </c>
      <c r="AW633">
        <v>151734080</v>
      </c>
      <c r="AX633">
        <v>44307703</v>
      </c>
      <c r="AY633">
        <v>0</v>
      </c>
      <c r="AZ633" s="10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16222555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90425090</v>
      </c>
      <c r="BM633">
        <v>0</v>
      </c>
      <c r="BN633">
        <v>778732</v>
      </c>
      <c r="BO633">
        <v>13932770000</v>
      </c>
      <c r="BP633">
        <v>0.4</v>
      </c>
      <c r="BQ633" s="3">
        <v>3704</v>
      </c>
      <c r="BR633">
        <v>14118.77</v>
      </c>
      <c r="BS633">
        <v>1279579000</v>
      </c>
      <c r="BT633">
        <v>23471000</v>
      </c>
      <c r="BU633">
        <v>3323598000</v>
      </c>
      <c r="BV633">
        <v>6723049000</v>
      </c>
      <c r="BW633">
        <v>2583073000</v>
      </c>
      <c r="BX633">
        <v>11349697000</v>
      </c>
      <c r="BY633">
        <v>7902078000</v>
      </c>
      <c r="BZ633">
        <v>0.4</v>
      </c>
      <c r="CA633">
        <v>3704</v>
      </c>
      <c r="CB633">
        <v>8238.85</v>
      </c>
      <c r="CC633">
        <v>11395641000</v>
      </c>
      <c r="CD633">
        <v>0.4</v>
      </c>
      <c r="CE633">
        <v>202125.6</v>
      </c>
      <c r="CF633">
        <v>107960358.98</v>
      </c>
      <c r="CG633">
        <v>23695.82</v>
      </c>
      <c r="CH633">
        <v>29764</v>
      </c>
      <c r="CI633">
        <v>41.468921000000002</v>
      </c>
      <c r="CJ633">
        <v>2.62</v>
      </c>
      <c r="CK633">
        <v>118773.33</v>
      </c>
      <c r="CL633">
        <v>170360</v>
      </c>
      <c r="CM633">
        <v>51583.33</v>
      </c>
      <c r="CN633">
        <v>-930</v>
      </c>
      <c r="CO633">
        <v>3894286.67</v>
      </c>
      <c r="CP633">
        <v>-72150</v>
      </c>
      <c r="CQ633">
        <v>-105756.67</v>
      </c>
      <c r="CR633">
        <v>8130.56</v>
      </c>
      <c r="CS633">
        <v>162528811.12</v>
      </c>
      <c r="CT633">
        <v>83377.16</v>
      </c>
      <c r="CU633">
        <v>162629838.84</v>
      </c>
      <c r="CV633" s="34">
        <v>0.52720370000000005</v>
      </c>
      <c r="CW633">
        <v>0</v>
      </c>
      <c r="CX633" s="10">
        <v>394851.31</v>
      </c>
      <c r="CY633" s="10">
        <f t="shared" si="19"/>
        <v>0</v>
      </c>
      <c r="CZ633" s="10">
        <f>IFERROR(INDEX(CONFAZ!$A$2:$ES$440,MATCH(DATE(YEAR($A633),MONTH($A633),15),CONFAZ!$A$2:$A$440,0),4),0)</f>
        <v>23695.82</v>
      </c>
      <c r="DA633" s="10"/>
      <c r="DB633" s="10"/>
      <c r="DC633"/>
      <c r="DD633"/>
      <c r="DJ633"/>
    </row>
    <row r="634" spans="1:114" x14ac:dyDescent="0.25">
      <c r="A634" s="1">
        <v>40623</v>
      </c>
      <c r="B634" s="1" t="str">
        <f t="shared" si="18"/>
        <v>21/03/2011</v>
      </c>
      <c r="C634" t="s">
        <v>61</v>
      </c>
      <c r="D634" t="s">
        <v>66</v>
      </c>
      <c r="E634" s="8">
        <v>1.6591</v>
      </c>
      <c r="F634">
        <v>135431136.81</v>
      </c>
      <c r="G634">
        <v>32705.050000000003</v>
      </c>
      <c r="H634">
        <v>255084275</v>
      </c>
      <c r="I634">
        <v>33770764.599999994</v>
      </c>
      <c r="J634">
        <v>68533956.290000007</v>
      </c>
      <c r="K634">
        <v>5632399.4299999997</v>
      </c>
      <c r="L634">
        <v>50431551</v>
      </c>
      <c r="M634" s="10">
        <v>8104788</v>
      </c>
      <c r="N634" s="10">
        <v>31781709</v>
      </c>
      <c r="O634" s="10">
        <v>32657611</v>
      </c>
      <c r="P634" s="10">
        <v>37457838</v>
      </c>
      <c r="Q634" s="10">
        <v>2288678</v>
      </c>
      <c r="R634" s="10">
        <v>42611021</v>
      </c>
      <c r="S634" s="10">
        <v>558882</v>
      </c>
      <c r="T634" s="10">
        <v>9074316</v>
      </c>
      <c r="U634" s="10">
        <v>72053039</v>
      </c>
      <c r="V634" s="10">
        <v>18463801</v>
      </c>
      <c r="W634" s="10">
        <v>558882</v>
      </c>
      <c r="X634" s="10">
        <v>9074316</v>
      </c>
      <c r="Y634" s="10">
        <v>72053039</v>
      </c>
      <c r="Z634" s="10">
        <v>18463801</v>
      </c>
      <c r="AA634" s="10">
        <v>32592</v>
      </c>
      <c r="AB634" s="10">
        <v>13.6199210219</v>
      </c>
      <c r="AC634">
        <v>144.93</v>
      </c>
      <c r="AD634">
        <v>19172557483</v>
      </c>
      <c r="AE634">
        <v>17872299348</v>
      </c>
      <c r="AF634" s="10">
        <f>INDEX(CONFAZ!$EN$2:$ES$408,MATCH(DATE(YEAR($A634),MONTH($A634),15),CONFAZ!$EN$2:$EN$408,0),2)</f>
        <v>203046150</v>
      </c>
      <c r="AG634" s="10">
        <f>INDEX(CONFAZ!$EN$2:$ES$408,MATCH(DATE(YEAR($A634),MONTH($A634),15),CONFAZ!$EN$2:$EN$408,0),3)</f>
        <v>394802020</v>
      </c>
      <c r="AH634">
        <v>545</v>
      </c>
      <c r="AI634">
        <v>526176928600</v>
      </c>
      <c r="AJ634">
        <v>11.62</v>
      </c>
      <c r="AK634">
        <v>0.66</v>
      </c>
      <c r="AL634">
        <v>0</v>
      </c>
      <c r="AM634">
        <v>0</v>
      </c>
      <c r="AN634">
        <v>0</v>
      </c>
      <c r="AO634">
        <v>0</v>
      </c>
      <c r="AP634">
        <v>6.4442169907881199</v>
      </c>
      <c r="AQ634">
        <v>1.79</v>
      </c>
      <c r="AR634">
        <v>187.11</v>
      </c>
      <c r="AS634">
        <v>15.909000000000001</v>
      </c>
      <c r="AT634" s="10">
        <v>356617300000</v>
      </c>
      <c r="AU634">
        <v>0</v>
      </c>
      <c r="AV634">
        <v>0</v>
      </c>
      <c r="AW634">
        <v>154614921</v>
      </c>
      <c r="AX634">
        <v>70820812</v>
      </c>
      <c r="AY634">
        <v>0</v>
      </c>
      <c r="AZ634" s="10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7089921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74547921</v>
      </c>
      <c r="BM634">
        <v>0</v>
      </c>
      <c r="BN634">
        <v>2156267</v>
      </c>
      <c r="BO634">
        <v>13932770000</v>
      </c>
      <c r="BP634">
        <v>0.4</v>
      </c>
      <c r="BQ634" s="3">
        <v>3704</v>
      </c>
      <c r="BR634">
        <v>14118.77</v>
      </c>
      <c r="BS634">
        <v>1279579000</v>
      </c>
      <c r="BT634">
        <v>23471000</v>
      </c>
      <c r="BU634">
        <v>3323598000</v>
      </c>
      <c r="BV634">
        <v>6723049000</v>
      </c>
      <c r="BW634">
        <v>2583073000</v>
      </c>
      <c r="BX634">
        <v>11349697000</v>
      </c>
      <c r="BY634">
        <v>7902078000</v>
      </c>
      <c r="BZ634">
        <v>0.4</v>
      </c>
      <c r="CA634">
        <v>3704</v>
      </c>
      <c r="CB634">
        <v>8238.85</v>
      </c>
      <c r="CC634">
        <v>11395641000</v>
      </c>
      <c r="CD634">
        <v>0.4</v>
      </c>
      <c r="CE634">
        <v>206420.58</v>
      </c>
      <c r="CF634">
        <v>121730750.42</v>
      </c>
      <c r="CG634">
        <v>20121.599999999999</v>
      </c>
      <c r="CH634">
        <v>30176</v>
      </c>
      <c r="CI634">
        <v>41.468921000000002</v>
      </c>
      <c r="CJ634">
        <v>2.67</v>
      </c>
      <c r="CK634">
        <v>118773.33</v>
      </c>
      <c r="CL634">
        <v>170360</v>
      </c>
      <c r="CM634">
        <v>51583.33</v>
      </c>
      <c r="CN634">
        <v>-930</v>
      </c>
      <c r="CO634">
        <v>3894286.67</v>
      </c>
      <c r="CP634">
        <v>-72150</v>
      </c>
      <c r="CQ634">
        <v>-105756.67</v>
      </c>
      <c r="CR634">
        <v>6297.23</v>
      </c>
      <c r="CS634">
        <v>163437672.02000001</v>
      </c>
      <c r="CT634">
        <v>179663.88</v>
      </c>
      <c r="CU634">
        <v>163623633.13</v>
      </c>
      <c r="CV634" s="34">
        <v>0.52720370000000005</v>
      </c>
      <c r="CW634">
        <v>0</v>
      </c>
      <c r="CX634" s="10">
        <v>290025.88</v>
      </c>
      <c r="CY634" s="10">
        <f t="shared" si="19"/>
        <v>0</v>
      </c>
      <c r="CZ634" s="10">
        <f>IFERROR(INDEX(CONFAZ!$A$2:$ES$440,MATCH(DATE(YEAR($A634),MONTH($A634),15),CONFAZ!$A$2:$A$440,0),4),0)</f>
        <v>20121.599999999999</v>
      </c>
      <c r="DA634"/>
      <c r="DB634"/>
      <c r="DC634"/>
      <c r="DD634"/>
      <c r="DJ634"/>
    </row>
    <row r="635" spans="1:114" x14ac:dyDescent="0.25">
      <c r="A635" s="1">
        <v>40654</v>
      </c>
      <c r="B635" s="1" t="str">
        <f t="shared" si="18"/>
        <v>21/04/2011</v>
      </c>
      <c r="C635" t="s">
        <v>61</v>
      </c>
      <c r="D635" t="s">
        <v>66</v>
      </c>
      <c r="E635" s="8">
        <v>1.5864</v>
      </c>
      <c r="F635">
        <v>143246652.37</v>
      </c>
      <c r="G635">
        <v>27457.53</v>
      </c>
      <c r="H635">
        <v>268330686</v>
      </c>
      <c r="I635">
        <v>37915811.630000003</v>
      </c>
      <c r="J635">
        <v>69818663.75999999</v>
      </c>
      <c r="K635">
        <v>5531039.5</v>
      </c>
      <c r="L635">
        <v>34224494</v>
      </c>
      <c r="M635" s="10">
        <v>13430989</v>
      </c>
      <c r="N635" s="10">
        <v>32001222</v>
      </c>
      <c r="O635" s="10">
        <v>32492378</v>
      </c>
      <c r="P635" s="10">
        <v>43823690</v>
      </c>
      <c r="Q635" s="10">
        <v>2669400</v>
      </c>
      <c r="R635" s="10">
        <v>43689506</v>
      </c>
      <c r="S635" s="10">
        <v>447544</v>
      </c>
      <c r="T635" s="10">
        <v>9288886</v>
      </c>
      <c r="U635" s="10">
        <v>72502995</v>
      </c>
      <c r="V635" s="10">
        <v>17956620</v>
      </c>
      <c r="W635" s="10">
        <v>447544</v>
      </c>
      <c r="X635" s="10">
        <v>9288886</v>
      </c>
      <c r="Y635" s="10">
        <v>72502995</v>
      </c>
      <c r="Z635" s="10">
        <v>17956620</v>
      </c>
      <c r="AA635" s="10">
        <v>27456</v>
      </c>
      <c r="AB635" s="10">
        <v>12.802432292000001</v>
      </c>
      <c r="AC635">
        <v>139.88999999999999</v>
      </c>
      <c r="AD635">
        <v>20083002562</v>
      </c>
      <c r="AE635">
        <v>18458870399</v>
      </c>
      <c r="AF635" s="10">
        <f>INDEX(CONFAZ!$EN$2:$ES$408,MATCH(DATE(YEAR($A635),MONTH($A635),15),CONFAZ!$EN$2:$EN$408,0),2)</f>
        <v>295152945</v>
      </c>
      <c r="AG635" s="10">
        <f>INDEX(CONFAZ!$EN$2:$ES$408,MATCH(DATE(YEAR($A635),MONTH($A635),15),CONFAZ!$EN$2:$EN$408,0),3)</f>
        <v>595126020</v>
      </c>
      <c r="AH635">
        <v>545</v>
      </c>
      <c r="AI635">
        <v>520437556800</v>
      </c>
      <c r="AJ635">
        <v>11.74</v>
      </c>
      <c r="AK635">
        <v>0.72</v>
      </c>
      <c r="AL635">
        <v>0</v>
      </c>
      <c r="AM635">
        <v>0</v>
      </c>
      <c r="AN635">
        <v>0</v>
      </c>
      <c r="AO635">
        <v>0</v>
      </c>
      <c r="AP635">
        <v>6.43525900486528</v>
      </c>
      <c r="AQ635">
        <v>1.77</v>
      </c>
      <c r="AR635">
        <v>194.22</v>
      </c>
      <c r="AS635">
        <v>12.77</v>
      </c>
      <c r="AT635" s="10">
        <v>354617800000</v>
      </c>
      <c r="AU635">
        <v>0</v>
      </c>
      <c r="AV635">
        <v>0</v>
      </c>
      <c r="AW635">
        <v>181102016</v>
      </c>
      <c r="AX635">
        <v>61635845</v>
      </c>
      <c r="AY635">
        <v>0</v>
      </c>
      <c r="AZ635" s="10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33759872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77936616</v>
      </c>
      <c r="BM635">
        <v>0</v>
      </c>
      <c r="BN635">
        <v>7769683</v>
      </c>
      <c r="BO635">
        <v>13932770000</v>
      </c>
      <c r="BP635">
        <v>0.4</v>
      </c>
      <c r="BQ635" s="3">
        <v>3704</v>
      </c>
      <c r="BR635">
        <v>14118.77</v>
      </c>
      <c r="BS635">
        <v>1279579000</v>
      </c>
      <c r="BT635">
        <v>23471000</v>
      </c>
      <c r="BU635">
        <v>3323598000</v>
      </c>
      <c r="BV635">
        <v>6723049000</v>
      </c>
      <c r="BW635">
        <v>2583073000</v>
      </c>
      <c r="BX635">
        <v>11349697000</v>
      </c>
      <c r="BY635">
        <v>7902078000</v>
      </c>
      <c r="BZ635">
        <v>0.4</v>
      </c>
      <c r="CA635">
        <v>3704</v>
      </c>
      <c r="CB635">
        <v>8238.85</v>
      </c>
      <c r="CC635">
        <v>11395641000</v>
      </c>
      <c r="CD635">
        <v>0.4</v>
      </c>
      <c r="CE635">
        <v>157508.04999999999</v>
      </c>
      <c r="CF635">
        <v>103129592.59999999</v>
      </c>
      <c r="CG635">
        <v>17236.73</v>
      </c>
      <c r="CH635">
        <v>29222</v>
      </c>
      <c r="CI635">
        <v>41.468921000000002</v>
      </c>
      <c r="CJ635">
        <v>2.82</v>
      </c>
      <c r="CK635">
        <v>-216770</v>
      </c>
      <c r="CL635">
        <v>-173896.67</v>
      </c>
      <c r="CM635">
        <v>42876.67</v>
      </c>
      <c r="CN635">
        <v>-2903.33</v>
      </c>
      <c r="CO635">
        <v>3923983.33</v>
      </c>
      <c r="CP635">
        <v>-98643.33</v>
      </c>
      <c r="CQ635">
        <v>-108350</v>
      </c>
      <c r="CR635">
        <v>7104.82</v>
      </c>
      <c r="CS635">
        <v>172611717.91</v>
      </c>
      <c r="CT635">
        <v>116083.57</v>
      </c>
      <c r="CU635">
        <v>172734906.30000001</v>
      </c>
      <c r="CV635" s="34">
        <v>0.52720370000000005</v>
      </c>
      <c r="CW635">
        <v>0</v>
      </c>
      <c r="CX635" s="10">
        <v>380066.48000000004</v>
      </c>
      <c r="CY635" s="10">
        <f t="shared" si="19"/>
        <v>0</v>
      </c>
      <c r="CZ635" s="10">
        <f>IFERROR(INDEX(CONFAZ!$A$2:$ES$440,MATCH(DATE(YEAR($A635),MONTH($A635),15),CONFAZ!$A$2:$A$440,0),4),0)</f>
        <v>17236.73</v>
      </c>
      <c r="DB635"/>
      <c r="DC635"/>
      <c r="DD635"/>
      <c r="DJ635"/>
    </row>
    <row r="636" spans="1:114" x14ac:dyDescent="0.25">
      <c r="A636" s="1">
        <v>40684</v>
      </c>
      <c r="B636" s="1" t="str">
        <f t="shared" si="18"/>
        <v>21/05/2011</v>
      </c>
      <c r="C636" t="s">
        <v>61</v>
      </c>
      <c r="D636" t="s">
        <v>66</v>
      </c>
      <c r="E636" s="8">
        <v>1.6134999999999999</v>
      </c>
      <c r="F636">
        <v>139912992.00000003</v>
      </c>
      <c r="G636">
        <v>25416.83</v>
      </c>
      <c r="H636">
        <v>254378358</v>
      </c>
      <c r="I636">
        <v>35948648.429999992</v>
      </c>
      <c r="J636">
        <v>60809913.310000002</v>
      </c>
      <c r="K636">
        <v>5873101.9600000009</v>
      </c>
      <c r="L636">
        <v>25977269</v>
      </c>
      <c r="M636" s="10">
        <v>6322977</v>
      </c>
      <c r="N636" s="10">
        <v>31670859</v>
      </c>
      <c r="O636" s="10">
        <v>42718631</v>
      </c>
      <c r="P636" s="10">
        <v>37519248</v>
      </c>
      <c r="Q636" s="10">
        <v>2867992</v>
      </c>
      <c r="R636" s="10">
        <v>36158354</v>
      </c>
      <c r="S636" s="10">
        <v>758142</v>
      </c>
      <c r="T636" s="10">
        <v>9199735</v>
      </c>
      <c r="U636" s="10">
        <v>65449308</v>
      </c>
      <c r="V636" s="10">
        <v>21687695</v>
      </c>
      <c r="W636" s="10">
        <v>758142</v>
      </c>
      <c r="X636" s="10">
        <v>9199735</v>
      </c>
      <c r="Y636" s="10">
        <v>65449308</v>
      </c>
      <c r="Z636" s="10">
        <v>21687695</v>
      </c>
      <c r="AA636" s="10">
        <v>25417</v>
      </c>
      <c r="AB636" s="10">
        <v>12.9695004447</v>
      </c>
      <c r="AC636">
        <v>143.22999999999999</v>
      </c>
      <c r="AD636">
        <v>23057404066</v>
      </c>
      <c r="AE636">
        <v>19826222541</v>
      </c>
      <c r="AF636" s="10">
        <f>INDEX(CONFAZ!$EN$2:$ES$408,MATCH(DATE(YEAR($A636),MONTH($A636),15),CONFAZ!$EN$2:$EN$408,0),2)</f>
        <v>234825357</v>
      </c>
      <c r="AG636" s="10">
        <f>INDEX(CONFAZ!$EN$2:$ES$408,MATCH(DATE(YEAR($A636),MONTH($A636),15),CONFAZ!$EN$2:$EN$408,0),3)</f>
        <v>463907895</v>
      </c>
      <c r="AH636">
        <v>545</v>
      </c>
      <c r="AI636">
        <v>537322929500</v>
      </c>
      <c r="AJ636">
        <v>11.92</v>
      </c>
      <c r="AK636">
        <v>0.56999999999999995</v>
      </c>
      <c r="AL636">
        <v>0</v>
      </c>
      <c r="AM636">
        <v>0</v>
      </c>
      <c r="AN636">
        <v>0</v>
      </c>
      <c r="AO636">
        <v>0</v>
      </c>
      <c r="AP636">
        <v>6.3431316668023703</v>
      </c>
      <c r="AQ636">
        <v>1.47</v>
      </c>
      <c r="AR636">
        <v>186.2</v>
      </c>
      <c r="AS636">
        <v>4.41</v>
      </c>
      <c r="AT636" s="10">
        <v>368272700000</v>
      </c>
      <c r="AU636">
        <v>0</v>
      </c>
      <c r="AV636">
        <v>0</v>
      </c>
      <c r="AW636">
        <v>139500570</v>
      </c>
      <c r="AX636">
        <v>76376665</v>
      </c>
      <c r="AY636">
        <v>0</v>
      </c>
      <c r="AZ636" s="10">
        <v>12031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3617383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55593563</v>
      </c>
      <c r="BM636">
        <v>0</v>
      </c>
      <c r="BN636">
        <v>1521136</v>
      </c>
      <c r="BO636">
        <v>13932770000</v>
      </c>
      <c r="BP636">
        <v>0.4</v>
      </c>
      <c r="BQ636" s="3">
        <v>3704</v>
      </c>
      <c r="BR636">
        <v>14118.77</v>
      </c>
      <c r="BS636">
        <v>1279579000</v>
      </c>
      <c r="BT636">
        <v>23471000</v>
      </c>
      <c r="BU636">
        <v>3323598000</v>
      </c>
      <c r="BV636">
        <v>6723049000</v>
      </c>
      <c r="BW636">
        <v>2583073000</v>
      </c>
      <c r="BX636">
        <v>11349697000</v>
      </c>
      <c r="BY636">
        <v>7902078000</v>
      </c>
      <c r="BZ636">
        <v>0.4</v>
      </c>
      <c r="CA636">
        <v>3704</v>
      </c>
      <c r="CB636">
        <v>8238.85</v>
      </c>
      <c r="CC636">
        <v>11395641000</v>
      </c>
      <c r="CD636">
        <v>0.4</v>
      </c>
      <c r="CE636">
        <v>129588.4</v>
      </c>
      <c r="CF636">
        <v>114859728.45</v>
      </c>
      <c r="CG636">
        <v>6126.17</v>
      </c>
      <c r="CH636">
        <v>31879</v>
      </c>
      <c r="CI636">
        <v>41.468921000000002</v>
      </c>
      <c r="CJ636">
        <v>2.84</v>
      </c>
      <c r="CK636">
        <v>-216770</v>
      </c>
      <c r="CL636">
        <v>-173896.67</v>
      </c>
      <c r="CM636">
        <v>42876.67</v>
      </c>
      <c r="CN636">
        <v>-2903.33</v>
      </c>
      <c r="CO636">
        <v>3923983.33</v>
      </c>
      <c r="CP636">
        <v>-98643.33</v>
      </c>
      <c r="CQ636">
        <v>-108350</v>
      </c>
      <c r="CR636">
        <v>8756.6299999999992</v>
      </c>
      <c r="CS636">
        <v>157405993.09</v>
      </c>
      <c r="CT636">
        <v>60672.61</v>
      </c>
      <c r="CU636">
        <v>157475422.33000001</v>
      </c>
      <c r="CV636" s="34">
        <v>0.52720370000000005</v>
      </c>
      <c r="CW636">
        <v>0</v>
      </c>
      <c r="CX636" s="10">
        <v>330190.25</v>
      </c>
      <c r="CY636" s="10">
        <f t="shared" si="19"/>
        <v>0</v>
      </c>
      <c r="CZ636" s="10">
        <f>IFERROR(INDEX(CONFAZ!$A$2:$ES$440,MATCH(DATE(YEAR($A636),MONTH($A636),15),CONFAZ!$A$2:$A$440,0),4),0)</f>
        <v>6126.17</v>
      </c>
      <c r="DA636"/>
      <c r="DB636"/>
      <c r="DC636"/>
      <c r="DD636"/>
      <c r="DJ636"/>
    </row>
    <row r="637" spans="1:114" x14ac:dyDescent="0.25">
      <c r="A637" s="1">
        <v>40715</v>
      </c>
      <c r="B637" s="1" t="str">
        <f t="shared" si="18"/>
        <v>21/06/2011</v>
      </c>
      <c r="C637" t="s">
        <v>61</v>
      </c>
      <c r="D637" t="s">
        <v>66</v>
      </c>
      <c r="E637" s="8">
        <v>1.587</v>
      </c>
      <c r="F637">
        <v>139921380.10999998</v>
      </c>
      <c r="G637">
        <v>65334.74</v>
      </c>
      <c r="H637">
        <v>272346469</v>
      </c>
      <c r="I637">
        <v>36698695.150000006</v>
      </c>
      <c r="J637">
        <v>76575786.50999999</v>
      </c>
      <c r="K637">
        <v>6411130.129999999</v>
      </c>
      <c r="L637">
        <v>18270722</v>
      </c>
      <c r="M637" s="10">
        <v>5804819</v>
      </c>
      <c r="N637" s="10">
        <v>33336567</v>
      </c>
      <c r="O637" s="10">
        <v>37069326</v>
      </c>
      <c r="P637" s="10">
        <v>39246551</v>
      </c>
      <c r="Q637" s="10">
        <v>2391129</v>
      </c>
      <c r="R637" s="10">
        <v>41060235</v>
      </c>
      <c r="S637" s="10">
        <v>1108656</v>
      </c>
      <c r="T637" s="10">
        <v>8622563</v>
      </c>
      <c r="U637" s="10">
        <v>82038733</v>
      </c>
      <c r="V637" s="10">
        <v>21604128</v>
      </c>
      <c r="W637" s="10">
        <v>1108656</v>
      </c>
      <c r="X637" s="10">
        <v>8622563</v>
      </c>
      <c r="Y637" s="10">
        <v>82038733</v>
      </c>
      <c r="Z637" s="10">
        <v>21604128</v>
      </c>
      <c r="AA637" s="10">
        <v>63762</v>
      </c>
      <c r="AB637" s="10">
        <v>16.858917014300001</v>
      </c>
      <c r="AC637">
        <v>141.75</v>
      </c>
      <c r="AD637">
        <v>22518366011</v>
      </c>
      <c r="AE637">
        <v>19398620585</v>
      </c>
      <c r="AF637" s="10">
        <f>INDEX(CONFAZ!$EN$2:$ES$408,MATCH(DATE(YEAR($A637),MONTH($A637),15),CONFAZ!$EN$2:$EN$408,0),2)</f>
        <v>297856224</v>
      </c>
      <c r="AG637" s="10">
        <f>INDEX(CONFAZ!$EN$2:$ES$408,MATCH(DATE(YEAR($A637),MONTH($A637),15),CONFAZ!$EN$2:$EN$408,0),3)</f>
        <v>492406384</v>
      </c>
      <c r="AH637">
        <v>545</v>
      </c>
      <c r="AI637">
        <v>532874925000</v>
      </c>
      <c r="AJ637">
        <v>12.1</v>
      </c>
      <c r="AK637">
        <v>0.22</v>
      </c>
      <c r="AL637">
        <v>0</v>
      </c>
      <c r="AM637">
        <v>0</v>
      </c>
      <c r="AN637">
        <v>0</v>
      </c>
      <c r="AO637">
        <v>0</v>
      </c>
      <c r="AP637">
        <v>6.1741511052997096</v>
      </c>
      <c r="AQ637">
        <v>1.1499999999999999</v>
      </c>
      <c r="AR637">
        <v>177.52</v>
      </c>
      <c r="AS637">
        <v>-4.3899999999999997</v>
      </c>
      <c r="AT637" s="10">
        <v>363821700000</v>
      </c>
      <c r="AU637">
        <v>0</v>
      </c>
      <c r="AV637">
        <v>0</v>
      </c>
      <c r="AW637">
        <v>176331022</v>
      </c>
      <c r="AX637">
        <v>69657238</v>
      </c>
      <c r="AY637">
        <v>0</v>
      </c>
      <c r="AZ637" s="10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2300270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101959819</v>
      </c>
      <c r="BM637">
        <v>0</v>
      </c>
      <c r="BN637">
        <v>2413695</v>
      </c>
      <c r="BO637">
        <v>13932770000</v>
      </c>
      <c r="BP637">
        <v>0.4</v>
      </c>
      <c r="BQ637" s="3">
        <v>3704</v>
      </c>
      <c r="BR637">
        <v>14118.77</v>
      </c>
      <c r="BS637">
        <v>1279579000</v>
      </c>
      <c r="BT637">
        <v>23471000</v>
      </c>
      <c r="BU637">
        <v>3323598000</v>
      </c>
      <c r="BV637">
        <v>6723049000</v>
      </c>
      <c r="BW637">
        <v>2583073000</v>
      </c>
      <c r="BX637">
        <v>11349697000</v>
      </c>
      <c r="BY637">
        <v>7902078000</v>
      </c>
      <c r="BZ637">
        <v>0.4</v>
      </c>
      <c r="CA637">
        <v>3704</v>
      </c>
      <c r="CB637">
        <v>8238.85</v>
      </c>
      <c r="CC637">
        <v>11395641000</v>
      </c>
      <c r="CD637">
        <v>0.4</v>
      </c>
      <c r="CE637">
        <v>197454.35</v>
      </c>
      <c r="CF637">
        <v>107986799.09999999</v>
      </c>
      <c r="CG637">
        <v>24875.23</v>
      </c>
      <c r="CH637">
        <v>30756</v>
      </c>
      <c r="CI637">
        <v>41.468921000000002</v>
      </c>
      <c r="CJ637">
        <v>2.74</v>
      </c>
      <c r="CK637">
        <v>-216770</v>
      </c>
      <c r="CL637">
        <v>-173896.67</v>
      </c>
      <c r="CM637">
        <v>42876.67</v>
      </c>
      <c r="CN637">
        <v>-2903.33</v>
      </c>
      <c r="CO637">
        <v>3923983.33</v>
      </c>
      <c r="CP637">
        <v>-98643.33</v>
      </c>
      <c r="CQ637">
        <v>-108350</v>
      </c>
      <c r="CR637">
        <v>19531.439999999999</v>
      </c>
      <c r="CS637">
        <v>171473556.93000001</v>
      </c>
      <c r="CT637">
        <v>49709.7</v>
      </c>
      <c r="CU637">
        <v>171542798.06999999</v>
      </c>
      <c r="CV637" s="34">
        <v>0.52720370000000005</v>
      </c>
      <c r="CW637">
        <v>0</v>
      </c>
      <c r="CX637" s="10">
        <v>365029.60999999993</v>
      </c>
      <c r="CY637" s="10">
        <f t="shared" si="19"/>
        <v>0</v>
      </c>
      <c r="CZ637" s="10">
        <f>IFERROR(INDEX(CONFAZ!$A$2:$ES$440,MATCH(DATE(YEAR($A637),MONTH($A637),15),CONFAZ!$A$2:$A$440,0),4),0)</f>
        <v>24875.23</v>
      </c>
      <c r="DA637"/>
      <c r="DB637"/>
      <c r="DC637"/>
      <c r="DD637"/>
      <c r="DJ637"/>
    </row>
    <row r="638" spans="1:114" x14ac:dyDescent="0.25">
      <c r="A638" s="1">
        <v>40745</v>
      </c>
      <c r="B638" s="1" t="str">
        <f t="shared" si="18"/>
        <v>21/07/2011</v>
      </c>
      <c r="C638" t="s">
        <v>61</v>
      </c>
      <c r="D638" t="s">
        <v>66</v>
      </c>
      <c r="E638" s="8">
        <v>1.5639000000000001</v>
      </c>
      <c r="F638">
        <v>151861075.48999998</v>
      </c>
      <c r="G638">
        <v>2238624.2599999998</v>
      </c>
      <c r="H638">
        <v>277187622</v>
      </c>
      <c r="I638">
        <v>37218616.469999999</v>
      </c>
      <c r="J638">
        <v>66543147.670000009</v>
      </c>
      <c r="K638">
        <v>6633459.580000001</v>
      </c>
      <c r="L638">
        <v>12183663</v>
      </c>
      <c r="M638" s="10">
        <v>10118580</v>
      </c>
      <c r="N638" s="10">
        <v>32770026</v>
      </c>
      <c r="O638" s="10">
        <v>38354684</v>
      </c>
      <c r="P638" s="10">
        <v>44715728</v>
      </c>
      <c r="Q638" s="10">
        <v>2671722</v>
      </c>
      <c r="R638" s="10">
        <v>44018133</v>
      </c>
      <c r="S638" s="10">
        <v>1250312</v>
      </c>
      <c r="T638" s="10">
        <v>9839569</v>
      </c>
      <c r="U638" s="10">
        <v>69552213</v>
      </c>
      <c r="V638" s="10">
        <v>21660225</v>
      </c>
      <c r="W638" s="10">
        <v>1250312</v>
      </c>
      <c r="X638" s="10">
        <v>9839569</v>
      </c>
      <c r="Y638" s="10">
        <v>69552213</v>
      </c>
      <c r="Z638" s="10">
        <v>21660225</v>
      </c>
      <c r="AA638" s="10">
        <v>2236430</v>
      </c>
      <c r="AB638" s="10">
        <v>17.9992594653</v>
      </c>
      <c r="AC638">
        <v>145.19</v>
      </c>
      <c r="AD638">
        <v>22193042186</v>
      </c>
      <c r="AE638">
        <v>19259092355</v>
      </c>
      <c r="AF638" s="10">
        <f>INDEX(CONFAZ!$EN$2:$ES$408,MATCH(DATE(YEAR($A638),MONTH($A638),15),CONFAZ!$EN$2:$EN$408,0),2)</f>
        <v>272654135</v>
      </c>
      <c r="AG638" s="10">
        <f>INDEX(CONFAZ!$EN$2:$ES$408,MATCH(DATE(YEAR($A638),MONTH($A638),15),CONFAZ!$EN$2:$EN$408,0),3)</f>
        <v>461284180</v>
      </c>
      <c r="AH638">
        <v>545</v>
      </c>
      <c r="AI638">
        <v>541334601600</v>
      </c>
      <c r="AJ638">
        <v>12.25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6.0252751732572296</v>
      </c>
      <c r="AQ638">
        <v>1.1599999999999999</v>
      </c>
      <c r="AR638">
        <v>178.54</v>
      </c>
      <c r="AS638">
        <v>-15.23</v>
      </c>
      <c r="AT638" s="10">
        <v>367333100000</v>
      </c>
      <c r="AU638">
        <v>0</v>
      </c>
      <c r="AV638">
        <v>0</v>
      </c>
      <c r="AW638">
        <v>210073930</v>
      </c>
      <c r="AX638">
        <v>102502087</v>
      </c>
      <c r="AY638">
        <v>0</v>
      </c>
      <c r="AZ638" s="10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25912091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73773086</v>
      </c>
      <c r="BM638">
        <v>0</v>
      </c>
      <c r="BN638">
        <v>7886666</v>
      </c>
      <c r="BO638">
        <v>13932770000</v>
      </c>
      <c r="BP638">
        <v>0.4</v>
      </c>
      <c r="BQ638" s="3">
        <v>3704</v>
      </c>
      <c r="BR638">
        <v>14118.77</v>
      </c>
      <c r="BS638">
        <v>1279579000</v>
      </c>
      <c r="BT638">
        <v>23471000</v>
      </c>
      <c r="BU638">
        <v>3323598000</v>
      </c>
      <c r="BV638">
        <v>6723049000</v>
      </c>
      <c r="BW638">
        <v>2583073000</v>
      </c>
      <c r="BX638">
        <v>11349697000</v>
      </c>
      <c r="BY638">
        <v>7902078000</v>
      </c>
      <c r="BZ638">
        <v>0.4</v>
      </c>
      <c r="CA638">
        <v>3704</v>
      </c>
      <c r="CB638">
        <v>8238.85</v>
      </c>
      <c r="CC638">
        <v>11395641000</v>
      </c>
      <c r="CD638">
        <v>0.4</v>
      </c>
      <c r="CE638">
        <v>96526.42</v>
      </c>
      <c r="CF638">
        <v>121059976.5</v>
      </c>
      <c r="CG638">
        <v>16345.83</v>
      </c>
      <c r="CH638">
        <v>30745</v>
      </c>
      <c r="CI638">
        <v>41.468921000000002</v>
      </c>
      <c r="CJ638">
        <v>2.74</v>
      </c>
      <c r="CK638">
        <v>-93173.33</v>
      </c>
      <c r="CL638">
        <v>-61393.33</v>
      </c>
      <c r="CM638">
        <v>31780</v>
      </c>
      <c r="CN638">
        <v>-63223.33</v>
      </c>
      <c r="CO638">
        <v>3961456.67</v>
      </c>
      <c r="CP638">
        <v>-107760</v>
      </c>
      <c r="CQ638">
        <v>-109033.33</v>
      </c>
      <c r="CR638">
        <v>1031842.54</v>
      </c>
      <c r="CS638">
        <v>167907228.68000001</v>
      </c>
      <c r="CT638">
        <v>24378.71</v>
      </c>
      <c r="CU638">
        <v>168964649.93000001</v>
      </c>
      <c r="CV638" s="34">
        <v>0.52720370000000005</v>
      </c>
      <c r="CW638">
        <v>0</v>
      </c>
      <c r="CX638" s="10">
        <v>311294.83999999997</v>
      </c>
      <c r="CY638" s="10">
        <f t="shared" si="19"/>
        <v>0</v>
      </c>
      <c r="CZ638" s="10">
        <f>IFERROR(INDEX(CONFAZ!$A$2:$ES$440,MATCH(DATE(YEAR($A638),MONTH($A638),15),CONFAZ!$A$2:$A$440,0),4),0)</f>
        <v>16345.83</v>
      </c>
      <c r="DA638"/>
      <c r="DB638"/>
      <c r="DC638"/>
      <c r="DD638"/>
      <c r="DJ638"/>
    </row>
    <row r="639" spans="1:114" x14ac:dyDescent="0.25">
      <c r="A639" s="1">
        <v>40776</v>
      </c>
      <c r="B639" s="1" t="str">
        <f t="shared" si="18"/>
        <v>21/08/2011</v>
      </c>
      <c r="C639" t="s">
        <v>61</v>
      </c>
      <c r="D639" t="s">
        <v>66</v>
      </c>
      <c r="E639" s="8">
        <v>1.597</v>
      </c>
      <c r="F639">
        <v>160292259.07000002</v>
      </c>
      <c r="G639">
        <v>218756.54</v>
      </c>
      <c r="H639">
        <v>296849458</v>
      </c>
      <c r="I639">
        <v>39256015.020000003</v>
      </c>
      <c r="J639">
        <v>76177828.410000011</v>
      </c>
      <c r="K639">
        <v>7005525.6500000004</v>
      </c>
      <c r="L639">
        <v>10213529</v>
      </c>
      <c r="M639" s="10">
        <v>10092894</v>
      </c>
      <c r="N639" s="10">
        <v>33640481</v>
      </c>
      <c r="O639" s="10">
        <v>42815783</v>
      </c>
      <c r="P639" s="10">
        <v>44628468</v>
      </c>
      <c r="Q639" s="10">
        <v>3402185</v>
      </c>
      <c r="R639" s="10">
        <v>47152724</v>
      </c>
      <c r="S639" s="10">
        <v>1061309</v>
      </c>
      <c r="T639" s="10">
        <v>10877759</v>
      </c>
      <c r="U639" s="10">
        <v>80945895</v>
      </c>
      <c r="V639" s="10">
        <v>22013203</v>
      </c>
      <c r="W639" s="10">
        <v>1061309</v>
      </c>
      <c r="X639" s="10">
        <v>10877759</v>
      </c>
      <c r="Y639" s="10">
        <v>80945895</v>
      </c>
      <c r="Z639" s="10">
        <v>22013203</v>
      </c>
      <c r="AA639" s="10">
        <v>218757</v>
      </c>
      <c r="AB639" s="10">
        <v>17.700560750099999</v>
      </c>
      <c r="AC639">
        <v>147.51</v>
      </c>
      <c r="AD639">
        <v>26076703082</v>
      </c>
      <c r="AE639">
        <v>22405400011</v>
      </c>
      <c r="AF639" s="10">
        <f>INDEX(CONFAZ!$EN$2:$ES$408,MATCH(DATE(YEAR($A639),MONTH($A639),15),CONFAZ!$EN$2:$EN$408,0),2)</f>
        <v>323602147</v>
      </c>
      <c r="AG639" s="10">
        <f>INDEX(CONFAZ!$EN$2:$ES$408,MATCH(DATE(YEAR($A639),MONTH($A639),15),CONFAZ!$EN$2:$EN$408,0),3)</f>
        <v>722189150</v>
      </c>
      <c r="AH639">
        <v>545</v>
      </c>
      <c r="AI639">
        <v>564375009000</v>
      </c>
      <c r="AJ639">
        <v>12.42</v>
      </c>
      <c r="AK639">
        <v>0.42</v>
      </c>
      <c r="AL639">
        <v>0</v>
      </c>
      <c r="AM639">
        <v>0</v>
      </c>
      <c r="AN639">
        <v>0</v>
      </c>
      <c r="AO639">
        <v>0</v>
      </c>
      <c r="AP639">
        <v>5.9764991896272202</v>
      </c>
      <c r="AQ639">
        <v>1.37</v>
      </c>
      <c r="AR639">
        <v>175.5</v>
      </c>
      <c r="AS639">
        <v>-4.6100000000000003</v>
      </c>
      <c r="AT639" s="10">
        <v>374887300000</v>
      </c>
      <c r="AU639">
        <v>0</v>
      </c>
      <c r="AV639">
        <v>0</v>
      </c>
      <c r="AW639">
        <v>146800592</v>
      </c>
      <c r="AX639">
        <v>60122939</v>
      </c>
      <c r="AY639">
        <v>0</v>
      </c>
      <c r="AZ639" s="10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21616518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61062743</v>
      </c>
      <c r="BM639">
        <v>7286</v>
      </c>
      <c r="BN639">
        <v>3991106</v>
      </c>
      <c r="BO639">
        <v>13932770000</v>
      </c>
      <c r="BP639">
        <v>0.4</v>
      </c>
      <c r="BQ639" s="3">
        <v>3704</v>
      </c>
      <c r="BR639">
        <v>14118.77</v>
      </c>
      <c r="BS639">
        <v>1279579000</v>
      </c>
      <c r="BT639">
        <v>23471000</v>
      </c>
      <c r="BU639">
        <v>3323598000</v>
      </c>
      <c r="BV639">
        <v>6723049000</v>
      </c>
      <c r="BW639">
        <v>2583073000</v>
      </c>
      <c r="BX639">
        <v>11349697000</v>
      </c>
      <c r="BY639">
        <v>7902078000</v>
      </c>
      <c r="BZ639">
        <v>0.4</v>
      </c>
      <c r="CA639">
        <v>3704</v>
      </c>
      <c r="CB639">
        <v>8238.85</v>
      </c>
      <c r="CC639">
        <v>13932770000</v>
      </c>
      <c r="CD639">
        <v>0.4</v>
      </c>
      <c r="CE639">
        <v>95401.93</v>
      </c>
      <c r="CF639">
        <v>133509341.64</v>
      </c>
      <c r="CG639">
        <v>16530.86</v>
      </c>
      <c r="CH639">
        <v>32971</v>
      </c>
      <c r="CI639">
        <v>41.468921000000002</v>
      </c>
      <c r="CJ639">
        <v>2.74</v>
      </c>
      <c r="CK639">
        <v>-93173.33</v>
      </c>
      <c r="CL639">
        <v>-61393.33</v>
      </c>
      <c r="CM639">
        <v>31780</v>
      </c>
      <c r="CN639">
        <v>-63223.33</v>
      </c>
      <c r="CO639">
        <v>3961456.67</v>
      </c>
      <c r="CP639">
        <v>-107760</v>
      </c>
      <c r="CQ639">
        <v>-109033.33</v>
      </c>
      <c r="CR639">
        <v>172561.5</v>
      </c>
      <c r="CS639">
        <v>185341414.24000001</v>
      </c>
      <c r="CT639">
        <v>11957.37</v>
      </c>
      <c r="CU639">
        <v>185530333.11000001</v>
      </c>
      <c r="CV639" s="34">
        <v>0.52720370000000005</v>
      </c>
      <c r="CW639">
        <v>0</v>
      </c>
      <c r="CX639" s="10">
        <v>359982.23</v>
      </c>
      <c r="CY639" s="10">
        <f t="shared" si="19"/>
        <v>0</v>
      </c>
      <c r="CZ639" s="10">
        <f>IFERROR(INDEX(CONFAZ!$A$2:$ES$440,MATCH(DATE(YEAR($A639),MONTH($A639),15),CONFAZ!$A$2:$A$440,0),4),0)</f>
        <v>16530.86</v>
      </c>
      <c r="DA639"/>
      <c r="DB639"/>
      <c r="DC639"/>
      <c r="DD639"/>
      <c r="DJ639"/>
    </row>
    <row r="640" spans="1:114" x14ac:dyDescent="0.25">
      <c r="A640" s="1">
        <v>40807</v>
      </c>
      <c r="B640" s="1" t="str">
        <f t="shared" si="18"/>
        <v>21/09/2011</v>
      </c>
      <c r="C640" t="s">
        <v>61</v>
      </c>
      <c r="D640" t="s">
        <v>66</v>
      </c>
      <c r="E640" s="8">
        <v>1.7498</v>
      </c>
      <c r="F640">
        <v>163545640.22000003</v>
      </c>
      <c r="G640">
        <v>140497.42000000001</v>
      </c>
      <c r="H640">
        <v>315600189</v>
      </c>
      <c r="I640">
        <v>40958933.760000013</v>
      </c>
      <c r="J640">
        <v>89749440.030000016</v>
      </c>
      <c r="K640">
        <v>7021306.2699999996</v>
      </c>
      <c r="L640">
        <v>7002813</v>
      </c>
      <c r="M640" s="10">
        <v>6205004</v>
      </c>
      <c r="N640" s="10">
        <v>33429811</v>
      </c>
      <c r="O640" s="10">
        <v>38609938</v>
      </c>
      <c r="P640" s="10">
        <v>53686521</v>
      </c>
      <c r="Q640" s="10">
        <v>3602298</v>
      </c>
      <c r="R640" s="10">
        <v>48979688</v>
      </c>
      <c r="S640" s="10">
        <v>839855</v>
      </c>
      <c r="T640" s="10">
        <v>11191096</v>
      </c>
      <c r="U640" s="10">
        <v>95297042</v>
      </c>
      <c r="V640" s="10">
        <v>23618439</v>
      </c>
      <c r="W640" s="10">
        <v>839855</v>
      </c>
      <c r="X640" s="10">
        <v>11191096</v>
      </c>
      <c r="Y640" s="10">
        <v>95297042</v>
      </c>
      <c r="Z640" s="10">
        <v>23618439</v>
      </c>
      <c r="AA640" s="10">
        <v>140497</v>
      </c>
      <c r="AB640" s="10">
        <v>21.018183670399999</v>
      </c>
      <c r="AC640">
        <v>142.30000000000001</v>
      </c>
      <c r="AD640">
        <v>23191369933</v>
      </c>
      <c r="AE640">
        <v>20356258250</v>
      </c>
      <c r="AF640" s="10">
        <f>INDEX(CONFAZ!$EN$2:$ES$408,MATCH(DATE(YEAR($A640),MONTH($A640),15),CONFAZ!$EN$2:$EN$408,0),2)</f>
        <v>345676092</v>
      </c>
      <c r="AG640" s="10">
        <f>INDEX(CONFAZ!$EN$2:$ES$408,MATCH(DATE(YEAR($A640),MONTH($A640),15),CONFAZ!$EN$2:$EN$408,0),3)</f>
        <v>694349603</v>
      </c>
      <c r="AH640">
        <v>545</v>
      </c>
      <c r="AI640">
        <v>611919058400</v>
      </c>
      <c r="AJ640">
        <v>11.91</v>
      </c>
      <c r="AK640">
        <v>0.45</v>
      </c>
      <c r="AL640">
        <v>0</v>
      </c>
      <c r="AM640">
        <v>0</v>
      </c>
      <c r="AN640">
        <v>0</v>
      </c>
      <c r="AO640">
        <v>0</v>
      </c>
      <c r="AP640">
        <v>6.0072815533980499</v>
      </c>
      <c r="AQ640">
        <v>1.53</v>
      </c>
      <c r="AR640">
        <v>193.08</v>
      </c>
      <c r="AS640">
        <v>0.32</v>
      </c>
      <c r="AT640" s="10">
        <v>370113800000</v>
      </c>
      <c r="AU640">
        <v>0</v>
      </c>
      <c r="AV640">
        <v>0</v>
      </c>
      <c r="AW640">
        <v>183778094</v>
      </c>
      <c r="AX640">
        <v>79735271</v>
      </c>
      <c r="AY640">
        <v>0</v>
      </c>
      <c r="AZ640" s="1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27494706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68779975</v>
      </c>
      <c r="BM640">
        <v>3318900</v>
      </c>
      <c r="BN640">
        <v>4449242</v>
      </c>
      <c r="BO640">
        <v>13932770000</v>
      </c>
      <c r="BP640">
        <v>0.4</v>
      </c>
      <c r="BQ640" s="3">
        <v>3704</v>
      </c>
      <c r="BR640">
        <v>14118.77</v>
      </c>
      <c r="BS640">
        <v>1279579000</v>
      </c>
      <c r="BT640">
        <v>23471000</v>
      </c>
      <c r="BU640">
        <v>3323598000</v>
      </c>
      <c r="BV640">
        <v>6723049000</v>
      </c>
      <c r="BW640">
        <v>2583073000</v>
      </c>
      <c r="BX640">
        <v>11349697000</v>
      </c>
      <c r="BY640">
        <v>7902078000</v>
      </c>
      <c r="BZ640">
        <v>0.4</v>
      </c>
      <c r="CA640">
        <v>3704</v>
      </c>
      <c r="CB640">
        <v>8238.85</v>
      </c>
      <c r="CC640">
        <v>13932770000</v>
      </c>
      <c r="CD640">
        <v>0.4</v>
      </c>
      <c r="CE640">
        <v>290353.28000000003</v>
      </c>
      <c r="CF640">
        <v>130094610.7</v>
      </c>
      <c r="CG640">
        <v>22703.91</v>
      </c>
      <c r="CH640">
        <v>30782</v>
      </c>
      <c r="CI640">
        <v>41.468921000000002</v>
      </c>
      <c r="CJ640">
        <v>2.74</v>
      </c>
      <c r="CK640">
        <v>-93173.33</v>
      </c>
      <c r="CL640">
        <v>-61393.33</v>
      </c>
      <c r="CM640">
        <v>31780</v>
      </c>
      <c r="CN640">
        <v>-63223.33</v>
      </c>
      <c r="CO640">
        <v>3961456.67</v>
      </c>
      <c r="CP640">
        <v>-107760</v>
      </c>
      <c r="CQ640">
        <v>-109033.33</v>
      </c>
      <c r="CR640">
        <v>101524.48</v>
      </c>
      <c r="CS640">
        <v>206865513.19999999</v>
      </c>
      <c r="CT640">
        <v>20779.560000000001</v>
      </c>
      <c r="CU640">
        <v>207015087.65000001</v>
      </c>
      <c r="CV640" s="34">
        <v>0.52720370000000005</v>
      </c>
      <c r="CW640">
        <v>0</v>
      </c>
      <c r="CX640" s="10">
        <v>333712.95</v>
      </c>
      <c r="CY640" s="10">
        <f t="shared" si="19"/>
        <v>0</v>
      </c>
      <c r="CZ640" s="10">
        <f>IFERROR(INDEX(CONFAZ!$A$2:$ES$440,MATCH(DATE(YEAR($A640),MONTH($A640),15),CONFAZ!$A$2:$A$440,0),4),0)</f>
        <v>22703.91</v>
      </c>
      <c r="DA640" s="10"/>
      <c r="DB640" s="10"/>
      <c r="DC640"/>
      <c r="DD640"/>
      <c r="DJ640"/>
    </row>
    <row r="641" spans="1:114" x14ac:dyDescent="0.25">
      <c r="A641" s="1">
        <v>40837</v>
      </c>
      <c r="B641" s="1" t="str">
        <f t="shared" si="18"/>
        <v>21/10/2011</v>
      </c>
      <c r="C641" t="s">
        <v>61</v>
      </c>
      <c r="D641" t="s">
        <v>66</v>
      </c>
      <c r="E641" s="8">
        <v>1.7726</v>
      </c>
      <c r="F641">
        <v>159711535.72999999</v>
      </c>
      <c r="G641">
        <v>33879.370000000003</v>
      </c>
      <c r="H641">
        <v>305895677</v>
      </c>
      <c r="I641">
        <v>40410204.849999994</v>
      </c>
      <c r="J641">
        <v>84369701.820000023</v>
      </c>
      <c r="K641">
        <v>6666760.2400000021</v>
      </c>
      <c r="L641">
        <v>5021161</v>
      </c>
      <c r="M641" s="10">
        <v>8356066</v>
      </c>
      <c r="N641" s="10">
        <v>34100975</v>
      </c>
      <c r="O641" s="10">
        <v>36884523</v>
      </c>
      <c r="P641" s="10">
        <v>43260615</v>
      </c>
      <c r="Q641" s="10">
        <v>2763673</v>
      </c>
      <c r="R641" s="10">
        <v>50644648</v>
      </c>
      <c r="S641" s="10">
        <v>876197</v>
      </c>
      <c r="T641" s="10">
        <v>9985589</v>
      </c>
      <c r="U641" s="10">
        <v>89998695</v>
      </c>
      <c r="V641" s="10">
        <v>28991477</v>
      </c>
      <c r="W641" s="10">
        <v>876197</v>
      </c>
      <c r="X641" s="10">
        <v>9985589</v>
      </c>
      <c r="Y641" s="10">
        <v>89998695</v>
      </c>
      <c r="Z641" s="10">
        <v>28991477</v>
      </c>
      <c r="AA641" s="10">
        <v>33219</v>
      </c>
      <c r="AB641" s="10">
        <v>9.1862670137000002</v>
      </c>
      <c r="AC641">
        <v>142.02000000000001</v>
      </c>
      <c r="AD641">
        <v>22056074475</v>
      </c>
      <c r="AE641">
        <v>19918996728</v>
      </c>
      <c r="AF641" s="10">
        <f>INDEX(CONFAZ!$EN$2:$ES$408,MATCH(DATE(YEAR($A641),MONTH($A641),15),CONFAZ!$EN$2:$EN$408,0),2)</f>
        <v>225699981</v>
      </c>
      <c r="AG641" s="10">
        <f>INDEX(CONFAZ!$EN$2:$ES$408,MATCH(DATE(YEAR($A641),MONTH($A641),15),CONFAZ!$EN$2:$EN$408,0),3)</f>
        <v>647947303</v>
      </c>
      <c r="AH641">
        <v>545</v>
      </c>
      <c r="AI641">
        <v>625600172800</v>
      </c>
      <c r="AJ641">
        <v>11.7</v>
      </c>
      <c r="AK641">
        <v>0.32</v>
      </c>
      <c r="AL641">
        <v>0</v>
      </c>
      <c r="AM641">
        <v>0</v>
      </c>
      <c r="AN641">
        <v>0</v>
      </c>
      <c r="AO641">
        <v>0</v>
      </c>
      <c r="AP641">
        <v>5.7362770913510204</v>
      </c>
      <c r="AQ641">
        <v>1.43</v>
      </c>
      <c r="AR641">
        <v>191.93</v>
      </c>
      <c r="AS641">
        <v>30.89</v>
      </c>
      <c r="AT641" s="10">
        <v>383776100000</v>
      </c>
      <c r="AU641">
        <v>0</v>
      </c>
      <c r="AV641">
        <v>0</v>
      </c>
      <c r="AW641">
        <v>145921183</v>
      </c>
      <c r="AX641">
        <v>61724118</v>
      </c>
      <c r="AY641">
        <v>0</v>
      </c>
      <c r="AZ641" s="10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3599413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71536656</v>
      </c>
      <c r="BM641">
        <v>1404671</v>
      </c>
      <c r="BN641">
        <v>7656325</v>
      </c>
      <c r="BO641">
        <v>13932770000</v>
      </c>
      <c r="BP641">
        <v>0.4</v>
      </c>
      <c r="BQ641" s="3">
        <v>3704</v>
      </c>
      <c r="BR641">
        <v>14118.77</v>
      </c>
      <c r="BS641">
        <v>1279579000</v>
      </c>
      <c r="BT641">
        <v>23471000</v>
      </c>
      <c r="BU641">
        <v>3323598000</v>
      </c>
      <c r="BV641">
        <v>6723049000</v>
      </c>
      <c r="BW641">
        <v>2583073000</v>
      </c>
      <c r="BX641">
        <v>11349697000</v>
      </c>
      <c r="BY641">
        <v>7902078000</v>
      </c>
      <c r="BZ641">
        <v>0.4</v>
      </c>
      <c r="CA641">
        <v>3704</v>
      </c>
      <c r="CB641">
        <v>8238.85</v>
      </c>
      <c r="CC641">
        <v>13932770000</v>
      </c>
      <c r="CD641">
        <v>0.4</v>
      </c>
      <c r="CE641">
        <v>186569.05</v>
      </c>
      <c r="CF641">
        <v>143100871.33000001</v>
      </c>
      <c r="CG641">
        <v>12538.06</v>
      </c>
      <c r="CH641">
        <v>28603</v>
      </c>
      <c r="CI641">
        <v>41.468921000000002</v>
      </c>
      <c r="CJ641">
        <v>2.75</v>
      </c>
      <c r="CK641">
        <v>-23100</v>
      </c>
      <c r="CL641">
        <v>910</v>
      </c>
      <c r="CM641">
        <v>24010</v>
      </c>
      <c r="CN641">
        <v>74350</v>
      </c>
      <c r="CO641">
        <v>3934776.67</v>
      </c>
      <c r="CP641">
        <v>-100460</v>
      </c>
      <c r="CQ641">
        <v>-109046.67</v>
      </c>
      <c r="CR641">
        <v>21092.87</v>
      </c>
      <c r="CS641">
        <v>195214427</v>
      </c>
      <c r="CT641">
        <v>11630.33</v>
      </c>
      <c r="CU641">
        <v>195247150.19999999</v>
      </c>
      <c r="CV641" s="34">
        <v>0.52720370000000005</v>
      </c>
      <c r="CW641">
        <v>0</v>
      </c>
      <c r="CX641" s="10">
        <v>440955.30000000005</v>
      </c>
      <c r="CY641" s="10">
        <f t="shared" si="19"/>
        <v>0</v>
      </c>
      <c r="CZ641" s="10">
        <f>IFERROR(INDEX(CONFAZ!$A$2:$ES$440,MATCH(DATE(YEAR($A641),MONTH($A641),15),CONFAZ!$A$2:$A$440,0),4),0)</f>
        <v>12538.06</v>
      </c>
      <c r="DA641"/>
      <c r="DB641"/>
      <c r="DC641"/>
      <c r="DD641"/>
      <c r="DJ641"/>
    </row>
    <row r="642" spans="1:114" x14ac:dyDescent="0.25">
      <c r="A642" s="1">
        <v>40868</v>
      </c>
      <c r="B642" s="1" t="str">
        <f t="shared" ref="B642:B705" si="20">TEXT(A642,"dd/MM/aaaa")</f>
        <v>21/11/2011</v>
      </c>
      <c r="C642" t="s">
        <v>61</v>
      </c>
      <c r="D642" t="s">
        <v>66</v>
      </c>
      <c r="E642" s="8">
        <v>1.7905</v>
      </c>
      <c r="F642">
        <v>160448084.11999997</v>
      </c>
      <c r="G642">
        <v>528322.42000000004</v>
      </c>
      <c r="H642">
        <v>312120959</v>
      </c>
      <c r="I642">
        <v>38010350.359999999</v>
      </c>
      <c r="J642">
        <v>92310768.679999992</v>
      </c>
      <c r="K642">
        <v>6879147.0899999989</v>
      </c>
      <c r="L642">
        <v>4889607</v>
      </c>
      <c r="M642" s="10">
        <v>8291503</v>
      </c>
      <c r="N642" s="10">
        <v>34251639</v>
      </c>
      <c r="O642" s="10">
        <v>39449600</v>
      </c>
      <c r="P642" s="10">
        <v>44422064</v>
      </c>
      <c r="Q642" s="10">
        <v>3407293</v>
      </c>
      <c r="R642" s="10">
        <v>44230536</v>
      </c>
      <c r="S642" s="10">
        <v>800063</v>
      </c>
      <c r="T642" s="10">
        <v>10944354</v>
      </c>
      <c r="U642" s="10">
        <v>96781556</v>
      </c>
      <c r="V642" s="10">
        <v>29014029</v>
      </c>
      <c r="W642" s="10">
        <v>800063</v>
      </c>
      <c r="X642" s="10">
        <v>10944354</v>
      </c>
      <c r="Y642" s="10">
        <v>96781556</v>
      </c>
      <c r="Z642" s="10">
        <v>29014029</v>
      </c>
      <c r="AA642" s="10">
        <v>528322</v>
      </c>
      <c r="AB642" s="10">
        <v>7.8065907426000001</v>
      </c>
      <c r="AC642">
        <v>141.87</v>
      </c>
      <c r="AD642">
        <v>21666081911</v>
      </c>
      <c r="AE642">
        <v>21345663330</v>
      </c>
      <c r="AF642" s="10">
        <f>INDEX(CONFAZ!$EN$2:$ES$408,MATCH(DATE(YEAR($A642),MONTH($A642),15),CONFAZ!$EN$2:$EN$408,0),2)</f>
        <v>263750615</v>
      </c>
      <c r="AG642" s="10">
        <f>INDEX(CONFAZ!$EN$2:$ES$408,MATCH(DATE(YEAR($A642),MONTH($A642),15),CONFAZ!$EN$2:$EN$408,0),3)</f>
        <v>765070265</v>
      </c>
      <c r="AH642">
        <v>545</v>
      </c>
      <c r="AI642">
        <v>630386706500</v>
      </c>
      <c r="AJ642">
        <v>11.4</v>
      </c>
      <c r="AK642">
        <v>0.56999999999999995</v>
      </c>
      <c r="AL642">
        <v>0</v>
      </c>
      <c r="AM642">
        <v>0</v>
      </c>
      <c r="AN642">
        <v>0</v>
      </c>
      <c r="AO642">
        <v>0</v>
      </c>
      <c r="AP642">
        <v>5.1819764382008797</v>
      </c>
      <c r="AQ642">
        <v>1.52</v>
      </c>
      <c r="AR642">
        <v>201.43</v>
      </c>
      <c r="AS642">
        <v>13.45</v>
      </c>
      <c r="AT642" s="10">
        <v>391538000000</v>
      </c>
      <c r="AU642">
        <v>0</v>
      </c>
      <c r="AV642">
        <v>0</v>
      </c>
      <c r="AW642">
        <v>137249977</v>
      </c>
      <c r="AX642">
        <v>33782021</v>
      </c>
      <c r="AY642">
        <v>0</v>
      </c>
      <c r="AZ642" s="10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35579138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63023436</v>
      </c>
      <c r="BM642">
        <v>1481219</v>
      </c>
      <c r="BN642">
        <v>3384163</v>
      </c>
      <c r="BO642">
        <v>13932770000</v>
      </c>
      <c r="BP642">
        <v>0.4</v>
      </c>
      <c r="BQ642" s="3">
        <v>3704</v>
      </c>
      <c r="BR642">
        <v>14118.77</v>
      </c>
      <c r="BS642">
        <v>1279579000</v>
      </c>
      <c r="BT642">
        <v>23471000</v>
      </c>
      <c r="BU642">
        <v>3323598000</v>
      </c>
      <c r="BV642">
        <v>6723049000</v>
      </c>
      <c r="BW642">
        <v>2583073000</v>
      </c>
      <c r="BX642">
        <v>11349697000</v>
      </c>
      <c r="BY642">
        <v>7902078000</v>
      </c>
      <c r="BZ642">
        <v>0.4</v>
      </c>
      <c r="CA642">
        <v>3704</v>
      </c>
      <c r="CB642">
        <v>8238.85</v>
      </c>
      <c r="CC642">
        <v>13932770000</v>
      </c>
      <c r="CD642">
        <v>0.4</v>
      </c>
      <c r="CE642">
        <v>307547.87</v>
      </c>
      <c r="CF642">
        <v>150128477.44999999</v>
      </c>
      <c r="CG642">
        <v>23551.57</v>
      </c>
      <c r="CH642">
        <v>29667</v>
      </c>
      <c r="CI642">
        <v>41.468921000000002</v>
      </c>
      <c r="CJ642">
        <v>2.75</v>
      </c>
      <c r="CK642">
        <v>-23100</v>
      </c>
      <c r="CL642">
        <v>910</v>
      </c>
      <c r="CM642">
        <v>24010</v>
      </c>
      <c r="CN642">
        <v>74350</v>
      </c>
      <c r="CO642">
        <v>3934776.67</v>
      </c>
      <c r="CP642">
        <v>-100460</v>
      </c>
      <c r="CQ642">
        <v>-109046.67</v>
      </c>
      <c r="CR642">
        <v>28412.71</v>
      </c>
      <c r="CS642">
        <v>204982723.41</v>
      </c>
      <c r="CT642">
        <v>8922.48</v>
      </c>
      <c r="CU642">
        <v>205025100.75</v>
      </c>
      <c r="CV642" s="34">
        <v>0.52720370000000005</v>
      </c>
      <c r="CW642">
        <v>0</v>
      </c>
      <c r="CX642" s="10">
        <v>442005.16000000003</v>
      </c>
      <c r="CY642" s="10">
        <f t="shared" si="19"/>
        <v>0</v>
      </c>
      <c r="CZ642" s="10">
        <f>IFERROR(INDEX(CONFAZ!$A$2:$ES$440,MATCH(DATE(YEAR($A642),MONTH($A642),15),CONFAZ!$A$2:$A$440,0),4),0)</f>
        <v>23551.57</v>
      </c>
      <c r="DB642"/>
      <c r="DC642"/>
      <c r="DD642"/>
      <c r="DJ642"/>
    </row>
    <row r="643" spans="1:114" x14ac:dyDescent="0.25">
      <c r="A643" s="1">
        <v>40898</v>
      </c>
      <c r="B643" s="1" t="str">
        <f t="shared" si="20"/>
        <v>21/12/2011</v>
      </c>
      <c r="C643" t="s">
        <v>61</v>
      </c>
      <c r="D643" t="s">
        <v>66</v>
      </c>
      <c r="E643" s="8">
        <v>1.8369</v>
      </c>
      <c r="F643">
        <v>171031680.72000003</v>
      </c>
      <c r="G643">
        <v>71720.489999999991</v>
      </c>
      <c r="H643">
        <v>324927753</v>
      </c>
      <c r="I643">
        <v>42214837.489999995</v>
      </c>
      <c r="J643">
        <v>90117973.280000001</v>
      </c>
      <c r="K643">
        <v>7696859.0200000005</v>
      </c>
      <c r="L643">
        <v>4536858</v>
      </c>
      <c r="M643" s="10">
        <v>7140154</v>
      </c>
      <c r="N643" s="10">
        <v>35076897</v>
      </c>
      <c r="O643" s="10">
        <v>42417798</v>
      </c>
      <c r="P643" s="10">
        <v>47798658</v>
      </c>
      <c r="Q643" s="10">
        <v>2971748</v>
      </c>
      <c r="R643" s="10">
        <v>55275112</v>
      </c>
      <c r="S643" s="10">
        <v>896911</v>
      </c>
      <c r="T643" s="10">
        <v>10648267</v>
      </c>
      <c r="U643" s="10">
        <v>94554876</v>
      </c>
      <c r="V643" s="10">
        <v>28075612</v>
      </c>
      <c r="W643" s="10">
        <v>896911</v>
      </c>
      <c r="X643" s="10">
        <v>10648267</v>
      </c>
      <c r="Y643" s="10">
        <v>94554876</v>
      </c>
      <c r="Z643" s="10">
        <v>28075612</v>
      </c>
      <c r="AA643" s="10">
        <v>71720</v>
      </c>
      <c r="AB643" s="10">
        <v>7.4812412054999999</v>
      </c>
      <c r="AC643">
        <v>139.22999999999999</v>
      </c>
      <c r="AD643">
        <v>21999062581</v>
      </c>
      <c r="AE643">
        <v>18477262036</v>
      </c>
      <c r="AF643" s="10">
        <f>INDEX(CONFAZ!$EN$2:$ES$408,MATCH(DATE(YEAR($A643),MONTH($A643),15),CONFAZ!$EN$2:$EN$408,0),2)</f>
        <v>224392275</v>
      </c>
      <c r="AG643" s="10">
        <f>INDEX(CONFAZ!$EN$2:$ES$408,MATCH(DATE(YEAR($A643),MONTH($A643),15),CONFAZ!$EN$2:$EN$408,0),3)</f>
        <v>600532415</v>
      </c>
      <c r="AH643">
        <v>545</v>
      </c>
      <c r="AI643">
        <v>646610842800</v>
      </c>
      <c r="AJ643">
        <v>10.9</v>
      </c>
      <c r="AK643">
        <v>0.51</v>
      </c>
      <c r="AL643">
        <v>0</v>
      </c>
      <c r="AM643">
        <v>0</v>
      </c>
      <c r="AN643">
        <v>0</v>
      </c>
      <c r="AO643">
        <v>0</v>
      </c>
      <c r="AP643">
        <v>4.7342837302397696</v>
      </c>
      <c r="AQ643">
        <v>1.5</v>
      </c>
      <c r="AR643">
        <v>196.02</v>
      </c>
      <c r="AS643">
        <v>8.52</v>
      </c>
      <c r="AT643" s="10">
        <v>385490900000</v>
      </c>
      <c r="AU643">
        <v>0</v>
      </c>
      <c r="AV643">
        <v>0</v>
      </c>
      <c r="AW643">
        <v>164377055</v>
      </c>
      <c r="AX643">
        <v>80463668</v>
      </c>
      <c r="AY643">
        <v>0</v>
      </c>
      <c r="AZ643" s="10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21266248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56594070</v>
      </c>
      <c r="BM643">
        <v>0</v>
      </c>
      <c r="BN643">
        <v>6053069</v>
      </c>
      <c r="BO643">
        <v>13932770000</v>
      </c>
      <c r="BP643">
        <v>0.4</v>
      </c>
      <c r="BQ643" s="3">
        <v>3704</v>
      </c>
      <c r="BR643">
        <v>14118.77</v>
      </c>
      <c r="BS643">
        <v>1279579000</v>
      </c>
      <c r="BT643">
        <v>23471000</v>
      </c>
      <c r="BU643">
        <v>3323598000</v>
      </c>
      <c r="BV643">
        <v>6723049000</v>
      </c>
      <c r="BW643">
        <v>2583073000</v>
      </c>
      <c r="BX643">
        <v>11349697000</v>
      </c>
      <c r="BY643">
        <v>6763404000</v>
      </c>
      <c r="BZ643">
        <v>0.4</v>
      </c>
      <c r="CA643">
        <v>3704</v>
      </c>
      <c r="CB643">
        <v>7198.79</v>
      </c>
      <c r="CC643">
        <v>13932770000</v>
      </c>
      <c r="CD643">
        <v>0.4</v>
      </c>
      <c r="CE643">
        <v>372289.95</v>
      </c>
      <c r="CF643">
        <v>157021686.31</v>
      </c>
      <c r="CG643">
        <v>15684.7</v>
      </c>
      <c r="CH643">
        <v>31905</v>
      </c>
      <c r="CI643">
        <v>41.468921000000002</v>
      </c>
      <c r="CJ643">
        <v>2.75</v>
      </c>
      <c r="CK643">
        <v>-23100</v>
      </c>
      <c r="CL643">
        <v>910</v>
      </c>
      <c r="CM643">
        <v>24010</v>
      </c>
      <c r="CN643">
        <v>74350</v>
      </c>
      <c r="CO643">
        <v>3934776.67</v>
      </c>
      <c r="CP643">
        <v>-100460</v>
      </c>
      <c r="CQ643">
        <v>-109046.67</v>
      </c>
      <c r="CR643">
        <v>17753.73</v>
      </c>
      <c r="CS643">
        <v>208592689.34</v>
      </c>
      <c r="CT643">
        <v>11685.06</v>
      </c>
      <c r="CU643">
        <v>208622128.13</v>
      </c>
      <c r="CV643" s="34">
        <v>0.52720370000000005</v>
      </c>
      <c r="CW643">
        <v>0</v>
      </c>
      <c r="CX643" s="10">
        <v>549586.04</v>
      </c>
      <c r="CY643" s="10">
        <f t="shared" ref="CY643:CY706" si="21">CG643-CZ643</f>
        <v>0</v>
      </c>
      <c r="CZ643" s="10">
        <f>IFERROR(INDEX(CONFAZ!$A$2:$ES$440,MATCH(DATE(YEAR($A643),MONTH($A643),15),CONFAZ!$A$2:$A$440,0),4),0)</f>
        <v>15684.7</v>
      </c>
      <c r="DA643"/>
      <c r="DB643"/>
      <c r="DC643"/>
      <c r="DD643"/>
      <c r="DJ643"/>
    </row>
    <row r="644" spans="1:114" x14ac:dyDescent="0.25">
      <c r="A644" s="1">
        <v>40929</v>
      </c>
      <c r="B644" s="1" t="str">
        <f t="shared" si="20"/>
        <v>21/01/2012</v>
      </c>
      <c r="C644" t="s">
        <v>61</v>
      </c>
      <c r="D644" t="s">
        <v>66</v>
      </c>
      <c r="E644" s="8">
        <v>1.7897000000000001</v>
      </c>
      <c r="F644">
        <v>185074680.67000002</v>
      </c>
      <c r="G644">
        <v>400846.02</v>
      </c>
      <c r="H644">
        <v>331270199</v>
      </c>
      <c r="I644">
        <v>40055723.999999993</v>
      </c>
      <c r="J644">
        <v>81605726.86999999</v>
      </c>
      <c r="K644">
        <v>8743004.4299999997</v>
      </c>
      <c r="L644">
        <v>10753933</v>
      </c>
      <c r="M644" s="10">
        <v>5963401</v>
      </c>
      <c r="N644" s="10">
        <v>37202239</v>
      </c>
      <c r="O644" s="10">
        <v>60046768</v>
      </c>
      <c r="P644" s="10">
        <v>46332267</v>
      </c>
      <c r="Q644" s="10">
        <v>3430626</v>
      </c>
      <c r="R644" s="10">
        <v>48678187</v>
      </c>
      <c r="S644" s="10">
        <v>796335</v>
      </c>
      <c r="T644" s="10">
        <v>10676857</v>
      </c>
      <c r="U644" s="10">
        <v>87354048</v>
      </c>
      <c r="V644" s="10">
        <v>30391742</v>
      </c>
      <c r="W644" s="10">
        <v>796335</v>
      </c>
      <c r="X644" s="10">
        <v>10676857</v>
      </c>
      <c r="Y644" s="10">
        <v>87354048</v>
      </c>
      <c r="Z644" s="10">
        <v>30391742</v>
      </c>
      <c r="AA644" s="10">
        <v>397729</v>
      </c>
      <c r="AB644" s="10">
        <v>8.4803065231999994</v>
      </c>
      <c r="AC644">
        <v>133.34</v>
      </c>
      <c r="AD644">
        <v>15949177033</v>
      </c>
      <c r="AE644">
        <v>17589407302</v>
      </c>
      <c r="AF644" s="10">
        <f>INDEX(CONFAZ!$EN$2:$ES$408,MATCH(DATE(YEAR($A644),MONTH($A644),15),CONFAZ!$EN$2:$EN$408,0),2)</f>
        <v>170404629</v>
      </c>
      <c r="AG644" s="10">
        <f>INDEX(CONFAZ!$EN$2:$ES$408,MATCH(DATE(YEAR($A644),MONTH($A644),15),CONFAZ!$EN$2:$EN$408,0),3)</f>
        <v>522529148</v>
      </c>
      <c r="AH644">
        <v>622</v>
      </c>
      <c r="AI644">
        <v>635477727500</v>
      </c>
      <c r="AJ644">
        <v>10.7</v>
      </c>
      <c r="AK644">
        <v>0.51</v>
      </c>
      <c r="AL644">
        <v>0</v>
      </c>
      <c r="AM644">
        <v>0</v>
      </c>
      <c r="AN644">
        <v>0</v>
      </c>
      <c r="AO644">
        <v>0</v>
      </c>
      <c r="AP644">
        <v>5.4991816693944298</v>
      </c>
      <c r="AQ644">
        <v>1.56</v>
      </c>
      <c r="AR644">
        <v>201.5</v>
      </c>
      <c r="AS644">
        <v>0.25994</v>
      </c>
      <c r="AT644" s="10">
        <v>364190600000</v>
      </c>
      <c r="AU644">
        <v>0</v>
      </c>
      <c r="AV644">
        <v>0</v>
      </c>
      <c r="AW644">
        <v>127407370</v>
      </c>
      <c r="AX644">
        <v>78150398</v>
      </c>
      <c r="AY644">
        <v>0</v>
      </c>
      <c r="AZ644" s="10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1308653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40939454</v>
      </c>
      <c r="BM644">
        <v>0</v>
      </c>
      <c r="BN644">
        <v>7008865</v>
      </c>
      <c r="BO644">
        <v>14775476000</v>
      </c>
      <c r="BP644">
        <v>0.4</v>
      </c>
      <c r="BQ644" s="3">
        <v>3704</v>
      </c>
      <c r="BR644">
        <v>14818.48</v>
      </c>
      <c r="BS644">
        <v>1632246000</v>
      </c>
      <c r="BT644">
        <v>15686000</v>
      </c>
      <c r="BU644">
        <v>3142392000</v>
      </c>
      <c r="BV644">
        <v>7559371000</v>
      </c>
      <c r="BW644">
        <v>2425781000</v>
      </c>
      <c r="BX644">
        <v>12349695000</v>
      </c>
      <c r="BY644">
        <v>6763404000</v>
      </c>
      <c r="BZ644">
        <v>0.4</v>
      </c>
      <c r="CA644">
        <v>3704</v>
      </c>
      <c r="CB644">
        <v>7198.79</v>
      </c>
      <c r="CC644">
        <v>13932770000</v>
      </c>
      <c r="CD644">
        <v>0.4</v>
      </c>
      <c r="CE644">
        <v>317695.90999999997</v>
      </c>
      <c r="CF644">
        <v>170177455.97999999</v>
      </c>
      <c r="CG644">
        <v>12664.27</v>
      </c>
      <c r="CH644">
        <v>31186.5</v>
      </c>
      <c r="CI644">
        <v>40.653455200000003</v>
      </c>
      <c r="CJ644">
        <v>2.74</v>
      </c>
      <c r="CK644">
        <v>-15203.33</v>
      </c>
      <c r="CL644">
        <v>-90223.33</v>
      </c>
      <c r="CM644">
        <v>-75020</v>
      </c>
      <c r="CN644">
        <v>75073.33</v>
      </c>
      <c r="CO644">
        <v>4330610</v>
      </c>
      <c r="CP644">
        <v>-74320</v>
      </c>
      <c r="CQ644">
        <v>-59756.67</v>
      </c>
      <c r="CR644">
        <v>20247.45</v>
      </c>
      <c r="CS644">
        <v>204416163.63999999</v>
      </c>
      <c r="CT644">
        <v>21411.96</v>
      </c>
      <c r="CU644">
        <v>204457823.05000001</v>
      </c>
      <c r="CV644" s="34">
        <v>0.52698149999999999</v>
      </c>
      <c r="CW644">
        <v>0</v>
      </c>
      <c r="CX644" s="10">
        <v>158640.67000000001</v>
      </c>
      <c r="CY644" s="10">
        <f t="shared" si="21"/>
        <v>0</v>
      </c>
      <c r="CZ644" s="10">
        <f>IFERROR(INDEX(CONFAZ!$A$2:$ES$440,MATCH(DATE(YEAR($A644),MONTH($A644),15),CONFAZ!$A$2:$A$440,0),4),0)</f>
        <v>12664.27</v>
      </c>
      <c r="DA644"/>
      <c r="DB644"/>
      <c r="DC644"/>
      <c r="DD644"/>
      <c r="DJ644"/>
    </row>
    <row r="645" spans="1:114" x14ac:dyDescent="0.25">
      <c r="A645" s="1">
        <v>40960</v>
      </c>
      <c r="B645" s="1" t="str">
        <f t="shared" si="20"/>
        <v>21/02/2012</v>
      </c>
      <c r="C645" t="s">
        <v>61</v>
      </c>
      <c r="D645" t="s">
        <v>66</v>
      </c>
      <c r="E645" s="8">
        <v>1.7183999999999999</v>
      </c>
      <c r="F645">
        <v>161285567.02000001</v>
      </c>
      <c r="G645">
        <v>40402.18</v>
      </c>
      <c r="H645">
        <v>290083865</v>
      </c>
      <c r="I645">
        <v>34219447.800000012</v>
      </c>
      <c r="J645">
        <v>78369771.460000008</v>
      </c>
      <c r="K645">
        <v>671170.4</v>
      </c>
      <c r="L645">
        <v>33520511</v>
      </c>
      <c r="M645" s="10">
        <v>8443470</v>
      </c>
      <c r="N645" s="10">
        <v>35515527</v>
      </c>
      <c r="O645" s="10">
        <v>33169122</v>
      </c>
      <c r="P645" s="10">
        <v>45993120</v>
      </c>
      <c r="Q645" s="10">
        <v>2600641</v>
      </c>
      <c r="R645" s="10">
        <v>39612601</v>
      </c>
      <c r="S645" s="10">
        <v>591420</v>
      </c>
      <c r="T645" s="10">
        <v>10511734</v>
      </c>
      <c r="U645" s="10">
        <v>86121566</v>
      </c>
      <c r="V645" s="10">
        <v>27485390</v>
      </c>
      <c r="W645" s="10">
        <v>591420</v>
      </c>
      <c r="X645" s="10">
        <v>10511734</v>
      </c>
      <c r="Y645" s="10">
        <v>86121566</v>
      </c>
      <c r="Z645" s="10">
        <v>27485390</v>
      </c>
      <c r="AA645" s="10">
        <v>39274</v>
      </c>
      <c r="AB645" s="10">
        <v>13.219950431999999</v>
      </c>
      <c r="AC645">
        <v>135.35</v>
      </c>
      <c r="AD645">
        <v>17926499266</v>
      </c>
      <c r="AE645">
        <v>16476146495</v>
      </c>
      <c r="AF645" s="10">
        <f>INDEX(CONFAZ!$EN$2:$ES$408,MATCH(DATE(YEAR($A645),MONTH($A645),15),CONFAZ!$EN$2:$EN$408,0),2)</f>
        <v>181596697</v>
      </c>
      <c r="AG645" s="10">
        <f>INDEX(CONFAZ!$EN$2:$ES$408,MATCH(DATE(YEAR($A645),MONTH($A645),15),CONFAZ!$EN$2:$EN$408,0),3)</f>
        <v>741611665</v>
      </c>
      <c r="AH645">
        <v>622</v>
      </c>
      <c r="AI645">
        <v>612317472000</v>
      </c>
      <c r="AJ645">
        <v>10.4</v>
      </c>
      <c r="AK645">
        <v>0.39</v>
      </c>
      <c r="AL645">
        <v>0</v>
      </c>
      <c r="AM645">
        <v>0</v>
      </c>
      <c r="AN645">
        <v>0</v>
      </c>
      <c r="AO645">
        <v>0</v>
      </c>
      <c r="AP645">
        <v>5.7456318569687097</v>
      </c>
      <c r="AQ645">
        <v>1.45</v>
      </c>
      <c r="AR645">
        <v>203.24</v>
      </c>
      <c r="AS645">
        <v>-8.93</v>
      </c>
      <c r="AT645" s="10">
        <v>367525200000</v>
      </c>
      <c r="AU645">
        <v>0</v>
      </c>
      <c r="AV645">
        <v>0</v>
      </c>
      <c r="AW645">
        <v>128217175</v>
      </c>
      <c r="AX645">
        <v>34827486</v>
      </c>
      <c r="AY645">
        <v>0</v>
      </c>
      <c r="AZ645" s="10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25661029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61591790</v>
      </c>
      <c r="BM645">
        <v>0</v>
      </c>
      <c r="BN645">
        <v>6136870</v>
      </c>
      <c r="BO645">
        <v>14775476000</v>
      </c>
      <c r="BP645">
        <v>0.4</v>
      </c>
      <c r="BQ645" s="3">
        <v>3704</v>
      </c>
      <c r="BR645">
        <v>14818.48</v>
      </c>
      <c r="BS645">
        <v>1632246000</v>
      </c>
      <c r="BT645">
        <v>15686000</v>
      </c>
      <c r="BU645">
        <v>3142392000</v>
      </c>
      <c r="BV645">
        <v>7559371000</v>
      </c>
      <c r="BW645">
        <v>2425781000</v>
      </c>
      <c r="BX645">
        <v>12349695000</v>
      </c>
      <c r="BY645">
        <v>6763404000</v>
      </c>
      <c r="BZ645">
        <v>0.4</v>
      </c>
      <c r="CA645">
        <v>3704</v>
      </c>
      <c r="CB645">
        <v>7198.79</v>
      </c>
      <c r="CC645">
        <v>13932770000</v>
      </c>
      <c r="CD645">
        <v>0.4</v>
      </c>
      <c r="CE645">
        <v>380262.05</v>
      </c>
      <c r="CF645">
        <v>137894718.93000001</v>
      </c>
      <c r="CG645">
        <v>32020.880000000001</v>
      </c>
      <c r="CH645">
        <v>30811.5</v>
      </c>
      <c r="CI645">
        <v>40.653455200000003</v>
      </c>
      <c r="CJ645">
        <v>2.73</v>
      </c>
      <c r="CK645">
        <v>-15203.33</v>
      </c>
      <c r="CL645">
        <v>-90223.33</v>
      </c>
      <c r="CM645">
        <v>-75020</v>
      </c>
      <c r="CN645">
        <v>75073.33</v>
      </c>
      <c r="CO645">
        <v>4330610</v>
      </c>
      <c r="CP645">
        <v>-74320</v>
      </c>
      <c r="CQ645">
        <v>-59756.67</v>
      </c>
      <c r="CR645">
        <v>29707.24</v>
      </c>
      <c r="CS645">
        <v>189655774.27000001</v>
      </c>
      <c r="CT645">
        <v>77283.009999999995</v>
      </c>
      <c r="CU645">
        <v>189762764.52000001</v>
      </c>
      <c r="CV645" s="34">
        <v>0.52698149999999999</v>
      </c>
      <c r="CW645">
        <v>0</v>
      </c>
      <c r="CX645" s="10">
        <v>372593.49</v>
      </c>
      <c r="CY645" s="10">
        <f t="shared" si="21"/>
        <v>0</v>
      </c>
      <c r="CZ645" s="10">
        <f>IFERROR(INDEX(CONFAZ!$A$2:$ES$440,MATCH(DATE(YEAR($A645),MONTH($A645),15),CONFAZ!$A$2:$A$440,0),4),0)</f>
        <v>32020.880000000001</v>
      </c>
      <c r="DA645"/>
      <c r="DB645"/>
      <c r="DC645"/>
      <c r="DD645"/>
      <c r="DJ645"/>
    </row>
    <row r="646" spans="1:114" x14ac:dyDescent="0.25">
      <c r="A646" s="1">
        <v>40989</v>
      </c>
      <c r="B646" s="1" t="str">
        <f t="shared" si="20"/>
        <v>21/03/2012</v>
      </c>
      <c r="C646" t="s">
        <v>61</v>
      </c>
      <c r="D646" t="s">
        <v>66</v>
      </c>
      <c r="E646" s="8">
        <v>1.7952999999999999</v>
      </c>
      <c r="F646">
        <v>162780771.29000002</v>
      </c>
      <c r="G646">
        <v>32709.720000000005</v>
      </c>
      <c r="H646">
        <v>309324223</v>
      </c>
      <c r="I646">
        <v>35615379.519999996</v>
      </c>
      <c r="J646">
        <v>84052279.420000002</v>
      </c>
      <c r="K646">
        <v>10865510.08</v>
      </c>
      <c r="L646">
        <v>60287029</v>
      </c>
      <c r="M646" s="10">
        <v>6643540</v>
      </c>
      <c r="N646" s="10">
        <v>33968937</v>
      </c>
      <c r="O646" s="10">
        <v>41932779</v>
      </c>
      <c r="P646" s="10">
        <v>41555755</v>
      </c>
      <c r="Q646" s="10">
        <v>2995068</v>
      </c>
      <c r="R646" s="10">
        <v>50536014</v>
      </c>
      <c r="S646" s="10">
        <v>916517</v>
      </c>
      <c r="T646" s="10">
        <v>14280358</v>
      </c>
      <c r="U646" s="10">
        <v>89371934</v>
      </c>
      <c r="V646" s="10">
        <v>27090611</v>
      </c>
      <c r="W646" s="10">
        <v>916517</v>
      </c>
      <c r="X646" s="10">
        <v>14280358</v>
      </c>
      <c r="Y646" s="10">
        <v>89371934</v>
      </c>
      <c r="Z646" s="10">
        <v>27090611</v>
      </c>
      <c r="AA646" s="10">
        <v>32710</v>
      </c>
      <c r="AB646" s="10">
        <v>15.2514638463</v>
      </c>
      <c r="AC646">
        <v>146.35</v>
      </c>
      <c r="AD646">
        <v>20739368495</v>
      </c>
      <c r="AE646">
        <v>19033764217</v>
      </c>
      <c r="AF646" s="10">
        <f>INDEX(CONFAZ!$EN$2:$ES$408,MATCH(DATE(YEAR($A646),MONTH($A646),15),CONFAZ!$EN$2:$EN$408,0),2)</f>
        <v>259606341</v>
      </c>
      <c r="AG646" s="10">
        <f>INDEX(CONFAZ!$EN$2:$ES$408,MATCH(DATE(YEAR($A646),MONTH($A646),15),CONFAZ!$EN$2:$EN$408,0),3)</f>
        <v>595485868</v>
      </c>
      <c r="AH646">
        <v>622</v>
      </c>
      <c r="AI646">
        <v>655672284800</v>
      </c>
      <c r="AJ646">
        <v>9.82</v>
      </c>
      <c r="AK646">
        <v>0.18</v>
      </c>
      <c r="AL646">
        <v>0</v>
      </c>
      <c r="AM646">
        <v>0</v>
      </c>
      <c r="AN646">
        <v>0</v>
      </c>
      <c r="AO646">
        <v>0</v>
      </c>
      <c r="AP646">
        <v>7.9998745609633701</v>
      </c>
      <c r="AQ646">
        <v>1.21</v>
      </c>
      <c r="AR646">
        <v>221.12</v>
      </c>
      <c r="AS646">
        <v>-2.23</v>
      </c>
      <c r="AT646" s="10">
        <v>397758400000</v>
      </c>
      <c r="AU646">
        <v>0</v>
      </c>
      <c r="AV646">
        <v>0</v>
      </c>
      <c r="AW646">
        <v>127004907</v>
      </c>
      <c r="AX646">
        <v>69324630</v>
      </c>
      <c r="AY646">
        <v>0</v>
      </c>
      <c r="AZ646" s="10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1933952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51428992</v>
      </c>
      <c r="BM646">
        <v>0</v>
      </c>
      <c r="BN646">
        <v>4317333</v>
      </c>
      <c r="BO646">
        <v>14775476000</v>
      </c>
      <c r="BP646">
        <v>0.4</v>
      </c>
      <c r="BQ646" s="3">
        <v>3704</v>
      </c>
      <c r="BR646">
        <v>14818.48</v>
      </c>
      <c r="BS646">
        <v>1632246000</v>
      </c>
      <c r="BT646">
        <v>15686000</v>
      </c>
      <c r="BU646">
        <v>3142392000</v>
      </c>
      <c r="BV646">
        <v>7559371000</v>
      </c>
      <c r="BW646">
        <v>2425781000</v>
      </c>
      <c r="BX646">
        <v>12349695000</v>
      </c>
      <c r="BY646">
        <v>6763404000</v>
      </c>
      <c r="BZ646">
        <v>0.4</v>
      </c>
      <c r="CA646">
        <v>3704</v>
      </c>
      <c r="CB646">
        <v>7198.79</v>
      </c>
      <c r="CC646">
        <v>13932770000</v>
      </c>
      <c r="CD646">
        <v>0.4</v>
      </c>
      <c r="CE646">
        <v>425499.85</v>
      </c>
      <c r="CF646">
        <v>128585500.94</v>
      </c>
      <c r="CG646">
        <v>15630.42</v>
      </c>
      <c r="CH646">
        <v>32308.5</v>
      </c>
      <c r="CI646">
        <v>40.653455200000003</v>
      </c>
      <c r="CJ646">
        <v>2.74</v>
      </c>
      <c r="CK646">
        <v>-15203.33</v>
      </c>
      <c r="CL646">
        <v>-90223.33</v>
      </c>
      <c r="CM646">
        <v>-75020</v>
      </c>
      <c r="CN646">
        <v>75073.33</v>
      </c>
      <c r="CO646">
        <v>4330610</v>
      </c>
      <c r="CP646">
        <v>-74320</v>
      </c>
      <c r="CQ646">
        <v>-59756.67</v>
      </c>
      <c r="CR646">
        <v>8437.5499999999993</v>
      </c>
      <c r="CS646">
        <v>194548451.06</v>
      </c>
      <c r="CT646">
        <v>166005.53</v>
      </c>
      <c r="CU646">
        <v>194722894.13999999</v>
      </c>
      <c r="CV646" s="34">
        <v>0.52698149999999999</v>
      </c>
      <c r="CW646">
        <v>0</v>
      </c>
      <c r="CX646" s="10">
        <v>336757.5</v>
      </c>
      <c r="CY646" s="10">
        <f t="shared" si="21"/>
        <v>0</v>
      </c>
      <c r="CZ646" s="10">
        <f>IFERROR(INDEX(CONFAZ!$A$2:$ES$440,MATCH(DATE(YEAR($A646),MONTH($A646),15),CONFAZ!$A$2:$A$440,0),4),0)</f>
        <v>15630.42</v>
      </c>
      <c r="DA646"/>
      <c r="DB646"/>
      <c r="DC646"/>
      <c r="DD646"/>
      <c r="DJ646"/>
    </row>
    <row r="647" spans="1:114" x14ac:dyDescent="0.25">
      <c r="A647" s="1">
        <v>41020</v>
      </c>
      <c r="B647" s="1" t="str">
        <f t="shared" si="20"/>
        <v>21/04/2012</v>
      </c>
      <c r="C647" t="s">
        <v>61</v>
      </c>
      <c r="D647" t="s">
        <v>66</v>
      </c>
      <c r="E647" s="8">
        <v>1.8548</v>
      </c>
      <c r="F647">
        <v>156557316.47</v>
      </c>
      <c r="G647">
        <v>63371.159999999996</v>
      </c>
      <c r="H647">
        <v>289694560</v>
      </c>
      <c r="I647">
        <v>41779595.639999993</v>
      </c>
      <c r="J647">
        <v>70825958.50999999</v>
      </c>
      <c r="K647">
        <v>6401479.5599999996</v>
      </c>
      <c r="L647">
        <v>39717306</v>
      </c>
      <c r="M647" s="10">
        <v>5322614</v>
      </c>
      <c r="N647" s="10">
        <v>35165914</v>
      </c>
      <c r="O647" s="10">
        <v>40223744</v>
      </c>
      <c r="P647" s="10">
        <v>47174606</v>
      </c>
      <c r="Q647" s="10">
        <v>2841059</v>
      </c>
      <c r="R647" s="10">
        <v>41656196</v>
      </c>
      <c r="S647" s="10">
        <v>784600</v>
      </c>
      <c r="T647" s="10">
        <v>15474160</v>
      </c>
      <c r="U647" s="10">
        <v>73359047</v>
      </c>
      <c r="V647" s="10">
        <v>27629508</v>
      </c>
      <c r="W647" s="10">
        <v>784600</v>
      </c>
      <c r="X647" s="10">
        <v>15474160</v>
      </c>
      <c r="Y647" s="10">
        <v>73359047</v>
      </c>
      <c r="Z647" s="10">
        <v>27629508</v>
      </c>
      <c r="AA647" s="10">
        <v>63112</v>
      </c>
      <c r="AB647" s="10">
        <v>14.9253452955</v>
      </c>
      <c r="AC647">
        <v>139.85</v>
      </c>
      <c r="AD647">
        <v>19461604595</v>
      </c>
      <c r="AE647">
        <v>18849751858</v>
      </c>
      <c r="AF647" s="10">
        <f>INDEX(CONFAZ!$EN$2:$ES$408,MATCH(DATE(YEAR($A647),MONTH($A647),15),CONFAZ!$EN$2:$EN$408,0),2)</f>
        <v>318905810</v>
      </c>
      <c r="AG647" s="10">
        <f>INDEX(CONFAZ!$EN$2:$ES$408,MATCH(DATE(YEAR($A647),MONTH($A647),15),CONFAZ!$EN$2:$EN$408,0),3)</f>
        <v>582255821</v>
      </c>
      <c r="AH647">
        <v>622</v>
      </c>
      <c r="AI647">
        <v>694199705600</v>
      </c>
      <c r="AJ647">
        <v>9.35</v>
      </c>
      <c r="AK647">
        <v>0.64</v>
      </c>
      <c r="AL647">
        <v>0</v>
      </c>
      <c r="AM647">
        <v>0</v>
      </c>
      <c r="AN647">
        <v>0</v>
      </c>
      <c r="AO647">
        <v>0</v>
      </c>
      <c r="AP647">
        <v>7.8169744760323701</v>
      </c>
      <c r="AQ647">
        <v>1.64</v>
      </c>
      <c r="AR647">
        <v>226.14</v>
      </c>
      <c r="AS647">
        <v>24.84</v>
      </c>
      <c r="AT647" s="10">
        <v>385880000000</v>
      </c>
      <c r="AU647">
        <v>0</v>
      </c>
      <c r="AV647">
        <v>0</v>
      </c>
      <c r="AW647">
        <v>178266541</v>
      </c>
      <c r="AX647">
        <v>83996099</v>
      </c>
      <c r="AY647">
        <v>0</v>
      </c>
      <c r="AZ647" s="10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22984402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59799608</v>
      </c>
      <c r="BM647">
        <v>0</v>
      </c>
      <c r="BN647">
        <v>11486432</v>
      </c>
      <c r="BO647">
        <v>14775476000</v>
      </c>
      <c r="BP647">
        <v>0.4</v>
      </c>
      <c r="BQ647" s="3">
        <v>3704</v>
      </c>
      <c r="BR647">
        <v>14818.48</v>
      </c>
      <c r="BS647">
        <v>1632246000</v>
      </c>
      <c r="BT647">
        <v>15686000</v>
      </c>
      <c r="BU647">
        <v>3142392000</v>
      </c>
      <c r="BV647">
        <v>7559371000</v>
      </c>
      <c r="BW647">
        <v>2425781000</v>
      </c>
      <c r="BX647">
        <v>12349695000</v>
      </c>
      <c r="BY647">
        <v>6763404000</v>
      </c>
      <c r="BZ647">
        <v>0.4</v>
      </c>
      <c r="CA647">
        <v>3704</v>
      </c>
      <c r="CB647">
        <v>7198.79</v>
      </c>
      <c r="CC647">
        <v>13932770000</v>
      </c>
      <c r="CD647">
        <v>0.4</v>
      </c>
      <c r="CE647">
        <v>395160.98</v>
      </c>
      <c r="CF647">
        <v>108207185.73999999</v>
      </c>
      <c r="CG647">
        <v>17069.060000000001</v>
      </c>
      <c r="CH647">
        <v>30608.5</v>
      </c>
      <c r="CI647">
        <v>40.653455200000003</v>
      </c>
      <c r="CJ647">
        <v>2.74</v>
      </c>
      <c r="CK647">
        <v>-219826.67</v>
      </c>
      <c r="CL647">
        <v>-89030</v>
      </c>
      <c r="CM647">
        <v>130796.67</v>
      </c>
      <c r="CN647">
        <v>-3720</v>
      </c>
      <c r="CO647">
        <v>4506150</v>
      </c>
      <c r="CP647">
        <v>-93343.33</v>
      </c>
      <c r="CQ647">
        <v>-84186.67</v>
      </c>
      <c r="CR647">
        <v>10070.790000000001</v>
      </c>
      <c r="CS647">
        <v>168603582.09</v>
      </c>
      <c r="CT647">
        <v>95360.42</v>
      </c>
      <c r="CU647">
        <v>168713813.30000001</v>
      </c>
      <c r="CV647" s="34">
        <v>0.52698149999999999</v>
      </c>
      <c r="CW647">
        <v>0</v>
      </c>
      <c r="CX647" s="10">
        <v>335107.44999999995</v>
      </c>
      <c r="CY647" s="10">
        <f t="shared" si="21"/>
        <v>0</v>
      </c>
      <c r="CZ647" s="10">
        <f>IFERROR(INDEX(CONFAZ!$A$2:$ES$440,MATCH(DATE(YEAR($A647),MONTH($A647),15),CONFAZ!$A$2:$A$440,0),4),0)</f>
        <v>17069.060000000001</v>
      </c>
      <c r="DA647" s="10"/>
      <c r="DB647" s="10"/>
      <c r="DC647"/>
      <c r="DD647"/>
      <c r="DJ647"/>
    </row>
    <row r="648" spans="1:114" x14ac:dyDescent="0.25">
      <c r="A648" s="1">
        <v>41050</v>
      </c>
      <c r="B648" s="1" t="str">
        <f t="shared" si="20"/>
        <v>21/05/2012</v>
      </c>
      <c r="C648" t="s">
        <v>61</v>
      </c>
      <c r="D648" t="s">
        <v>66</v>
      </c>
      <c r="E648" s="8">
        <v>1.986</v>
      </c>
      <c r="F648">
        <v>167127368.09999996</v>
      </c>
      <c r="G648">
        <v>56138.680000000008</v>
      </c>
      <c r="H648">
        <v>293427933</v>
      </c>
      <c r="I648">
        <v>37126985.079999991</v>
      </c>
      <c r="J648">
        <v>69133994.10999997</v>
      </c>
      <c r="K648">
        <v>6409924.5499999989</v>
      </c>
      <c r="L648">
        <v>28266233</v>
      </c>
      <c r="M648" s="10">
        <v>9978081</v>
      </c>
      <c r="N648" s="10">
        <v>27603211</v>
      </c>
      <c r="O648" s="10">
        <v>41368945</v>
      </c>
      <c r="P648" s="10">
        <v>45458200</v>
      </c>
      <c r="Q648" s="10">
        <v>3338829</v>
      </c>
      <c r="R648" s="10">
        <v>45020478</v>
      </c>
      <c r="S648" s="10">
        <v>640536</v>
      </c>
      <c r="T648" s="10">
        <v>19554056</v>
      </c>
      <c r="U648" s="10">
        <v>72928673</v>
      </c>
      <c r="V648" s="10">
        <v>27480785</v>
      </c>
      <c r="W648" s="10">
        <v>640536</v>
      </c>
      <c r="X648" s="10">
        <v>19554056</v>
      </c>
      <c r="Y648" s="10">
        <v>72928673</v>
      </c>
      <c r="Z648" s="10">
        <v>27480785</v>
      </c>
      <c r="AA648" s="10">
        <v>56139</v>
      </c>
      <c r="AB648" s="10">
        <v>22.6331036833</v>
      </c>
      <c r="AC648">
        <v>144.56</v>
      </c>
      <c r="AD648">
        <v>23146072472</v>
      </c>
      <c r="AE648">
        <v>20417070958</v>
      </c>
      <c r="AF648" s="10">
        <f>INDEX(CONFAZ!$EN$2:$ES$408,MATCH(DATE(YEAR($A648),MONTH($A648),15),CONFAZ!$EN$2:$EN$408,0),2)</f>
        <v>285610754</v>
      </c>
      <c r="AG648" s="10">
        <f>INDEX(CONFAZ!$EN$2:$ES$408,MATCH(DATE(YEAR($A648),MONTH($A648),15),CONFAZ!$EN$2:$EN$408,0),3)</f>
        <v>574461509</v>
      </c>
      <c r="AH648">
        <v>622</v>
      </c>
      <c r="AI648">
        <v>739604274000</v>
      </c>
      <c r="AJ648">
        <v>8.8699999999999992</v>
      </c>
      <c r="AK648">
        <v>0.55000000000000004</v>
      </c>
      <c r="AL648">
        <v>0</v>
      </c>
      <c r="AM648">
        <v>0</v>
      </c>
      <c r="AN648">
        <v>0</v>
      </c>
      <c r="AO648">
        <v>0</v>
      </c>
      <c r="AP648">
        <v>7.688255889613</v>
      </c>
      <c r="AQ648">
        <v>1.36</v>
      </c>
      <c r="AR648">
        <v>221.89</v>
      </c>
      <c r="AS648">
        <v>33.01</v>
      </c>
      <c r="AT648" s="10">
        <v>401862300000</v>
      </c>
      <c r="AU648">
        <v>0</v>
      </c>
      <c r="AV648">
        <v>0</v>
      </c>
      <c r="AW648">
        <v>136511625</v>
      </c>
      <c r="AX648">
        <v>63381819</v>
      </c>
      <c r="AY648">
        <v>0</v>
      </c>
      <c r="AZ648" s="10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12651125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55065470</v>
      </c>
      <c r="BM648">
        <v>0</v>
      </c>
      <c r="BN648">
        <v>5413211</v>
      </c>
      <c r="BO648">
        <v>14775476000</v>
      </c>
      <c r="BP648">
        <v>0.4</v>
      </c>
      <c r="BQ648" s="3">
        <v>3704</v>
      </c>
      <c r="BR648">
        <v>14818.48</v>
      </c>
      <c r="BS648">
        <v>1632246000</v>
      </c>
      <c r="BT648">
        <v>15686000</v>
      </c>
      <c r="BU648">
        <v>3142392000</v>
      </c>
      <c r="BV648">
        <v>7559371000</v>
      </c>
      <c r="BW648">
        <v>2425781000</v>
      </c>
      <c r="BX648">
        <v>12349695000</v>
      </c>
      <c r="BY648">
        <v>6763404000</v>
      </c>
      <c r="BZ648">
        <v>0.4</v>
      </c>
      <c r="CA648">
        <v>3704</v>
      </c>
      <c r="CB648">
        <v>7198.79</v>
      </c>
      <c r="CC648">
        <v>13932770000</v>
      </c>
      <c r="CD648">
        <v>0.4</v>
      </c>
      <c r="CE648">
        <v>406338.47</v>
      </c>
      <c r="CF648">
        <v>103085736.73</v>
      </c>
      <c r="CG648">
        <v>25578.3</v>
      </c>
      <c r="CH648">
        <v>32658.5</v>
      </c>
      <c r="CI648">
        <v>40.653455200000003</v>
      </c>
      <c r="CJ648">
        <v>2.74</v>
      </c>
      <c r="CK648">
        <v>-219826.67</v>
      </c>
      <c r="CL648">
        <v>-89030</v>
      </c>
      <c r="CM648">
        <v>130796.67</v>
      </c>
      <c r="CN648">
        <v>-3720</v>
      </c>
      <c r="CO648">
        <v>4506150</v>
      </c>
      <c r="CP648">
        <v>-93343.33</v>
      </c>
      <c r="CQ648">
        <v>-84186.67</v>
      </c>
      <c r="CR648">
        <v>18265.71</v>
      </c>
      <c r="CS648">
        <v>182280065.31999999</v>
      </c>
      <c r="CT648">
        <v>61734.28</v>
      </c>
      <c r="CU648">
        <v>182367070.08000001</v>
      </c>
      <c r="CV648" s="34">
        <v>0.52698149999999999</v>
      </c>
      <c r="CW648">
        <v>0</v>
      </c>
      <c r="CX648" s="10">
        <v>404440.19</v>
      </c>
      <c r="CY648" s="10">
        <f t="shared" si="21"/>
        <v>0</v>
      </c>
      <c r="CZ648" s="10">
        <f>IFERROR(INDEX(CONFAZ!$A$2:$ES$440,MATCH(DATE(YEAR($A648),MONTH($A648),15),CONFAZ!$A$2:$A$440,0),4),0)</f>
        <v>25578.3</v>
      </c>
      <c r="DA648"/>
      <c r="DB648"/>
      <c r="DC648"/>
      <c r="DD648"/>
      <c r="DJ648"/>
    </row>
    <row r="649" spans="1:114" x14ac:dyDescent="0.25">
      <c r="A649" s="1">
        <v>41081</v>
      </c>
      <c r="B649" s="1" t="str">
        <f t="shared" si="20"/>
        <v>21/06/2012</v>
      </c>
      <c r="C649" t="s">
        <v>61</v>
      </c>
      <c r="D649" t="s">
        <v>66</v>
      </c>
      <c r="E649" s="8">
        <v>2.0491999999999999</v>
      </c>
      <c r="F649">
        <v>165452820.81999996</v>
      </c>
      <c r="G649">
        <v>26651.13</v>
      </c>
      <c r="H649">
        <v>309805632</v>
      </c>
      <c r="I649">
        <v>44239305.93</v>
      </c>
      <c r="J649">
        <v>77813259.829999983</v>
      </c>
      <c r="K649">
        <v>6497741.4199999999</v>
      </c>
      <c r="L649">
        <v>18239563</v>
      </c>
      <c r="M649" s="10">
        <v>5916248</v>
      </c>
      <c r="N649" s="10">
        <v>34738467</v>
      </c>
      <c r="O649" s="10">
        <v>40435387</v>
      </c>
      <c r="P649" s="10">
        <v>49221783</v>
      </c>
      <c r="Q649" s="10">
        <v>3867146</v>
      </c>
      <c r="R649" s="10">
        <v>46606517</v>
      </c>
      <c r="S649" s="10">
        <v>710538</v>
      </c>
      <c r="T649" s="10">
        <v>13633496</v>
      </c>
      <c r="U649" s="10">
        <v>84859503</v>
      </c>
      <c r="V649" s="10">
        <v>29789896</v>
      </c>
      <c r="W649" s="10">
        <v>710538</v>
      </c>
      <c r="X649" s="10">
        <v>13633496</v>
      </c>
      <c r="Y649" s="10">
        <v>84859503</v>
      </c>
      <c r="Z649" s="10">
        <v>29789896</v>
      </c>
      <c r="AA649" s="10">
        <v>26651</v>
      </c>
      <c r="AB649" s="10">
        <v>25.622344860399998</v>
      </c>
      <c r="AC649">
        <v>142.28</v>
      </c>
      <c r="AD649">
        <v>19181689510</v>
      </c>
      <c r="AE649">
        <v>18709216579</v>
      </c>
      <c r="AF649" s="10">
        <f>INDEX(CONFAZ!$EN$2:$ES$408,MATCH(DATE(YEAR($A649),MONTH($A649),15),CONFAZ!$EN$2:$EN$408,0),2)</f>
        <v>236318656</v>
      </c>
      <c r="AG649" s="10">
        <f>INDEX(CONFAZ!$EN$2:$ES$408,MATCH(DATE(YEAR($A649),MONTH($A649),15),CONFAZ!$EN$2:$EN$408,0),3)</f>
        <v>674594281</v>
      </c>
      <c r="AH649">
        <v>622</v>
      </c>
      <c r="AI649">
        <v>766216372000</v>
      </c>
      <c r="AJ649">
        <v>8.39</v>
      </c>
      <c r="AK649">
        <v>0.26</v>
      </c>
      <c r="AL649">
        <v>0</v>
      </c>
      <c r="AM649">
        <v>0</v>
      </c>
      <c r="AN649">
        <v>0</v>
      </c>
      <c r="AO649">
        <v>0</v>
      </c>
      <c r="AP649">
        <v>7.5899391815276704</v>
      </c>
      <c r="AQ649">
        <v>1.08</v>
      </c>
      <c r="AR649">
        <v>195.9</v>
      </c>
      <c r="AS649">
        <v>33.57</v>
      </c>
      <c r="AT649" s="10">
        <v>395383300000</v>
      </c>
      <c r="AU649">
        <v>0</v>
      </c>
      <c r="AV649">
        <v>0</v>
      </c>
      <c r="AW649">
        <v>102361566</v>
      </c>
      <c r="AX649">
        <v>37674573</v>
      </c>
      <c r="AY649">
        <v>0</v>
      </c>
      <c r="AZ649" s="10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1993036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54941504</v>
      </c>
      <c r="BM649">
        <v>0</v>
      </c>
      <c r="BN649">
        <v>7752453</v>
      </c>
      <c r="BO649">
        <v>14775476000</v>
      </c>
      <c r="BP649">
        <v>0.4</v>
      </c>
      <c r="BQ649" s="3">
        <v>3704</v>
      </c>
      <c r="BR649">
        <v>14818.48</v>
      </c>
      <c r="BS649">
        <v>1632246000</v>
      </c>
      <c r="BT649">
        <v>15686000</v>
      </c>
      <c r="BU649">
        <v>3142392000</v>
      </c>
      <c r="BV649">
        <v>7559371000</v>
      </c>
      <c r="BW649">
        <v>2425781000</v>
      </c>
      <c r="BX649">
        <v>12349695000</v>
      </c>
      <c r="BY649">
        <v>6763404000</v>
      </c>
      <c r="BZ649">
        <v>0.4</v>
      </c>
      <c r="CA649">
        <v>3704</v>
      </c>
      <c r="CB649">
        <v>7198.79</v>
      </c>
      <c r="CC649">
        <v>13932770000</v>
      </c>
      <c r="CD649">
        <v>0.4</v>
      </c>
      <c r="CE649">
        <v>325925.71999999997</v>
      </c>
      <c r="CF649">
        <v>114036754.53</v>
      </c>
      <c r="CG649">
        <v>21989.72</v>
      </c>
      <c r="CH649">
        <v>32625.5</v>
      </c>
      <c r="CI649">
        <v>40.653455200000003</v>
      </c>
      <c r="CJ649">
        <v>2.73</v>
      </c>
      <c r="CK649">
        <v>-219826.67</v>
      </c>
      <c r="CL649">
        <v>-89030</v>
      </c>
      <c r="CM649">
        <v>130796.67</v>
      </c>
      <c r="CN649">
        <v>-3720</v>
      </c>
      <c r="CO649">
        <v>4506150</v>
      </c>
      <c r="CP649">
        <v>-93343.33</v>
      </c>
      <c r="CQ649">
        <v>-84186.67</v>
      </c>
      <c r="CR649">
        <v>8358.41</v>
      </c>
      <c r="CS649">
        <v>189054723.81999999</v>
      </c>
      <c r="CT649">
        <v>34351.11</v>
      </c>
      <c r="CU649">
        <v>189121737.34</v>
      </c>
      <c r="CV649" s="34">
        <v>0.52698149999999999</v>
      </c>
      <c r="CW649">
        <v>0</v>
      </c>
      <c r="CX649" s="10">
        <v>361310.65</v>
      </c>
      <c r="CY649" s="10">
        <f t="shared" si="21"/>
        <v>0</v>
      </c>
      <c r="CZ649" s="10">
        <f>IFERROR(INDEX(CONFAZ!$A$2:$ES$440,MATCH(DATE(YEAR($A649),MONTH($A649),15),CONFAZ!$A$2:$A$440,0),4),0)</f>
        <v>21989.72</v>
      </c>
      <c r="DB649"/>
      <c r="DC649"/>
      <c r="DD649"/>
      <c r="DJ649"/>
    </row>
    <row r="650" spans="1:114" x14ac:dyDescent="0.25">
      <c r="A650" s="1">
        <v>41111</v>
      </c>
      <c r="B650" s="1" t="str">
        <f t="shared" si="20"/>
        <v>21/07/2012</v>
      </c>
      <c r="C650" t="s">
        <v>61</v>
      </c>
      <c r="D650" t="s">
        <v>66</v>
      </c>
      <c r="E650" s="8">
        <v>2.0287000000000002</v>
      </c>
      <c r="F650">
        <v>164064526.12</v>
      </c>
      <c r="G650">
        <v>40655.9</v>
      </c>
      <c r="H650">
        <v>324833929</v>
      </c>
      <c r="I650">
        <v>45630285.559999995</v>
      </c>
      <c r="J650">
        <v>92549914.910000011</v>
      </c>
      <c r="K650">
        <v>6761083.8700000001</v>
      </c>
      <c r="L650">
        <v>15774638</v>
      </c>
      <c r="M650" s="10">
        <v>7561149</v>
      </c>
      <c r="N650" s="10">
        <v>34272913</v>
      </c>
      <c r="O650" s="10">
        <v>41210083</v>
      </c>
      <c r="P650" s="10">
        <v>46491316</v>
      </c>
      <c r="Q650" s="10">
        <v>3621829</v>
      </c>
      <c r="R650" s="10">
        <v>46133932</v>
      </c>
      <c r="S650" s="10">
        <v>886349</v>
      </c>
      <c r="T650" s="10">
        <v>15018986</v>
      </c>
      <c r="U650" s="10">
        <v>100254608</v>
      </c>
      <c r="V650" s="10">
        <v>29342780</v>
      </c>
      <c r="W650" s="10">
        <v>886349</v>
      </c>
      <c r="X650" s="10">
        <v>15018986</v>
      </c>
      <c r="Y650" s="10">
        <v>100254608</v>
      </c>
      <c r="Z650" s="10">
        <v>29342780</v>
      </c>
      <c r="AA650" s="10">
        <v>39984</v>
      </c>
      <c r="AB650" s="10">
        <v>23.6342662094</v>
      </c>
      <c r="AC650">
        <v>147.46</v>
      </c>
      <c r="AD650">
        <v>20837121787</v>
      </c>
      <c r="AE650">
        <v>18294468661</v>
      </c>
      <c r="AF650" s="10">
        <f>INDEX(CONFAZ!$EN$2:$ES$408,MATCH(DATE(YEAR($A650),MONTH($A650),15),CONFAZ!$EN$2:$EN$408,0),2)</f>
        <v>297758683</v>
      </c>
      <c r="AG650" s="10">
        <f>INDEX(CONFAZ!$EN$2:$ES$408,MATCH(DATE(YEAR($A650),MONTH($A650),15),CONFAZ!$EN$2:$EN$408,0),3)</f>
        <v>404088452</v>
      </c>
      <c r="AH650">
        <v>622</v>
      </c>
      <c r="AI650">
        <v>763103619800</v>
      </c>
      <c r="AJ650">
        <v>8.07</v>
      </c>
      <c r="AK650">
        <v>0.43</v>
      </c>
      <c r="AL650">
        <v>0</v>
      </c>
      <c r="AM650">
        <v>0</v>
      </c>
      <c r="AN650">
        <v>0</v>
      </c>
      <c r="AO650">
        <v>0</v>
      </c>
      <c r="AP650">
        <v>7.50958012279039</v>
      </c>
      <c r="AQ650">
        <v>1.43</v>
      </c>
      <c r="AR650">
        <v>205.26</v>
      </c>
      <c r="AS650">
        <v>23.05</v>
      </c>
      <c r="AT650" s="10">
        <v>409021000000</v>
      </c>
      <c r="AU650">
        <v>0</v>
      </c>
      <c r="AV650">
        <v>0</v>
      </c>
      <c r="AW650">
        <v>155006129</v>
      </c>
      <c r="AX650">
        <v>61305383</v>
      </c>
      <c r="AY650">
        <v>0</v>
      </c>
      <c r="AZ650" s="1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27141029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56634712</v>
      </c>
      <c r="BM650">
        <v>0</v>
      </c>
      <c r="BN650">
        <v>9925005</v>
      </c>
      <c r="BO650">
        <v>14775476000</v>
      </c>
      <c r="BP650">
        <v>0.4</v>
      </c>
      <c r="BQ650" s="3">
        <v>3704</v>
      </c>
      <c r="BR650">
        <v>14818.48</v>
      </c>
      <c r="BS650">
        <v>1632246000</v>
      </c>
      <c r="BT650">
        <v>15686000</v>
      </c>
      <c r="BU650">
        <v>3142392000</v>
      </c>
      <c r="BV650">
        <v>7559371000</v>
      </c>
      <c r="BW650">
        <v>2425781000</v>
      </c>
      <c r="BX650">
        <v>12349695000</v>
      </c>
      <c r="BY650">
        <v>6763404000</v>
      </c>
      <c r="BZ650">
        <v>0.4</v>
      </c>
      <c r="CA650">
        <v>3704</v>
      </c>
      <c r="CB650">
        <v>7198.79</v>
      </c>
      <c r="CC650">
        <v>13932770000</v>
      </c>
      <c r="CD650">
        <v>0.4</v>
      </c>
      <c r="CE650">
        <v>447171.91</v>
      </c>
      <c r="CF650">
        <v>120164063.40000001</v>
      </c>
      <c r="CG650">
        <v>7576.46</v>
      </c>
      <c r="CH650">
        <v>33252.5</v>
      </c>
      <c r="CI650">
        <v>40.653455200000003</v>
      </c>
      <c r="CJ650">
        <v>2.73</v>
      </c>
      <c r="CK650">
        <v>-103010</v>
      </c>
      <c r="CL650">
        <v>-67576.67</v>
      </c>
      <c r="CM650">
        <v>35436.67</v>
      </c>
      <c r="CN650">
        <v>9736.67</v>
      </c>
      <c r="CO650">
        <v>5046920</v>
      </c>
      <c r="CP650">
        <v>-100700</v>
      </c>
      <c r="CQ650">
        <v>-77543.33</v>
      </c>
      <c r="CR650">
        <v>11541.08</v>
      </c>
      <c r="CS650">
        <v>200182495.36000001</v>
      </c>
      <c r="CT650">
        <v>28299.98</v>
      </c>
      <c r="CU650">
        <v>200235005.25</v>
      </c>
      <c r="CV650" s="34">
        <v>0.52698149999999999</v>
      </c>
      <c r="CW650">
        <v>0</v>
      </c>
      <c r="CX650" s="10">
        <v>336936.11</v>
      </c>
      <c r="CY650" s="10">
        <f t="shared" si="21"/>
        <v>0</v>
      </c>
      <c r="CZ650" s="10">
        <f>IFERROR(INDEX(CONFAZ!$A$2:$ES$440,MATCH(DATE(YEAR($A650),MONTH($A650),15),CONFAZ!$A$2:$A$440,0),4),0)</f>
        <v>7576.46</v>
      </c>
      <c r="DA650"/>
      <c r="DB650"/>
      <c r="DC650"/>
      <c r="DD650"/>
      <c r="DJ650"/>
    </row>
    <row r="651" spans="1:114" x14ac:dyDescent="0.25">
      <c r="A651" s="1">
        <v>41142</v>
      </c>
      <c r="B651" s="1" t="str">
        <f t="shared" si="20"/>
        <v>21/08/2012</v>
      </c>
      <c r="C651" t="s">
        <v>61</v>
      </c>
      <c r="D651" t="s">
        <v>66</v>
      </c>
      <c r="E651" s="8">
        <v>2.0293999999999999</v>
      </c>
      <c r="F651">
        <v>172707048.44999999</v>
      </c>
      <c r="G651">
        <v>24718.080000000002</v>
      </c>
      <c r="H651">
        <v>317085754</v>
      </c>
      <c r="I651">
        <v>44890958.189999998</v>
      </c>
      <c r="J651">
        <v>77593266.529999986</v>
      </c>
      <c r="K651">
        <v>6803673.5199999996</v>
      </c>
      <c r="L651">
        <v>11611766</v>
      </c>
      <c r="M651" s="10">
        <v>6650404</v>
      </c>
      <c r="N651" s="10">
        <v>35680330</v>
      </c>
      <c r="O651" s="10">
        <v>45099538</v>
      </c>
      <c r="P651" s="10">
        <v>48984435</v>
      </c>
      <c r="Q651" s="10">
        <v>4154594</v>
      </c>
      <c r="R651" s="10">
        <v>51340304</v>
      </c>
      <c r="S651" s="10">
        <v>979639</v>
      </c>
      <c r="T651" s="10">
        <v>15764084</v>
      </c>
      <c r="U651" s="10">
        <v>82925839</v>
      </c>
      <c r="V651" s="10">
        <v>25481869</v>
      </c>
      <c r="W651" s="10">
        <v>979639</v>
      </c>
      <c r="X651" s="10">
        <v>15764084</v>
      </c>
      <c r="Y651" s="10">
        <v>82925839</v>
      </c>
      <c r="Z651" s="10">
        <v>25481869</v>
      </c>
      <c r="AA651" s="10">
        <v>24718</v>
      </c>
      <c r="AB651" s="10">
        <v>23.556629216400001</v>
      </c>
      <c r="AC651">
        <v>149.91</v>
      </c>
      <c r="AD651">
        <v>22241316256</v>
      </c>
      <c r="AE651">
        <v>19312716179</v>
      </c>
      <c r="AF651" s="10">
        <f>INDEX(CONFAZ!$EN$2:$ES$408,MATCH(DATE(YEAR($A651),MONTH($A651),15),CONFAZ!$EN$2:$EN$408,0),2)</f>
        <v>206697572</v>
      </c>
      <c r="AG651" s="10">
        <f>INDEX(CONFAZ!$EN$2:$ES$408,MATCH(DATE(YEAR($A651),MONTH($A651),15),CONFAZ!$EN$2:$EN$408,0),3)</f>
        <v>282258199</v>
      </c>
      <c r="AH651">
        <v>622</v>
      </c>
      <c r="AI651">
        <v>765532297400</v>
      </c>
      <c r="AJ651">
        <v>7.85</v>
      </c>
      <c r="AK651">
        <v>0.45</v>
      </c>
      <c r="AL651">
        <v>0</v>
      </c>
      <c r="AM651">
        <v>0</v>
      </c>
      <c r="AN651">
        <v>0</v>
      </c>
      <c r="AO651">
        <v>0</v>
      </c>
      <c r="AP651">
        <v>7.3647516118749099</v>
      </c>
      <c r="AQ651">
        <v>1.41</v>
      </c>
      <c r="AR651">
        <v>224.55</v>
      </c>
      <c r="AS651">
        <v>6.56</v>
      </c>
      <c r="AT651" s="10">
        <v>418752000000</v>
      </c>
      <c r="AU651">
        <v>0</v>
      </c>
      <c r="AV651">
        <v>0</v>
      </c>
      <c r="AW651">
        <v>107510541</v>
      </c>
      <c r="AX651">
        <v>59778849</v>
      </c>
      <c r="AY651">
        <v>0</v>
      </c>
      <c r="AZ651" s="10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19891138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23870484</v>
      </c>
      <c r="BM651">
        <v>0</v>
      </c>
      <c r="BN651">
        <v>3970070</v>
      </c>
      <c r="BO651">
        <v>14775476000</v>
      </c>
      <c r="BP651">
        <v>0.4</v>
      </c>
      <c r="BQ651" s="3">
        <v>3704</v>
      </c>
      <c r="BR651">
        <v>14818.48</v>
      </c>
      <c r="BS651">
        <v>1632246000</v>
      </c>
      <c r="BT651">
        <v>15686000</v>
      </c>
      <c r="BU651">
        <v>3142392000</v>
      </c>
      <c r="BV651">
        <v>7559371000</v>
      </c>
      <c r="BW651">
        <v>2425781000</v>
      </c>
      <c r="BX651">
        <v>12349695000</v>
      </c>
      <c r="BY651">
        <v>6763404000</v>
      </c>
      <c r="BZ651">
        <v>0.4</v>
      </c>
      <c r="CA651">
        <v>3704</v>
      </c>
      <c r="CB651">
        <v>7198.79</v>
      </c>
      <c r="CC651">
        <v>14775476000</v>
      </c>
      <c r="CD651">
        <v>0.4</v>
      </c>
      <c r="CE651">
        <v>354365.35</v>
      </c>
      <c r="CF651">
        <v>136735500.84</v>
      </c>
      <c r="CG651">
        <v>27850.9</v>
      </c>
      <c r="CH651">
        <v>34670.5</v>
      </c>
      <c r="CI651">
        <v>40.653455200000003</v>
      </c>
      <c r="CJ651">
        <v>2.73</v>
      </c>
      <c r="CK651">
        <v>-103010</v>
      </c>
      <c r="CL651">
        <v>-67576.67</v>
      </c>
      <c r="CM651">
        <v>35436.67</v>
      </c>
      <c r="CN651">
        <v>9736.67</v>
      </c>
      <c r="CO651">
        <v>5046920</v>
      </c>
      <c r="CP651">
        <v>-100700</v>
      </c>
      <c r="CQ651">
        <v>-77543.33</v>
      </c>
      <c r="CR651">
        <v>11741.63</v>
      </c>
      <c r="CS651">
        <v>188700489.46000001</v>
      </c>
      <c r="CT651">
        <v>14203.47</v>
      </c>
      <c r="CU651">
        <v>188732034.56</v>
      </c>
      <c r="CV651" s="34">
        <v>0.52698149999999999</v>
      </c>
      <c r="CW651">
        <v>0</v>
      </c>
      <c r="CX651" s="10">
        <v>372420.12</v>
      </c>
      <c r="CY651" s="10">
        <f t="shared" si="21"/>
        <v>0</v>
      </c>
      <c r="CZ651" s="10">
        <f>IFERROR(INDEX(CONFAZ!$A$2:$ES$440,MATCH(DATE(YEAR($A651),MONTH($A651),15),CONFAZ!$A$2:$A$440,0),4),0)</f>
        <v>27850.9</v>
      </c>
      <c r="DA651"/>
      <c r="DB651"/>
      <c r="DC651"/>
      <c r="DD651"/>
      <c r="DJ651"/>
    </row>
    <row r="652" spans="1:114" x14ac:dyDescent="0.25">
      <c r="A652" s="1">
        <v>41173</v>
      </c>
      <c r="B652" s="1" t="str">
        <f t="shared" si="20"/>
        <v>21/09/2012</v>
      </c>
      <c r="C652" t="s">
        <v>61</v>
      </c>
      <c r="D652" t="s">
        <v>66</v>
      </c>
      <c r="E652" s="8">
        <v>2.0280999999999998</v>
      </c>
      <c r="F652">
        <v>179367000.32000005</v>
      </c>
      <c r="G652">
        <v>22147.4</v>
      </c>
      <c r="H652">
        <v>340891123</v>
      </c>
      <c r="I652">
        <v>50665167.719999991</v>
      </c>
      <c r="J652">
        <v>90116376.150000021</v>
      </c>
      <c r="K652">
        <v>6698577.5600000005</v>
      </c>
      <c r="L652">
        <v>7153816</v>
      </c>
      <c r="M652" s="10">
        <v>5704289</v>
      </c>
      <c r="N652" s="10">
        <v>36322974</v>
      </c>
      <c r="O652" s="10">
        <v>41453295</v>
      </c>
      <c r="P652" s="10">
        <v>50713015</v>
      </c>
      <c r="Q652" s="10">
        <v>3946700</v>
      </c>
      <c r="R652" s="10">
        <v>59100089</v>
      </c>
      <c r="S652" s="10">
        <v>722558</v>
      </c>
      <c r="T652" s="10">
        <v>15577226</v>
      </c>
      <c r="U652" s="10">
        <v>97521368</v>
      </c>
      <c r="V652" s="10">
        <v>29807982</v>
      </c>
      <c r="W652" s="10">
        <v>722558</v>
      </c>
      <c r="X652" s="10">
        <v>15577226</v>
      </c>
      <c r="Y652" s="10">
        <v>97521368</v>
      </c>
      <c r="Z652" s="10">
        <v>29807982</v>
      </c>
      <c r="AA652" s="10">
        <v>21627</v>
      </c>
      <c r="AB652" s="10">
        <v>27.8574901466</v>
      </c>
      <c r="AC652">
        <v>141.6</v>
      </c>
      <c r="AD652" s="2">
        <v>19890116135</v>
      </c>
      <c r="AE652" s="2">
        <v>17605428014</v>
      </c>
      <c r="AF652" s="10">
        <f>INDEX(CONFAZ!$EN$2:$ES$408,MATCH(DATE(YEAR($A652),MONTH($A652),15),CONFAZ!$EN$2:$EN$408,0),2)</f>
        <v>371127997</v>
      </c>
      <c r="AG652" s="10">
        <f>INDEX(CONFAZ!$EN$2:$ES$408,MATCH(DATE(YEAR($A652),MONTH($A652),15),CONFAZ!$EN$2:$EN$408,0),3)</f>
        <v>393034108</v>
      </c>
      <c r="AH652">
        <v>622</v>
      </c>
      <c r="AI652">
        <v>768094200599.99902</v>
      </c>
      <c r="AJ652">
        <v>7.39</v>
      </c>
      <c r="AK652">
        <v>0.63</v>
      </c>
      <c r="AL652">
        <v>874.44055555555497</v>
      </c>
      <c r="AM652">
        <v>717.61400000000003</v>
      </c>
      <c r="AN652">
        <v>659.34761904761899</v>
      </c>
      <c r="AO652">
        <v>805.94039999999995</v>
      </c>
      <c r="AP652">
        <v>7.1374226316547</v>
      </c>
      <c r="AQ652">
        <v>1.56999</v>
      </c>
      <c r="AR652">
        <v>227.98</v>
      </c>
      <c r="AS652">
        <v>6.09</v>
      </c>
      <c r="AT652" s="10">
        <v>402675800000</v>
      </c>
      <c r="AU652">
        <v>0</v>
      </c>
      <c r="AV652">
        <v>0</v>
      </c>
      <c r="AW652">
        <v>159710063</v>
      </c>
      <c r="AX652">
        <v>61133522</v>
      </c>
      <c r="AY652">
        <v>0</v>
      </c>
      <c r="AZ652" s="10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6594255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83139643</v>
      </c>
      <c r="BM652">
        <v>0</v>
      </c>
      <c r="BN652">
        <v>8842643</v>
      </c>
      <c r="BO652">
        <v>14775476000</v>
      </c>
      <c r="BP652" s="3">
        <v>0.4</v>
      </c>
      <c r="BQ652" s="3">
        <v>3704</v>
      </c>
      <c r="BR652" s="3">
        <v>14818.48</v>
      </c>
      <c r="BS652" s="3">
        <v>1632246000</v>
      </c>
      <c r="BT652" s="3">
        <v>15686000</v>
      </c>
      <c r="BU652" s="3">
        <v>3142392000</v>
      </c>
      <c r="BV652" s="3">
        <v>7559371000</v>
      </c>
      <c r="BW652">
        <v>2425781000</v>
      </c>
      <c r="BX652">
        <v>12349695000</v>
      </c>
      <c r="BY652">
        <v>6763404000</v>
      </c>
      <c r="BZ652">
        <v>0.4</v>
      </c>
      <c r="CA652">
        <v>3704</v>
      </c>
      <c r="CB652">
        <v>7198.79</v>
      </c>
      <c r="CC652">
        <v>14775476000</v>
      </c>
      <c r="CD652">
        <v>0.4</v>
      </c>
      <c r="CE652">
        <v>466080.87</v>
      </c>
      <c r="CF652">
        <v>133480376.65000001</v>
      </c>
      <c r="CG652">
        <v>20665.88</v>
      </c>
      <c r="CH652">
        <v>30374.5</v>
      </c>
      <c r="CI652">
        <v>40.653455200000003</v>
      </c>
      <c r="CJ652">
        <v>2.72</v>
      </c>
      <c r="CK652">
        <v>-103010</v>
      </c>
      <c r="CL652">
        <v>-67576.67</v>
      </c>
      <c r="CM652">
        <v>35436.67</v>
      </c>
      <c r="CN652">
        <v>9736.67</v>
      </c>
      <c r="CO652">
        <v>5046920</v>
      </c>
      <c r="CP652">
        <v>-100700</v>
      </c>
      <c r="CQ652">
        <v>-77543.33</v>
      </c>
      <c r="CR652">
        <v>5001.24</v>
      </c>
      <c r="CS652">
        <v>211619775.44</v>
      </c>
      <c r="CT652">
        <v>11249.82</v>
      </c>
      <c r="CU652">
        <v>211636026.5</v>
      </c>
      <c r="CV652" s="34">
        <v>0.52698149999999999</v>
      </c>
      <c r="CW652">
        <v>0</v>
      </c>
      <c r="CX652" s="10">
        <v>375901.4</v>
      </c>
      <c r="CY652" s="10">
        <f t="shared" si="21"/>
        <v>0</v>
      </c>
      <c r="CZ652" s="10">
        <f>IFERROR(INDEX(CONFAZ!$A$2:$ES$440,MATCH(DATE(YEAR($A652),MONTH($A652),15),CONFAZ!$A$2:$A$440,0),4),0)</f>
        <v>20665.88</v>
      </c>
      <c r="DA652"/>
      <c r="DB652"/>
      <c r="DC652"/>
      <c r="DD652"/>
      <c r="DJ652"/>
    </row>
    <row r="653" spans="1:114" x14ac:dyDescent="0.25">
      <c r="A653" s="1">
        <v>41203</v>
      </c>
      <c r="B653" s="1" t="str">
        <f t="shared" si="20"/>
        <v>21/10/2012</v>
      </c>
      <c r="C653" t="s">
        <v>61</v>
      </c>
      <c r="D653" t="s">
        <v>66</v>
      </c>
      <c r="E653" s="8">
        <v>2.0297999999999998</v>
      </c>
      <c r="F653">
        <v>189960756.65000007</v>
      </c>
      <c r="G653">
        <v>3909368.71</v>
      </c>
      <c r="H653">
        <v>334945022</v>
      </c>
      <c r="I653">
        <v>45584907.730000004</v>
      </c>
      <c r="J653">
        <v>72751112.61999999</v>
      </c>
      <c r="K653">
        <v>7024369.9300000006</v>
      </c>
      <c r="L653">
        <v>7391170</v>
      </c>
      <c r="M653" s="10">
        <v>6906153</v>
      </c>
      <c r="N653" s="10">
        <v>35792354</v>
      </c>
      <c r="O653" s="10">
        <v>46075897</v>
      </c>
      <c r="P653" s="10">
        <v>52252499</v>
      </c>
      <c r="Q653" s="10">
        <v>4437740</v>
      </c>
      <c r="R653" s="10">
        <v>58061723</v>
      </c>
      <c r="S653" s="10">
        <v>864905</v>
      </c>
      <c r="T653" s="10">
        <v>17644575</v>
      </c>
      <c r="U653" s="10">
        <v>77821644</v>
      </c>
      <c r="V653" s="10">
        <v>31178695</v>
      </c>
      <c r="W653" s="10">
        <v>864905</v>
      </c>
      <c r="X653" s="10">
        <v>17644575</v>
      </c>
      <c r="Y653" s="10">
        <v>77821644</v>
      </c>
      <c r="Z653" s="10">
        <v>31178695</v>
      </c>
      <c r="AA653" s="10">
        <v>3908837</v>
      </c>
      <c r="AB653" s="10">
        <v>21.3938962426</v>
      </c>
      <c r="AC653">
        <v>147.71</v>
      </c>
      <c r="AD653" s="2">
        <v>21187492462</v>
      </c>
      <c r="AE653" s="2">
        <v>20395170133</v>
      </c>
      <c r="AF653" s="10">
        <f>INDEX(CONFAZ!$EN$2:$ES$408,MATCH(DATE(YEAR($A653),MONTH($A653),15),CONFAZ!$EN$2:$EN$408,0),2)</f>
        <v>370156019</v>
      </c>
      <c r="AG653" s="10">
        <f>INDEX(CONFAZ!$EN$2:$ES$408,MATCH(DATE(YEAR($A653),MONTH($A653),15),CONFAZ!$EN$2:$EN$408,0),3)</f>
        <v>734202529</v>
      </c>
      <c r="AH653">
        <v>622</v>
      </c>
      <c r="AI653">
        <v>766763039399.99902</v>
      </c>
      <c r="AJ653">
        <v>7.23</v>
      </c>
      <c r="AK653">
        <v>0.71</v>
      </c>
      <c r="AL653">
        <v>874.98611111111097</v>
      </c>
      <c r="AM653">
        <v>717.08249999999998</v>
      </c>
      <c r="AN653">
        <v>660.142857142857</v>
      </c>
      <c r="AO653">
        <v>806.19839999999999</v>
      </c>
      <c r="AP653">
        <v>6.9594997634572202</v>
      </c>
      <c r="AQ653">
        <v>1.59</v>
      </c>
      <c r="AR653">
        <v>226.36</v>
      </c>
      <c r="AS653">
        <v>13.659000000000001</v>
      </c>
      <c r="AT653" s="10">
        <v>431405500000</v>
      </c>
      <c r="AU653">
        <v>0</v>
      </c>
      <c r="AV653">
        <v>0</v>
      </c>
      <c r="AW653">
        <v>127443340</v>
      </c>
      <c r="AX653">
        <v>82930676</v>
      </c>
      <c r="AY653">
        <v>0</v>
      </c>
      <c r="AZ653" s="10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12641320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24243610</v>
      </c>
      <c r="BM653">
        <v>0</v>
      </c>
      <c r="BN653">
        <v>7627734</v>
      </c>
      <c r="BO653">
        <v>14775476000</v>
      </c>
      <c r="BP653" s="3">
        <v>0.4</v>
      </c>
      <c r="BQ653" s="3">
        <v>3704</v>
      </c>
      <c r="BR653" s="3">
        <v>14818.48</v>
      </c>
      <c r="BS653" s="3">
        <v>1632246000</v>
      </c>
      <c r="BT653">
        <v>15686000</v>
      </c>
      <c r="BU653" s="3">
        <v>3142392000</v>
      </c>
      <c r="BV653">
        <v>7559371000</v>
      </c>
      <c r="BW653" s="3">
        <v>2425781000</v>
      </c>
      <c r="BX653" s="3">
        <v>12349695000</v>
      </c>
      <c r="BY653">
        <v>6763404000</v>
      </c>
      <c r="BZ653">
        <v>0.4</v>
      </c>
      <c r="CA653">
        <v>3704</v>
      </c>
      <c r="CB653">
        <v>7198.79</v>
      </c>
      <c r="CC653">
        <v>14775476000</v>
      </c>
      <c r="CD653">
        <v>0.4</v>
      </c>
      <c r="CE653">
        <v>337974.94</v>
      </c>
      <c r="CF653">
        <v>138570478.83000001</v>
      </c>
      <c r="CG653">
        <v>18095.099999999999</v>
      </c>
      <c r="CH653">
        <v>32678.5</v>
      </c>
      <c r="CI653">
        <v>40.653455200000003</v>
      </c>
      <c r="CJ653">
        <v>2.73</v>
      </c>
      <c r="CK653">
        <v>-12740</v>
      </c>
      <c r="CL653">
        <v>31866.67</v>
      </c>
      <c r="CM653">
        <v>44606.67</v>
      </c>
      <c r="CN653">
        <v>-603.33000000000004</v>
      </c>
      <c r="CO653">
        <v>5048813.33</v>
      </c>
      <c r="CP653">
        <v>-92103.33</v>
      </c>
      <c r="CQ653">
        <v>-38373.33</v>
      </c>
      <c r="CR653">
        <v>503228.6</v>
      </c>
      <c r="CS653">
        <v>193897143.09</v>
      </c>
      <c r="CT653">
        <v>17037.78</v>
      </c>
      <c r="CU653">
        <v>194432209.47</v>
      </c>
      <c r="CV653" s="34">
        <v>0.52698149999999999</v>
      </c>
      <c r="CW653">
        <v>0</v>
      </c>
      <c r="CX653" s="10">
        <v>364017.43999999994</v>
      </c>
      <c r="CY653" s="10">
        <f t="shared" si="21"/>
        <v>0</v>
      </c>
      <c r="CZ653" s="10">
        <f>IFERROR(INDEX(CONFAZ!$A$2:$ES$440,MATCH(DATE(YEAR($A653),MONTH($A653),15),CONFAZ!$A$2:$A$440,0),4),0)</f>
        <v>18095.099999999999</v>
      </c>
      <c r="DA653"/>
      <c r="DB653"/>
      <c r="DC653"/>
      <c r="DD653"/>
      <c r="DJ653"/>
    </row>
    <row r="654" spans="1:114" x14ac:dyDescent="0.25">
      <c r="A654" s="1">
        <v>41234</v>
      </c>
      <c r="B654" s="1" t="str">
        <f t="shared" si="20"/>
        <v>21/11/2012</v>
      </c>
      <c r="C654" t="s">
        <v>61</v>
      </c>
      <c r="D654" t="s">
        <v>66</v>
      </c>
      <c r="E654" s="8">
        <v>2.0678000000000001</v>
      </c>
      <c r="F654">
        <v>187204465.70000005</v>
      </c>
      <c r="G654">
        <v>756437.95000000007</v>
      </c>
      <c r="H654">
        <v>369257801</v>
      </c>
      <c r="I654">
        <v>53448977.060000002</v>
      </c>
      <c r="J654">
        <v>102456047.16999999</v>
      </c>
      <c r="K654">
        <v>7671749.0600000005</v>
      </c>
      <c r="L654">
        <v>6006544</v>
      </c>
      <c r="M654" s="10">
        <v>8093670</v>
      </c>
      <c r="N654" s="10">
        <v>37895316</v>
      </c>
      <c r="O654" s="10">
        <v>44528516</v>
      </c>
      <c r="P654" s="10">
        <v>55458572</v>
      </c>
      <c r="Q654" s="10">
        <v>5108083</v>
      </c>
      <c r="R654" s="10">
        <v>57142021</v>
      </c>
      <c r="S654" s="10">
        <v>815862</v>
      </c>
      <c r="T654" s="10">
        <v>17090706</v>
      </c>
      <c r="U654" s="10">
        <v>109350944</v>
      </c>
      <c r="V654" s="10">
        <v>33017673</v>
      </c>
      <c r="W654" s="10">
        <v>815862</v>
      </c>
      <c r="X654" s="10">
        <v>17090706</v>
      </c>
      <c r="Y654" s="10">
        <v>109350944</v>
      </c>
      <c r="Z654" s="10">
        <v>33017673</v>
      </c>
      <c r="AA654" s="10">
        <v>756438</v>
      </c>
      <c r="AB654" s="10">
        <v>19.9387266337</v>
      </c>
      <c r="AC654">
        <v>144.15</v>
      </c>
      <c r="AD654" s="2">
        <v>19707711615</v>
      </c>
      <c r="AE654" s="2">
        <v>20821071301</v>
      </c>
      <c r="AF654" s="10">
        <f>INDEX(CONFAZ!$EN$2:$ES$408,MATCH(DATE(YEAR($A654),MONTH($A654),15),CONFAZ!$EN$2:$EN$408,0),2)</f>
        <v>126431728</v>
      </c>
      <c r="AG654" s="10">
        <f>INDEX(CONFAZ!$EN$2:$ES$408,MATCH(DATE(YEAR($A654),MONTH($A654),15),CONFAZ!$EN$2:$EN$408,0),3)</f>
        <v>1259271312</v>
      </c>
      <c r="AH654">
        <v>622</v>
      </c>
      <c r="AI654">
        <v>782786368000</v>
      </c>
      <c r="AJ654">
        <v>7.14</v>
      </c>
      <c r="AK654">
        <v>0.54</v>
      </c>
      <c r="AL654">
        <v>877.37888888888801</v>
      </c>
      <c r="AM654">
        <v>717.30899999999997</v>
      </c>
      <c r="AN654">
        <v>660.84619047619003</v>
      </c>
      <c r="AO654">
        <v>806.75599999999997</v>
      </c>
      <c r="AP654">
        <v>6.8239579367610803</v>
      </c>
      <c r="AQ654">
        <v>1.6</v>
      </c>
      <c r="AR654">
        <v>226.01</v>
      </c>
      <c r="AS654">
        <v>5.79</v>
      </c>
      <c r="AT654" s="10">
        <v>426600400000</v>
      </c>
      <c r="AU654">
        <v>0</v>
      </c>
      <c r="AV654">
        <v>0</v>
      </c>
      <c r="AW654">
        <v>46760976</v>
      </c>
      <c r="AX654">
        <v>14523192</v>
      </c>
      <c r="AY654">
        <v>0</v>
      </c>
      <c r="AZ654" s="10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17427638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8927310</v>
      </c>
      <c r="BM654">
        <v>0</v>
      </c>
      <c r="BN654">
        <v>5882836</v>
      </c>
      <c r="BO654">
        <v>14775476000</v>
      </c>
      <c r="BP654" s="3">
        <v>0.4</v>
      </c>
      <c r="BQ654" s="3">
        <v>3704</v>
      </c>
      <c r="BR654" s="3">
        <v>14818.48</v>
      </c>
      <c r="BS654" s="3">
        <v>1632246000</v>
      </c>
      <c r="BT654" s="3">
        <v>15686000</v>
      </c>
      <c r="BU654" s="3">
        <v>3142392000</v>
      </c>
      <c r="BV654">
        <v>7559371000</v>
      </c>
      <c r="BW654" s="3">
        <v>2425781000</v>
      </c>
      <c r="BX654" s="3">
        <v>12349695000</v>
      </c>
      <c r="BY654">
        <v>6763404000</v>
      </c>
      <c r="BZ654">
        <v>0.4</v>
      </c>
      <c r="CA654">
        <v>3704</v>
      </c>
      <c r="CB654">
        <v>7198.79</v>
      </c>
      <c r="CC654">
        <v>14775476000</v>
      </c>
      <c r="CD654">
        <v>0.4</v>
      </c>
      <c r="CE654">
        <v>500785.46</v>
      </c>
      <c r="CF654">
        <v>250320150.90000001</v>
      </c>
      <c r="CG654">
        <v>23158.36</v>
      </c>
      <c r="CH654">
        <v>31729.5</v>
      </c>
      <c r="CI654">
        <v>40.653455200000003</v>
      </c>
      <c r="CJ654">
        <v>2.75</v>
      </c>
      <c r="CK654">
        <v>-12740</v>
      </c>
      <c r="CL654">
        <v>31866.67</v>
      </c>
      <c r="CM654">
        <v>44606.67</v>
      </c>
      <c r="CN654">
        <v>-603.33000000000004</v>
      </c>
      <c r="CO654">
        <v>5048813.33</v>
      </c>
      <c r="CP654">
        <v>-92103.33</v>
      </c>
      <c r="CQ654">
        <v>-38373.33</v>
      </c>
      <c r="CR654">
        <v>668457.11</v>
      </c>
      <c r="CS654">
        <v>222021210.84</v>
      </c>
      <c r="CT654">
        <v>13326.11</v>
      </c>
      <c r="CU654">
        <v>222702994.06</v>
      </c>
      <c r="CV654" s="34">
        <v>0.52698149999999999</v>
      </c>
      <c r="CW654">
        <v>0</v>
      </c>
      <c r="CX654" s="10">
        <v>368524.17000000004</v>
      </c>
      <c r="CY654" s="10">
        <f t="shared" si="21"/>
        <v>0</v>
      </c>
      <c r="CZ654" s="10">
        <f>IFERROR(INDEX(CONFAZ!$A$2:$ES$440,MATCH(DATE(YEAR($A654),MONTH($A654),15),CONFAZ!$A$2:$A$440,0),4),0)</f>
        <v>23158.36</v>
      </c>
      <c r="DA654" s="10"/>
      <c r="DB654" s="10"/>
      <c r="DC654"/>
      <c r="DD654"/>
      <c r="DJ654"/>
    </row>
    <row r="655" spans="1:114" x14ac:dyDescent="0.25">
      <c r="A655" s="1">
        <v>41264</v>
      </c>
      <c r="B655" s="1" t="str">
        <f t="shared" si="20"/>
        <v>21/12/2012</v>
      </c>
      <c r="C655" t="s">
        <v>61</v>
      </c>
      <c r="D655" t="s">
        <v>66</v>
      </c>
      <c r="E655" s="8">
        <v>2.0777999999999999</v>
      </c>
      <c r="F655">
        <v>182670931.02999997</v>
      </c>
      <c r="G655">
        <v>1041310.39</v>
      </c>
      <c r="H655">
        <v>348307865</v>
      </c>
      <c r="I655">
        <v>51798459.43</v>
      </c>
      <c r="J655">
        <v>86031011.75999999</v>
      </c>
      <c r="K655">
        <v>8041200.0099999998</v>
      </c>
      <c r="L655">
        <v>6289645</v>
      </c>
      <c r="M655" s="10">
        <v>6590947</v>
      </c>
      <c r="N655" s="10">
        <v>34226480</v>
      </c>
      <c r="O655" s="10">
        <v>44332158</v>
      </c>
      <c r="P655" s="10">
        <v>55280829</v>
      </c>
      <c r="Q655" s="10">
        <v>4818049</v>
      </c>
      <c r="R655" s="10">
        <v>61253809</v>
      </c>
      <c r="S655" s="10">
        <v>864858</v>
      </c>
      <c r="T655" s="10">
        <v>17031210</v>
      </c>
      <c r="U655" s="10">
        <v>92399365</v>
      </c>
      <c r="V655" s="10">
        <v>30468850</v>
      </c>
      <c r="W655" s="10">
        <v>864858</v>
      </c>
      <c r="X655" s="10">
        <v>17031210</v>
      </c>
      <c r="Y655" s="10">
        <v>92399365</v>
      </c>
      <c r="Z655" s="10">
        <v>30468850</v>
      </c>
      <c r="AA655" s="10">
        <v>1041310</v>
      </c>
      <c r="AB655" s="10">
        <v>20.425072379700001</v>
      </c>
      <c r="AC655">
        <v>139.52000000000001</v>
      </c>
      <c r="AD655" s="2">
        <v>19684368532</v>
      </c>
      <c r="AE655" s="2">
        <v>17662214372</v>
      </c>
      <c r="AF655" s="10">
        <f>INDEX(CONFAZ!$EN$2:$ES$408,MATCH(DATE(YEAR($A655),MONTH($A655),15),CONFAZ!$EN$2:$EN$408,0),2)</f>
        <v>199258194</v>
      </c>
      <c r="AG655" s="10">
        <f>INDEX(CONFAZ!$EN$2:$ES$408,MATCH(DATE(YEAR($A655),MONTH($A655),15),CONFAZ!$EN$2:$EN$408,0),3)</f>
        <v>296754571</v>
      </c>
      <c r="AH655">
        <v>622</v>
      </c>
      <c r="AI655">
        <v>775324836600</v>
      </c>
      <c r="AJ655">
        <v>7.16</v>
      </c>
      <c r="AK655">
        <v>0.74</v>
      </c>
      <c r="AL655">
        <v>889.25277777777706</v>
      </c>
      <c r="AM655">
        <v>727.89699999999903</v>
      </c>
      <c r="AN655">
        <v>669.18952380952305</v>
      </c>
      <c r="AO655">
        <v>818.274</v>
      </c>
      <c r="AP655">
        <v>6.9151177008518001</v>
      </c>
      <c r="AQ655">
        <v>1.79</v>
      </c>
      <c r="AR655">
        <v>228.68</v>
      </c>
      <c r="AS655">
        <v>5.99</v>
      </c>
      <c r="AT655" s="10">
        <v>413705300000</v>
      </c>
      <c r="AU655">
        <v>0</v>
      </c>
      <c r="AV655">
        <v>0</v>
      </c>
      <c r="AW655">
        <v>120634338</v>
      </c>
      <c r="AX655">
        <v>95458432</v>
      </c>
      <c r="AY655">
        <v>0</v>
      </c>
      <c r="AZ655" s="10">
        <v>1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11590637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9981120</v>
      </c>
      <c r="BM655">
        <v>0</v>
      </c>
      <c r="BN655">
        <v>3604048</v>
      </c>
      <c r="BO655">
        <v>14775476000</v>
      </c>
      <c r="BP655" s="3">
        <v>0.4</v>
      </c>
      <c r="BQ655" s="3">
        <v>3704</v>
      </c>
      <c r="BR655" s="3">
        <v>14818.48</v>
      </c>
      <c r="BS655" s="3">
        <v>1632246000</v>
      </c>
      <c r="BT655" s="3">
        <v>15686000</v>
      </c>
      <c r="BU655" s="3">
        <v>3142392000</v>
      </c>
      <c r="BV655" s="3">
        <v>7559371000</v>
      </c>
      <c r="BW655" s="3">
        <v>2425781000</v>
      </c>
      <c r="BX655" s="3">
        <v>12349695000</v>
      </c>
      <c r="BY655">
        <v>5744808000</v>
      </c>
      <c r="BZ655">
        <v>0.4</v>
      </c>
      <c r="CA655">
        <v>3704</v>
      </c>
      <c r="CB655">
        <v>6245.02</v>
      </c>
      <c r="CC655">
        <v>14775476000</v>
      </c>
      <c r="CD655">
        <v>0.4</v>
      </c>
      <c r="CE655">
        <v>407914.81</v>
      </c>
      <c r="CF655">
        <v>234774435.91</v>
      </c>
      <c r="CG655">
        <v>19889.740000000002</v>
      </c>
      <c r="CH655">
        <v>34182.5</v>
      </c>
      <c r="CI655">
        <v>40.653455200000003</v>
      </c>
      <c r="CJ655">
        <v>2.75</v>
      </c>
      <c r="CK655">
        <v>-12740</v>
      </c>
      <c r="CL655">
        <v>31866.67</v>
      </c>
      <c r="CM655">
        <v>44606.67</v>
      </c>
      <c r="CN655">
        <v>-603.33000000000004</v>
      </c>
      <c r="CO655">
        <v>5048813.33</v>
      </c>
      <c r="CP655">
        <v>-92103.33</v>
      </c>
      <c r="CQ655">
        <v>-38373.33</v>
      </c>
      <c r="CR655">
        <v>561459.05000000005</v>
      </c>
      <c r="CS655">
        <v>203926248.24000001</v>
      </c>
      <c r="CT655">
        <v>17023.57</v>
      </c>
      <c r="CU655">
        <v>204514130.86000001</v>
      </c>
      <c r="CV655" s="34">
        <v>0.52698149999999999</v>
      </c>
      <c r="CW655">
        <v>0</v>
      </c>
      <c r="CX655" s="10">
        <v>420891.88999999996</v>
      </c>
      <c r="CY655" s="10">
        <f t="shared" si="21"/>
        <v>0</v>
      </c>
      <c r="CZ655" s="10">
        <f>IFERROR(INDEX(CONFAZ!$A$2:$ES$440,MATCH(DATE(YEAR($A655),MONTH($A655),15),CONFAZ!$A$2:$A$440,0),4),0)</f>
        <v>19889.740000000002</v>
      </c>
      <c r="DA655"/>
      <c r="DB655"/>
      <c r="DC655"/>
      <c r="DD655"/>
      <c r="DJ655"/>
    </row>
    <row r="656" spans="1:114" x14ac:dyDescent="0.25">
      <c r="A656" s="1">
        <v>41295</v>
      </c>
      <c r="B656" s="1" t="str">
        <f t="shared" si="20"/>
        <v>21/01/2013</v>
      </c>
      <c r="C656" t="s">
        <v>61</v>
      </c>
      <c r="D656" t="s">
        <v>66</v>
      </c>
      <c r="E656" s="8">
        <v>2.0310999999999999</v>
      </c>
      <c r="F656">
        <v>230450284.26999995</v>
      </c>
      <c r="G656">
        <v>72851.330000000016</v>
      </c>
      <c r="H656">
        <v>383895201</v>
      </c>
      <c r="I656">
        <v>50703478.059999995</v>
      </c>
      <c r="J656">
        <v>74877655.75999999</v>
      </c>
      <c r="K656">
        <v>9186322.790000001</v>
      </c>
      <c r="L656">
        <v>14765777</v>
      </c>
      <c r="M656" s="10">
        <v>8477736</v>
      </c>
      <c r="N656" s="10">
        <v>38006861</v>
      </c>
      <c r="O656" s="10">
        <v>68668976</v>
      </c>
      <c r="P656" s="10">
        <v>53730231</v>
      </c>
      <c r="Q656" s="10">
        <v>5160368</v>
      </c>
      <c r="R656" s="10">
        <v>66604895</v>
      </c>
      <c r="S656" s="10">
        <v>816983</v>
      </c>
      <c r="T656" s="10">
        <v>18816205</v>
      </c>
      <c r="U656" s="10">
        <v>93755253</v>
      </c>
      <c r="V656" s="10">
        <v>29784842</v>
      </c>
      <c r="W656" s="10">
        <v>816983</v>
      </c>
      <c r="X656" s="10">
        <v>18816205</v>
      </c>
      <c r="Y656" s="10">
        <v>93755253</v>
      </c>
      <c r="Z656" s="10">
        <v>29784842</v>
      </c>
      <c r="AA656" s="10">
        <v>72851</v>
      </c>
      <c r="AB656" s="10">
        <v>23.608735510500001</v>
      </c>
      <c r="AC656">
        <v>139.32</v>
      </c>
      <c r="AD656" s="2">
        <v>15757148192</v>
      </c>
      <c r="AE656" s="2">
        <v>20156726433</v>
      </c>
      <c r="AF656" s="10">
        <f>INDEX(CONFAZ!$EN$2:$ES$408,MATCH(DATE(YEAR($A656),MONTH($A656),15),CONFAZ!$EN$2:$EN$408,0),2)</f>
        <v>173325757</v>
      </c>
      <c r="AG656" s="10">
        <f>INDEX(CONFAZ!$EN$2:$ES$408,MATCH(DATE(YEAR($A656),MONTH($A656),15),CONFAZ!$EN$2:$EN$408,0),3)</f>
        <v>1241458349</v>
      </c>
      <c r="AH656">
        <v>678</v>
      </c>
      <c r="AI656">
        <v>758447268700</v>
      </c>
      <c r="AJ656">
        <v>7.11</v>
      </c>
      <c r="AK656">
        <v>0.92</v>
      </c>
      <c r="AL656">
        <v>888.66611111111104</v>
      </c>
      <c r="AM656">
        <v>736.44050000000004</v>
      </c>
      <c r="AN656">
        <v>680.10761904761898</v>
      </c>
      <c r="AO656">
        <v>820.46839999999997</v>
      </c>
      <c r="AP656">
        <v>7.26691933976314</v>
      </c>
      <c r="AQ656">
        <v>1.86</v>
      </c>
      <c r="AR656">
        <v>227.02</v>
      </c>
      <c r="AS656">
        <v>8.64</v>
      </c>
      <c r="AT656" s="10">
        <v>408889700000</v>
      </c>
      <c r="AU656">
        <v>0</v>
      </c>
      <c r="AV656">
        <v>0</v>
      </c>
      <c r="AW656">
        <v>90976723</v>
      </c>
      <c r="AX656">
        <v>80958888</v>
      </c>
      <c r="AY656">
        <v>0</v>
      </c>
      <c r="AZ656" s="10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3847426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6170409</v>
      </c>
      <c r="BO656">
        <v>18211488000</v>
      </c>
      <c r="BP656" s="3">
        <v>0.4</v>
      </c>
      <c r="BQ656" s="3">
        <v>3704</v>
      </c>
      <c r="BR656" s="3">
        <v>17996.55</v>
      </c>
      <c r="BS656" s="3">
        <v>1871630000</v>
      </c>
      <c r="BT656" s="3">
        <v>17679000</v>
      </c>
      <c r="BU656">
        <v>3901623000</v>
      </c>
      <c r="BV656">
        <v>8985524000</v>
      </c>
      <c r="BW656" s="3">
        <v>3435031000</v>
      </c>
      <c r="BX656">
        <v>14776457000</v>
      </c>
      <c r="BY656">
        <v>5744808000</v>
      </c>
      <c r="BZ656">
        <v>0.4</v>
      </c>
      <c r="CA656">
        <v>3704</v>
      </c>
      <c r="CB656">
        <v>6245.02</v>
      </c>
      <c r="CC656">
        <v>14775476000</v>
      </c>
      <c r="CD656">
        <v>0.4</v>
      </c>
      <c r="CE656">
        <v>465374.81</v>
      </c>
      <c r="CF656">
        <v>229098991.44</v>
      </c>
      <c r="CG656">
        <v>19178.439999999999</v>
      </c>
      <c r="CH656">
        <v>33784.910000000003</v>
      </c>
      <c r="CI656">
        <v>38.131496400000003</v>
      </c>
      <c r="CJ656">
        <v>2.76</v>
      </c>
      <c r="CK656">
        <v>91423.33</v>
      </c>
      <c r="CL656">
        <v>116293.33</v>
      </c>
      <c r="CM656">
        <v>24870</v>
      </c>
      <c r="CN656">
        <v>50243.33</v>
      </c>
      <c r="CO656">
        <v>5001793.33</v>
      </c>
      <c r="CP656">
        <v>-88190</v>
      </c>
      <c r="CQ656">
        <v>-7746.67</v>
      </c>
      <c r="CR656">
        <v>42361.599999999999</v>
      </c>
      <c r="CS656">
        <v>227667345.62</v>
      </c>
      <c r="CT656">
        <v>28415.759999999998</v>
      </c>
      <c r="CU656">
        <v>227739922.97999999</v>
      </c>
      <c r="CV656" s="34">
        <v>0.53078559999999997</v>
      </c>
      <c r="CW656">
        <v>0</v>
      </c>
      <c r="CX656" s="10">
        <v>426845.02000000008</v>
      </c>
      <c r="CY656" s="10">
        <f t="shared" si="21"/>
        <v>0</v>
      </c>
      <c r="CZ656" s="10">
        <f>IFERROR(INDEX(CONFAZ!$A$2:$ES$440,MATCH(DATE(YEAR($A656),MONTH($A656),15),CONFAZ!$A$2:$A$440,0),4),0)</f>
        <v>19178.439999999999</v>
      </c>
      <c r="DB656"/>
      <c r="DC656"/>
      <c r="DD656"/>
      <c r="DJ656"/>
    </row>
    <row r="657" spans="1:114" x14ac:dyDescent="0.25">
      <c r="A657" s="1">
        <v>41326</v>
      </c>
      <c r="B657" s="1" t="str">
        <f t="shared" si="20"/>
        <v>21/02/2013</v>
      </c>
      <c r="C657" t="s">
        <v>61</v>
      </c>
      <c r="D657" t="s">
        <v>66</v>
      </c>
      <c r="E657" s="8">
        <v>1.9732000000000001</v>
      </c>
      <c r="F657">
        <v>192478249.55000001</v>
      </c>
      <c r="G657">
        <v>42820.630000000005</v>
      </c>
      <c r="H657">
        <v>359357830</v>
      </c>
      <c r="I657">
        <v>47736995.320000008</v>
      </c>
      <c r="J657">
        <v>94957518.829999998</v>
      </c>
      <c r="K657">
        <v>6873949.8300000001</v>
      </c>
      <c r="L657">
        <v>38699100</v>
      </c>
      <c r="M657" s="10">
        <v>5250177</v>
      </c>
      <c r="N657" s="10">
        <v>36441134</v>
      </c>
      <c r="O657" s="10">
        <v>44182672</v>
      </c>
      <c r="P657" s="10">
        <v>51104558</v>
      </c>
      <c r="Q657" s="10">
        <v>4091516</v>
      </c>
      <c r="R657" s="10">
        <v>53778155</v>
      </c>
      <c r="S657" s="10">
        <v>758067</v>
      </c>
      <c r="T657" s="10">
        <v>14574522</v>
      </c>
      <c r="U657" s="10">
        <v>119636394</v>
      </c>
      <c r="V657" s="10">
        <v>29497814</v>
      </c>
      <c r="W657" s="10">
        <v>758067</v>
      </c>
      <c r="X657" s="10">
        <v>14574522</v>
      </c>
      <c r="Y657" s="10">
        <v>119636394</v>
      </c>
      <c r="Z657" s="10">
        <v>29497814</v>
      </c>
      <c r="AA657" s="10">
        <v>42821</v>
      </c>
      <c r="AB657" s="10">
        <v>21.835082719999999</v>
      </c>
      <c r="AC657">
        <v>136.13999999999999</v>
      </c>
      <c r="AD657" s="2">
        <v>15478937787</v>
      </c>
      <c r="AE657" s="2">
        <v>16981570962</v>
      </c>
      <c r="AF657" s="10">
        <f>INDEX(CONFAZ!$EN$2:$ES$408,MATCH(DATE(YEAR($A657),MONTH($A657),15),CONFAZ!$EN$2:$EN$408,0),2)</f>
        <v>126611985</v>
      </c>
      <c r="AG657" s="10">
        <f>INDEX(CONFAZ!$EN$2:$ES$408,MATCH(DATE(YEAR($A657),MONTH($A657),15),CONFAZ!$EN$2:$EN$408,0),3)</f>
        <v>597827834</v>
      </c>
      <c r="AH657">
        <v>678</v>
      </c>
      <c r="AI657">
        <v>737467714400</v>
      </c>
      <c r="AJ657">
        <v>7.12</v>
      </c>
      <c r="AK657">
        <v>0.52</v>
      </c>
      <c r="AL657">
        <v>891.79055555555499</v>
      </c>
      <c r="AM657">
        <v>738.86299999999903</v>
      </c>
      <c r="AN657">
        <v>681.30761904761903</v>
      </c>
      <c r="AO657">
        <v>824.51919999999996</v>
      </c>
      <c r="AP657">
        <v>7.7835220745117297</v>
      </c>
      <c r="AQ657">
        <v>1.6</v>
      </c>
      <c r="AR657">
        <v>226.97</v>
      </c>
      <c r="AS657">
        <v>-1.57</v>
      </c>
      <c r="AT657" s="10">
        <v>398093600000</v>
      </c>
      <c r="AU657">
        <v>0</v>
      </c>
      <c r="AV657">
        <v>0</v>
      </c>
      <c r="AW657">
        <v>100876607</v>
      </c>
      <c r="AX657">
        <v>82835952</v>
      </c>
      <c r="AY657">
        <v>0</v>
      </c>
      <c r="AZ657" s="10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14401278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10000</v>
      </c>
      <c r="BN657">
        <v>3629377</v>
      </c>
      <c r="BO657">
        <v>18211488000</v>
      </c>
      <c r="BP657" s="3">
        <v>0.4</v>
      </c>
      <c r="BQ657" s="3">
        <v>3704</v>
      </c>
      <c r="BR657">
        <v>17996.55</v>
      </c>
      <c r="BS657" s="3">
        <v>1871630000</v>
      </c>
      <c r="BT657">
        <v>17679000</v>
      </c>
      <c r="BU657" s="3">
        <v>3901623000</v>
      </c>
      <c r="BV657" s="3">
        <v>8985524000</v>
      </c>
      <c r="BW657" s="3">
        <v>3435031000</v>
      </c>
      <c r="BX657" s="3">
        <v>14776457000</v>
      </c>
      <c r="BY657">
        <v>5744808000</v>
      </c>
      <c r="BZ657">
        <v>0.4</v>
      </c>
      <c r="CA657">
        <v>3704</v>
      </c>
      <c r="CB657">
        <v>6245.02</v>
      </c>
      <c r="CC657">
        <v>14775476000</v>
      </c>
      <c r="CD657">
        <v>0.4</v>
      </c>
      <c r="CE657">
        <v>659966.97</v>
      </c>
      <c r="CF657">
        <v>413542084.13</v>
      </c>
      <c r="CG657">
        <v>16851.490000000002</v>
      </c>
      <c r="CH657">
        <v>32783.910000000003</v>
      </c>
      <c r="CI657">
        <v>38.131496400000003</v>
      </c>
      <c r="CJ657">
        <v>2.89</v>
      </c>
      <c r="CK657">
        <v>91423.33</v>
      </c>
      <c r="CL657">
        <v>116293.33</v>
      </c>
      <c r="CM657">
        <v>24870</v>
      </c>
      <c r="CN657">
        <v>50243.33</v>
      </c>
      <c r="CO657">
        <v>5001793.33</v>
      </c>
      <c r="CP657">
        <v>-88190</v>
      </c>
      <c r="CQ657">
        <v>-7746.67</v>
      </c>
      <c r="CR657">
        <v>26630.81</v>
      </c>
      <c r="CS657">
        <v>228503965.74000001</v>
      </c>
      <c r="CT657">
        <v>64045.34</v>
      </c>
      <c r="CU657">
        <v>228594641.88999999</v>
      </c>
      <c r="CV657" s="34">
        <v>0.53078559999999997</v>
      </c>
      <c r="CW657">
        <v>0</v>
      </c>
      <c r="CX657" s="10">
        <v>315691.96999999997</v>
      </c>
      <c r="CY657" s="10">
        <f t="shared" si="21"/>
        <v>0</v>
      </c>
      <c r="CZ657" s="10">
        <f>IFERROR(INDEX(CONFAZ!$A$2:$ES$440,MATCH(DATE(YEAR($A657),MONTH($A657),15),CONFAZ!$A$2:$A$440,0),4),0)</f>
        <v>16851.490000000002</v>
      </c>
      <c r="DA657"/>
      <c r="DB657"/>
      <c r="DC657"/>
      <c r="DD657"/>
      <c r="DJ657"/>
    </row>
    <row r="658" spans="1:114" x14ac:dyDescent="0.25">
      <c r="A658" s="1">
        <v>41354</v>
      </c>
      <c r="B658" s="1" t="str">
        <f t="shared" si="20"/>
        <v>21/03/2013</v>
      </c>
      <c r="C658" t="s">
        <v>61</v>
      </c>
      <c r="D658" t="s">
        <v>66</v>
      </c>
      <c r="E658" s="8">
        <v>1.9827999999999999</v>
      </c>
      <c r="F658">
        <v>175253445.88999999</v>
      </c>
      <c r="G658">
        <v>80980.900000000009</v>
      </c>
      <c r="H658">
        <v>320393730</v>
      </c>
      <c r="I658">
        <v>43943061.229999989</v>
      </c>
      <c r="J658">
        <v>80116369.590000004</v>
      </c>
      <c r="K658">
        <v>6545974.4600000009</v>
      </c>
      <c r="L658">
        <v>66614800</v>
      </c>
      <c r="M658" s="10">
        <v>4320074</v>
      </c>
      <c r="N658" s="10">
        <v>35275698</v>
      </c>
      <c r="O658" s="10">
        <v>40364368</v>
      </c>
      <c r="P658" s="10">
        <v>47302059</v>
      </c>
      <c r="Q658" s="10">
        <v>3926641</v>
      </c>
      <c r="R658" s="10">
        <v>50220221</v>
      </c>
      <c r="S658" s="10">
        <v>615776</v>
      </c>
      <c r="T658" s="10">
        <v>17654758</v>
      </c>
      <c r="U658" s="10">
        <v>96258493</v>
      </c>
      <c r="V658" s="10">
        <v>24374661</v>
      </c>
      <c r="W658" s="10">
        <v>615776</v>
      </c>
      <c r="X658" s="10">
        <v>17654758</v>
      </c>
      <c r="Y658" s="10">
        <v>96258493</v>
      </c>
      <c r="Z658" s="10">
        <v>24374661</v>
      </c>
      <c r="AA658" s="10">
        <v>80981</v>
      </c>
      <c r="AB658" s="10">
        <v>24.628607322099999</v>
      </c>
      <c r="AC658">
        <v>148.01</v>
      </c>
      <c r="AD658" s="2">
        <v>18360470433</v>
      </c>
      <c r="AE658" s="2">
        <v>19281997605</v>
      </c>
      <c r="AF658" s="10">
        <f>INDEX(CONFAZ!$EN$2:$ES$408,MATCH(DATE(YEAR($A658),MONTH($A658),15),CONFAZ!$EN$2:$EN$408,0),2)</f>
        <v>145683324</v>
      </c>
      <c r="AG658" s="10">
        <f>INDEX(CONFAZ!$EN$2:$ES$408,MATCH(DATE(YEAR($A658),MONTH($A658),15),CONFAZ!$EN$2:$EN$408,0),3)</f>
        <v>743903686</v>
      </c>
      <c r="AH658">
        <v>678</v>
      </c>
      <c r="AI658">
        <v>747384735200</v>
      </c>
      <c r="AJ658">
        <v>7.15</v>
      </c>
      <c r="AK658">
        <v>0.6</v>
      </c>
      <c r="AL658">
        <v>891.84222222222195</v>
      </c>
      <c r="AM658">
        <v>735.40549999999996</v>
      </c>
      <c r="AN658">
        <v>680.12857142857104</v>
      </c>
      <c r="AO658">
        <v>824.9384</v>
      </c>
      <c r="AP658">
        <v>8.0632265206962295</v>
      </c>
      <c r="AQ658">
        <v>1.47</v>
      </c>
      <c r="AR658">
        <v>217.33</v>
      </c>
      <c r="AS658">
        <v>-0.01</v>
      </c>
      <c r="AT658" s="10">
        <v>434630100000</v>
      </c>
      <c r="AU658">
        <v>0</v>
      </c>
      <c r="AV658">
        <v>0</v>
      </c>
      <c r="AW658">
        <v>55764801</v>
      </c>
      <c r="AX658">
        <v>42826535</v>
      </c>
      <c r="AY658">
        <v>0</v>
      </c>
      <c r="AZ658" s="10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2950286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6912896</v>
      </c>
      <c r="BM658">
        <v>0</v>
      </c>
      <c r="BN658">
        <v>3075084</v>
      </c>
      <c r="BO658">
        <v>18211488000</v>
      </c>
      <c r="BP658" s="3">
        <v>0.4</v>
      </c>
      <c r="BQ658" s="3">
        <v>3704</v>
      </c>
      <c r="BR658">
        <v>17996.55</v>
      </c>
      <c r="BS658" s="3">
        <v>1871630000</v>
      </c>
      <c r="BT658" s="3">
        <v>17679000</v>
      </c>
      <c r="BU658" s="3">
        <v>3901623000</v>
      </c>
      <c r="BV658">
        <v>8985524000</v>
      </c>
      <c r="BW658" s="3">
        <v>3435031000</v>
      </c>
      <c r="BX658" s="3">
        <v>14776457000</v>
      </c>
      <c r="BY658">
        <v>5744808000</v>
      </c>
      <c r="BZ658">
        <v>0.4</v>
      </c>
      <c r="CA658">
        <v>3704</v>
      </c>
      <c r="CB658">
        <v>6245.02</v>
      </c>
      <c r="CC658">
        <v>14775476000</v>
      </c>
      <c r="CD658">
        <v>0.4</v>
      </c>
      <c r="CE658">
        <v>488742.57</v>
      </c>
      <c r="CF658">
        <v>298984590.13999999</v>
      </c>
      <c r="CG658">
        <v>12166.04</v>
      </c>
      <c r="CH658">
        <v>34380.910000000003</v>
      </c>
      <c r="CI658">
        <v>38.131496400000003</v>
      </c>
      <c r="CJ658">
        <v>2.89</v>
      </c>
      <c r="CK658">
        <v>91423.33</v>
      </c>
      <c r="CL658">
        <v>116293.33</v>
      </c>
      <c r="CM658">
        <v>24870</v>
      </c>
      <c r="CN658">
        <v>50243.33</v>
      </c>
      <c r="CO658">
        <v>5001793.33</v>
      </c>
      <c r="CP658">
        <v>-88190</v>
      </c>
      <c r="CQ658">
        <v>-7746.67</v>
      </c>
      <c r="CR658">
        <v>19528.310000000001</v>
      </c>
      <c r="CS658">
        <v>197075815.94</v>
      </c>
      <c r="CT658">
        <v>116507.94</v>
      </c>
      <c r="CU658">
        <v>197211852.19</v>
      </c>
      <c r="CV658" s="34">
        <v>0.53078559999999997</v>
      </c>
      <c r="CW658">
        <v>0</v>
      </c>
      <c r="CX658" s="10">
        <v>278688.46999999997</v>
      </c>
      <c r="CY658" s="10">
        <f t="shared" si="21"/>
        <v>0</v>
      </c>
      <c r="CZ658" s="10">
        <f>IFERROR(INDEX(CONFAZ!$A$2:$ES$440,MATCH(DATE(YEAR($A658),MONTH($A658),15),CONFAZ!$A$2:$A$440,0),4),0)</f>
        <v>12166.04</v>
      </c>
      <c r="DA658"/>
      <c r="DB658"/>
      <c r="DC658"/>
      <c r="DD658"/>
      <c r="DJ658"/>
    </row>
    <row r="659" spans="1:114" x14ac:dyDescent="0.25">
      <c r="A659" s="1">
        <v>41385</v>
      </c>
      <c r="B659" s="1" t="str">
        <f t="shared" si="20"/>
        <v>21/04/2013</v>
      </c>
      <c r="C659" t="s">
        <v>61</v>
      </c>
      <c r="D659" t="s">
        <v>66</v>
      </c>
      <c r="E659" s="8">
        <v>2.0022000000000002</v>
      </c>
      <c r="F659">
        <v>183837888.06</v>
      </c>
      <c r="G659">
        <v>55866.66</v>
      </c>
      <c r="H659">
        <v>332909068</v>
      </c>
      <c r="I659">
        <v>50966610.419999994</v>
      </c>
      <c r="J659">
        <v>76083323.670000017</v>
      </c>
      <c r="K659">
        <v>7247766.8100000005</v>
      </c>
      <c r="L659">
        <v>51142080</v>
      </c>
      <c r="M659" s="10">
        <v>6080245</v>
      </c>
      <c r="N659" s="10">
        <v>35747834</v>
      </c>
      <c r="O659" s="10">
        <v>47393780</v>
      </c>
      <c r="P659" s="10">
        <v>54211770</v>
      </c>
      <c r="Q659" s="10">
        <v>5010039</v>
      </c>
      <c r="R659" s="10">
        <v>56073184</v>
      </c>
      <c r="S659" s="10">
        <v>533921</v>
      </c>
      <c r="T659" s="10">
        <v>19676864</v>
      </c>
      <c r="U659" s="10">
        <v>84783054</v>
      </c>
      <c r="V659" s="10">
        <v>23342510</v>
      </c>
      <c r="W659" s="10">
        <v>533921</v>
      </c>
      <c r="X659" s="10">
        <v>19676864</v>
      </c>
      <c r="Y659" s="10">
        <v>84783054</v>
      </c>
      <c r="Z659" s="10">
        <v>23342510</v>
      </c>
      <c r="AA659" s="10">
        <v>55867</v>
      </c>
      <c r="AB659" s="10">
        <v>25.270852797</v>
      </c>
      <c r="AC659">
        <v>149.79</v>
      </c>
      <c r="AD659" s="2">
        <v>20550843458</v>
      </c>
      <c r="AE659" s="2">
        <v>21788737806</v>
      </c>
      <c r="AF659" s="10">
        <f>INDEX(CONFAZ!$EN$2:$ES$408,MATCH(DATE(YEAR($A659),MONTH($A659),15),CONFAZ!$EN$2:$EN$408,0),2)</f>
        <v>284417058</v>
      </c>
      <c r="AG659" s="10">
        <f>INDEX(CONFAZ!$EN$2:$ES$408,MATCH(DATE(YEAR($A659),MONTH($A659),15),CONFAZ!$EN$2:$EN$408,0),3)</f>
        <v>445383627</v>
      </c>
      <c r="AH659">
        <v>678</v>
      </c>
      <c r="AI659">
        <v>758163063000</v>
      </c>
      <c r="AJ659">
        <v>7.26</v>
      </c>
      <c r="AK659">
        <v>0.59</v>
      </c>
      <c r="AL659">
        <v>891.81666666666604</v>
      </c>
      <c r="AM659">
        <v>735.572</v>
      </c>
      <c r="AN659">
        <v>680.37809523809506</v>
      </c>
      <c r="AO659">
        <v>823.60519999999997</v>
      </c>
      <c r="AP659">
        <v>7.93074902654143</v>
      </c>
      <c r="AQ659">
        <v>1.55</v>
      </c>
      <c r="AR659">
        <v>208.19</v>
      </c>
      <c r="AS659">
        <v>5.98</v>
      </c>
      <c r="AT659" s="10">
        <v>446504900000</v>
      </c>
      <c r="AU659">
        <v>0</v>
      </c>
      <c r="AV659">
        <v>0</v>
      </c>
      <c r="AW659">
        <v>111272126</v>
      </c>
      <c r="AX659">
        <v>51816650</v>
      </c>
      <c r="AY659">
        <v>0</v>
      </c>
      <c r="AZ659" s="10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54881830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4573646</v>
      </c>
      <c r="BO659">
        <v>18211488000</v>
      </c>
      <c r="BP659" s="3">
        <v>0.4</v>
      </c>
      <c r="BQ659" s="3">
        <v>3704</v>
      </c>
      <c r="BR659">
        <v>17996.55</v>
      </c>
      <c r="BS659" s="3">
        <v>1871630000</v>
      </c>
      <c r="BT659" s="3">
        <v>17679000</v>
      </c>
      <c r="BU659" s="3">
        <v>3901623000</v>
      </c>
      <c r="BV659" s="3">
        <v>8985524000</v>
      </c>
      <c r="BW659" s="3">
        <v>3435031000</v>
      </c>
      <c r="BX659" s="3">
        <v>14776457000</v>
      </c>
      <c r="BY659">
        <v>5744808000</v>
      </c>
      <c r="BZ659">
        <v>0.4</v>
      </c>
      <c r="CA659">
        <v>3704</v>
      </c>
      <c r="CB659">
        <v>6245.02</v>
      </c>
      <c r="CC659">
        <v>14775476000</v>
      </c>
      <c r="CD659">
        <v>0.4</v>
      </c>
      <c r="CE659">
        <v>232235.11</v>
      </c>
      <c r="CF659">
        <v>123674177.06</v>
      </c>
      <c r="CG659">
        <v>16598.439999999999</v>
      </c>
      <c r="CH659">
        <v>35553.910000000003</v>
      </c>
      <c r="CI659">
        <v>38.131496400000003</v>
      </c>
      <c r="CJ659">
        <v>2.88</v>
      </c>
      <c r="CK659">
        <v>-195580</v>
      </c>
      <c r="CL659">
        <v>-168270</v>
      </c>
      <c r="CM659">
        <v>27306.67</v>
      </c>
      <c r="CN659">
        <v>-4916.67</v>
      </c>
      <c r="CO659">
        <v>4955310</v>
      </c>
      <c r="CP659">
        <v>-103413.33</v>
      </c>
      <c r="CQ659">
        <v>-38406.67</v>
      </c>
      <c r="CR659">
        <v>33148.01</v>
      </c>
      <c r="CS659">
        <v>190209669.61000001</v>
      </c>
      <c r="CT659">
        <v>89934.25</v>
      </c>
      <c r="CU659">
        <v>190332751.87</v>
      </c>
      <c r="CV659" s="34">
        <v>0.53078559999999997</v>
      </c>
      <c r="CW659">
        <v>0</v>
      </c>
      <c r="CX659" s="10">
        <v>255541.75999999998</v>
      </c>
      <c r="CY659" s="10">
        <f t="shared" si="21"/>
        <v>0</v>
      </c>
      <c r="CZ659" s="10">
        <f>IFERROR(INDEX(CONFAZ!$A$2:$ES$440,MATCH(DATE(YEAR($A659),MONTH($A659),15),CONFAZ!$A$2:$A$440,0),4),0)</f>
        <v>16598.439999999999</v>
      </c>
      <c r="DA659"/>
      <c r="DB659"/>
      <c r="DC659"/>
      <c r="DD659"/>
      <c r="DJ659"/>
    </row>
    <row r="660" spans="1:114" x14ac:dyDescent="0.25">
      <c r="A660" s="1">
        <v>41415</v>
      </c>
      <c r="B660" s="1" t="str">
        <f t="shared" si="20"/>
        <v>21/05/2013</v>
      </c>
      <c r="C660" t="s">
        <v>61</v>
      </c>
      <c r="D660" t="s">
        <v>66</v>
      </c>
      <c r="E660" s="8">
        <v>2.0348000000000002</v>
      </c>
      <c r="F660">
        <v>179854829.62</v>
      </c>
      <c r="G660">
        <v>240895.37</v>
      </c>
      <c r="H660">
        <v>344472322</v>
      </c>
      <c r="I660">
        <v>51380450.080000006</v>
      </c>
      <c r="J660">
        <v>87697850.510000005</v>
      </c>
      <c r="K660">
        <v>7467310.3100000005</v>
      </c>
      <c r="L660">
        <v>33870360</v>
      </c>
      <c r="M660" s="10">
        <v>4617815</v>
      </c>
      <c r="N660" s="10">
        <v>36561240</v>
      </c>
      <c r="O660" s="10">
        <v>44045474</v>
      </c>
      <c r="P660" s="10">
        <v>55893677</v>
      </c>
      <c r="Q660" s="10">
        <v>4908996</v>
      </c>
      <c r="R660" s="10">
        <v>56260912</v>
      </c>
      <c r="S660" s="10">
        <v>745440</v>
      </c>
      <c r="T660" s="10">
        <v>18961725</v>
      </c>
      <c r="U660" s="10">
        <v>100088420</v>
      </c>
      <c r="V660" s="10">
        <v>22149152</v>
      </c>
      <c r="W660" s="10">
        <v>745440</v>
      </c>
      <c r="X660" s="10">
        <v>18961725</v>
      </c>
      <c r="Y660" s="10">
        <v>100088420</v>
      </c>
      <c r="Z660" s="10">
        <v>22149152</v>
      </c>
      <c r="AA660" s="10">
        <v>239471</v>
      </c>
      <c r="AB660" s="10">
        <v>26.761438720899999</v>
      </c>
      <c r="AC660">
        <v>147.03</v>
      </c>
      <c r="AD660" s="2">
        <v>21654862456</v>
      </c>
      <c r="AE660" s="2">
        <v>21203755901</v>
      </c>
      <c r="AF660" s="10">
        <f>INDEX(CONFAZ!$EN$2:$ES$408,MATCH(DATE(YEAR($A660),MONTH($A660),15),CONFAZ!$EN$2:$EN$408,0),2)</f>
        <v>218218007</v>
      </c>
      <c r="AG660" s="10">
        <f>INDEX(CONFAZ!$EN$2:$ES$408,MATCH(DATE(YEAR($A660),MONTH($A660),15),CONFAZ!$EN$2:$EN$408,0),3)</f>
        <v>720568794</v>
      </c>
      <c r="AH660">
        <v>678</v>
      </c>
      <c r="AI660">
        <v>761863711600</v>
      </c>
      <c r="AJ660">
        <v>7.42</v>
      </c>
      <c r="AK660">
        <v>0.35</v>
      </c>
      <c r="AL660">
        <v>849.82500000000005</v>
      </c>
      <c r="AM660">
        <v>689.72249999999997</v>
      </c>
      <c r="AN660">
        <v>637.78619047618997</v>
      </c>
      <c r="AO660">
        <v>777.33519999999999</v>
      </c>
      <c r="AP660">
        <v>7.6683832152143898</v>
      </c>
      <c r="AQ660">
        <v>1.37</v>
      </c>
      <c r="AR660">
        <v>212.16</v>
      </c>
      <c r="AS660">
        <v>11.88</v>
      </c>
      <c r="AT660" s="10">
        <v>441335200000</v>
      </c>
      <c r="AU660">
        <v>0</v>
      </c>
      <c r="AV660">
        <v>0</v>
      </c>
      <c r="AW660">
        <v>109344195</v>
      </c>
      <c r="AX660">
        <v>87452155</v>
      </c>
      <c r="AY660">
        <v>0</v>
      </c>
      <c r="AZ660" s="1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18960569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2931471</v>
      </c>
      <c r="BO660">
        <v>18211488000</v>
      </c>
      <c r="BP660" s="3">
        <v>0.4</v>
      </c>
      <c r="BQ660" s="3">
        <v>3704</v>
      </c>
      <c r="BR660" s="3">
        <v>17996.55</v>
      </c>
      <c r="BS660">
        <v>1871630000</v>
      </c>
      <c r="BT660" s="3">
        <v>17679000</v>
      </c>
      <c r="BU660" s="3">
        <v>3901623000</v>
      </c>
      <c r="BV660" s="3">
        <v>8985524000</v>
      </c>
      <c r="BW660" s="3">
        <v>3435031000</v>
      </c>
      <c r="BX660" s="3">
        <v>14776457000</v>
      </c>
      <c r="BY660">
        <v>5744808000</v>
      </c>
      <c r="BZ660">
        <v>0.4</v>
      </c>
      <c r="CA660">
        <v>3704</v>
      </c>
      <c r="CB660">
        <v>6245.02</v>
      </c>
      <c r="CC660">
        <v>14775476000</v>
      </c>
      <c r="CD660">
        <v>0.4</v>
      </c>
      <c r="CE660">
        <v>388096.63</v>
      </c>
      <c r="CF660">
        <v>201476740.94</v>
      </c>
      <c r="CG660">
        <v>10578.97</v>
      </c>
      <c r="CH660">
        <v>34883.910000000003</v>
      </c>
      <c r="CI660">
        <v>38.131496400000003</v>
      </c>
      <c r="CJ660">
        <v>2.86</v>
      </c>
      <c r="CK660">
        <v>-195580</v>
      </c>
      <c r="CL660">
        <v>-168270</v>
      </c>
      <c r="CM660">
        <v>27306.67</v>
      </c>
      <c r="CN660">
        <v>-4916.67</v>
      </c>
      <c r="CO660">
        <v>4955310</v>
      </c>
      <c r="CP660">
        <v>-103413.33</v>
      </c>
      <c r="CQ660">
        <v>-38406.67</v>
      </c>
      <c r="CR660">
        <v>157749.15</v>
      </c>
      <c r="CS660">
        <v>201048255.05000001</v>
      </c>
      <c r="CT660">
        <v>60838.62</v>
      </c>
      <c r="CU660">
        <v>201266842.81999999</v>
      </c>
      <c r="CV660" s="34">
        <v>0.53078559999999997</v>
      </c>
      <c r="CW660">
        <v>0</v>
      </c>
      <c r="CX660" s="10">
        <v>343625.39</v>
      </c>
      <c r="CY660" s="10">
        <f t="shared" si="21"/>
        <v>0</v>
      </c>
      <c r="CZ660" s="10">
        <f>IFERROR(INDEX(CONFAZ!$A$2:$ES$440,MATCH(DATE(YEAR($A660),MONTH($A660),15),CONFAZ!$A$2:$A$440,0),4),0)</f>
        <v>10578.97</v>
      </c>
      <c r="DA660"/>
      <c r="DB660"/>
      <c r="DC660"/>
      <c r="DD660"/>
      <c r="DJ660"/>
    </row>
    <row r="661" spans="1:114" x14ac:dyDescent="0.25">
      <c r="A661" s="1">
        <v>41446</v>
      </c>
      <c r="B661" s="1" t="str">
        <f t="shared" si="20"/>
        <v>21/06/2013</v>
      </c>
      <c r="C661" t="s">
        <v>61</v>
      </c>
      <c r="D661" t="s">
        <v>66</v>
      </c>
      <c r="E661" s="8">
        <v>2.173</v>
      </c>
      <c r="F661">
        <v>185583514.49000001</v>
      </c>
      <c r="G661">
        <v>1368360.53</v>
      </c>
      <c r="H661">
        <v>332679440</v>
      </c>
      <c r="I661">
        <v>55079428.710000001</v>
      </c>
      <c r="J661">
        <v>68301674.290000007</v>
      </c>
      <c r="K661">
        <v>7803498.3199999994</v>
      </c>
      <c r="L661">
        <v>19965144</v>
      </c>
      <c r="M661" s="10">
        <v>4949192</v>
      </c>
      <c r="N661" s="10">
        <v>37094494</v>
      </c>
      <c r="O661" s="10">
        <v>46601849</v>
      </c>
      <c r="P661" s="10">
        <v>51430216</v>
      </c>
      <c r="Q661" s="10">
        <v>3916371</v>
      </c>
      <c r="R661" s="10">
        <v>62470166</v>
      </c>
      <c r="S661" s="10">
        <v>496283</v>
      </c>
      <c r="T661" s="10">
        <v>17222197</v>
      </c>
      <c r="U661" s="10">
        <v>83853374</v>
      </c>
      <c r="V661" s="10">
        <v>23278480</v>
      </c>
      <c r="W661" s="10">
        <v>496283</v>
      </c>
      <c r="X661" s="10">
        <v>17222197</v>
      </c>
      <c r="Y661" s="10">
        <v>83853374</v>
      </c>
      <c r="Z661" s="10">
        <v>23278480</v>
      </c>
      <c r="AA661" s="10">
        <v>1366818</v>
      </c>
      <c r="AB661" s="10">
        <v>23.428895827400002</v>
      </c>
      <c r="AC661">
        <v>144.87</v>
      </c>
      <c r="AD661" s="2">
        <v>19331841435</v>
      </c>
      <c r="AE661" s="2">
        <v>18986750021</v>
      </c>
      <c r="AF661" s="10">
        <f>INDEX(CONFAZ!$EN$2:$ES$408,MATCH(DATE(YEAR($A661),MONTH($A661),15),CONFAZ!$EN$2:$EN$408,0),2)</f>
        <v>220113537</v>
      </c>
      <c r="AG661" s="10">
        <f>INDEX(CONFAZ!$EN$2:$ES$408,MATCH(DATE(YEAR($A661),MONTH($A661),15),CONFAZ!$EN$2:$EN$408,0),3)</f>
        <v>459031872</v>
      </c>
      <c r="AH661">
        <v>678</v>
      </c>
      <c r="AI661">
        <v>802710546000</v>
      </c>
      <c r="AJ661">
        <v>7.9</v>
      </c>
      <c r="AK661">
        <v>0.28000000000000003</v>
      </c>
      <c r="AL661">
        <v>900.41</v>
      </c>
      <c r="AM661">
        <v>732.46100000000001</v>
      </c>
      <c r="AN661">
        <v>673.88142857142805</v>
      </c>
      <c r="AO661">
        <v>827.05679999999995</v>
      </c>
      <c r="AP661">
        <v>7.5252946804828804</v>
      </c>
      <c r="AQ661">
        <v>1.26</v>
      </c>
      <c r="AR661">
        <v>224.99</v>
      </c>
      <c r="AS661">
        <v>9.41</v>
      </c>
      <c r="AT661" s="10">
        <v>434739600000</v>
      </c>
      <c r="AU661">
        <v>0</v>
      </c>
      <c r="AV661">
        <v>0</v>
      </c>
      <c r="AW661">
        <v>57608966</v>
      </c>
      <c r="AX661">
        <v>53598458</v>
      </c>
      <c r="AY661">
        <v>0</v>
      </c>
      <c r="AZ661" s="10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1814892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2195616</v>
      </c>
      <c r="BO661">
        <v>18211488000</v>
      </c>
      <c r="BP661" s="3">
        <v>0.4</v>
      </c>
      <c r="BQ661" s="3">
        <v>3704</v>
      </c>
      <c r="BR661" s="3">
        <v>17996.55</v>
      </c>
      <c r="BS661" s="3">
        <v>1871630000</v>
      </c>
      <c r="BT661" s="3">
        <v>17679000</v>
      </c>
      <c r="BU661" s="3">
        <v>3901623000</v>
      </c>
      <c r="BV661">
        <v>8985524000</v>
      </c>
      <c r="BW661" s="3">
        <v>3435031000</v>
      </c>
      <c r="BX661" s="3">
        <v>14776457000</v>
      </c>
      <c r="BY661">
        <v>5744808000</v>
      </c>
      <c r="BZ661">
        <v>0.4</v>
      </c>
      <c r="CA661">
        <v>3704</v>
      </c>
      <c r="CB661">
        <v>6245.02</v>
      </c>
      <c r="CC661">
        <v>14775476000</v>
      </c>
      <c r="CD661">
        <v>0.4</v>
      </c>
      <c r="CE661">
        <v>448624.03</v>
      </c>
      <c r="CF661">
        <v>136860545.66999999</v>
      </c>
      <c r="CG661">
        <v>16067.81</v>
      </c>
      <c r="CH661">
        <v>34397.910000000003</v>
      </c>
      <c r="CI661">
        <v>38.131496400000003</v>
      </c>
      <c r="CJ661">
        <v>2.85</v>
      </c>
      <c r="CK661">
        <v>-195580</v>
      </c>
      <c r="CL661">
        <v>-168270</v>
      </c>
      <c r="CM661">
        <v>27306.67</v>
      </c>
      <c r="CN661">
        <v>-4916.67</v>
      </c>
      <c r="CO661">
        <v>4955310</v>
      </c>
      <c r="CP661">
        <v>-103413.33</v>
      </c>
      <c r="CQ661">
        <v>-38406.67</v>
      </c>
      <c r="CR661">
        <v>1121061.9099999999</v>
      </c>
      <c r="CS661">
        <v>188545659.80000001</v>
      </c>
      <c r="CT661">
        <v>35420.69</v>
      </c>
      <c r="CU661">
        <v>189702142.40000001</v>
      </c>
      <c r="CV661" s="34">
        <v>0.53078559999999997</v>
      </c>
      <c r="CW661">
        <v>0</v>
      </c>
      <c r="CX661" s="10">
        <v>357895.08</v>
      </c>
      <c r="CY661" s="10">
        <f t="shared" si="21"/>
        <v>0</v>
      </c>
      <c r="CZ661" s="10">
        <f>IFERROR(INDEX(CONFAZ!$A$2:$ES$440,MATCH(DATE(YEAR($A661),MONTH($A661),15),CONFAZ!$A$2:$A$440,0),4),0)</f>
        <v>16067.81</v>
      </c>
      <c r="DA661" s="10"/>
      <c r="DB661" s="10"/>
      <c r="DC661"/>
      <c r="DD661"/>
      <c r="DJ661"/>
    </row>
    <row r="662" spans="1:114" x14ac:dyDescent="0.25">
      <c r="A662" s="1">
        <v>41476</v>
      </c>
      <c r="B662" s="1" t="str">
        <f t="shared" si="20"/>
        <v>21/07/2013</v>
      </c>
      <c r="C662" t="s">
        <v>61</v>
      </c>
      <c r="D662" t="s">
        <v>66</v>
      </c>
      <c r="E662" s="8">
        <v>2.2522000000000002</v>
      </c>
      <c r="F662">
        <v>195324928.36000004</v>
      </c>
      <c r="G662">
        <v>9636951.4700000007</v>
      </c>
      <c r="H662">
        <v>366418175</v>
      </c>
      <c r="I662">
        <v>56829002.560000002</v>
      </c>
      <c r="J662">
        <v>80524951.140000015</v>
      </c>
      <c r="K662">
        <v>8049425.8300000001</v>
      </c>
      <c r="L662">
        <v>16478927</v>
      </c>
      <c r="M662" s="10">
        <v>6174392</v>
      </c>
      <c r="N662" s="10">
        <v>37127864</v>
      </c>
      <c r="O662" s="10">
        <v>48996711</v>
      </c>
      <c r="P662" s="10">
        <v>56047492</v>
      </c>
      <c r="Q662" s="10">
        <v>5038151</v>
      </c>
      <c r="R662" s="10">
        <v>62069356</v>
      </c>
      <c r="S662" s="10">
        <v>861727</v>
      </c>
      <c r="T662" s="10">
        <v>18512563</v>
      </c>
      <c r="U662" s="10">
        <v>96468090</v>
      </c>
      <c r="V662" s="10">
        <v>25474738</v>
      </c>
      <c r="W662" s="10">
        <v>861727</v>
      </c>
      <c r="X662" s="10">
        <v>18512563</v>
      </c>
      <c r="Y662" s="10">
        <v>96468090</v>
      </c>
      <c r="Z662" s="10">
        <v>25474738</v>
      </c>
      <c r="AA662" s="10">
        <v>9647091</v>
      </c>
      <c r="AB662" s="10">
        <v>25.075471855899998</v>
      </c>
      <c r="AC662">
        <v>152.13</v>
      </c>
      <c r="AD662" s="2">
        <v>20357391663</v>
      </c>
      <c r="AE662" s="2">
        <v>22867575854</v>
      </c>
      <c r="AF662" s="10">
        <f>INDEX(CONFAZ!$EN$2:$ES$408,MATCH(DATE(YEAR($A662),MONTH($A662),15),CONFAZ!$EN$2:$EN$408,0),2)</f>
        <v>235879249</v>
      </c>
      <c r="AG662" s="10">
        <f>INDEX(CONFAZ!$EN$2:$ES$408,MATCH(DATE(YEAR($A662),MONTH($A662),15),CONFAZ!$EN$2:$EN$408,0),3)</f>
        <v>360227500</v>
      </c>
      <c r="AH662">
        <v>678</v>
      </c>
      <c r="AI662">
        <v>837741825200</v>
      </c>
      <c r="AJ662">
        <v>8.23</v>
      </c>
      <c r="AK662">
        <v>-0.13</v>
      </c>
      <c r="AL662">
        <v>854.72555555555505</v>
      </c>
      <c r="AM662">
        <v>689.40800000000002</v>
      </c>
      <c r="AN662">
        <v>633.46190476190395</v>
      </c>
      <c r="AO662">
        <v>781.43719999999996</v>
      </c>
      <c r="AP662">
        <v>7.3808240903591704</v>
      </c>
      <c r="AQ662">
        <v>1.03</v>
      </c>
      <c r="AR662">
        <v>238.29</v>
      </c>
      <c r="AS662">
        <v>28.84</v>
      </c>
      <c r="AT662" s="10">
        <v>452597500000</v>
      </c>
      <c r="AU662">
        <v>0</v>
      </c>
      <c r="AV662">
        <v>0</v>
      </c>
      <c r="AW662">
        <v>73856404</v>
      </c>
      <c r="AX662">
        <v>58385804</v>
      </c>
      <c r="AY662">
        <v>0</v>
      </c>
      <c r="AZ662" s="10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14107426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1363174</v>
      </c>
      <c r="BO662">
        <v>18211488000</v>
      </c>
      <c r="BP662" s="3">
        <v>0.4</v>
      </c>
      <c r="BQ662" s="3">
        <v>3704</v>
      </c>
      <c r="BR662" s="3">
        <v>17996.55</v>
      </c>
      <c r="BS662" s="3">
        <v>1871630000</v>
      </c>
      <c r="BT662" s="3">
        <v>17679000</v>
      </c>
      <c r="BU662">
        <v>3901623000</v>
      </c>
      <c r="BV662" s="3">
        <v>8985524000</v>
      </c>
      <c r="BW662" s="3">
        <v>3435031000</v>
      </c>
      <c r="BX662" s="3">
        <v>14776457000</v>
      </c>
      <c r="BY662">
        <v>5744808000</v>
      </c>
      <c r="BZ662">
        <v>0.4</v>
      </c>
      <c r="CA662">
        <v>3704</v>
      </c>
      <c r="CB662">
        <v>6245.02</v>
      </c>
      <c r="CC662">
        <v>14775476000</v>
      </c>
      <c r="CD662">
        <v>0.4</v>
      </c>
      <c r="CE662">
        <v>392636.88</v>
      </c>
      <c r="CF662">
        <v>117936590.55</v>
      </c>
      <c r="CG662">
        <v>14906.87</v>
      </c>
      <c r="CH662">
        <v>35183.910000000003</v>
      </c>
      <c r="CI662">
        <v>38.131496400000003</v>
      </c>
      <c r="CJ662">
        <v>2.84</v>
      </c>
      <c r="CK662">
        <v>-13366.67</v>
      </c>
      <c r="CL662">
        <v>7183.33</v>
      </c>
      <c r="CM662">
        <v>20550</v>
      </c>
      <c r="CN662">
        <v>6713.33</v>
      </c>
      <c r="CO662">
        <v>5095290</v>
      </c>
      <c r="CP662">
        <v>-80373.33</v>
      </c>
      <c r="CQ662">
        <v>-27106.67</v>
      </c>
      <c r="CR662">
        <v>5795348.1100000003</v>
      </c>
      <c r="CS662">
        <v>208091123.03</v>
      </c>
      <c r="CT662">
        <v>21261.32</v>
      </c>
      <c r="CU662">
        <v>213915329.31999999</v>
      </c>
      <c r="CV662" s="34">
        <v>0.53078559999999997</v>
      </c>
      <c r="CW662">
        <v>0</v>
      </c>
      <c r="CX662" s="10">
        <v>352535.58</v>
      </c>
      <c r="CY662" s="10">
        <f t="shared" si="21"/>
        <v>0</v>
      </c>
      <c r="CZ662" s="10">
        <f>IFERROR(INDEX(CONFAZ!$A$2:$ES$440,MATCH(DATE(YEAR($A662),MONTH($A662),15),CONFAZ!$A$2:$A$440,0),4),0)</f>
        <v>14906.87</v>
      </c>
      <c r="DA662"/>
      <c r="DB662"/>
      <c r="DC662"/>
      <c r="DD662"/>
      <c r="DJ662"/>
    </row>
    <row r="663" spans="1:114" x14ac:dyDescent="0.25">
      <c r="A663" s="1">
        <v>41507</v>
      </c>
      <c r="B663" s="1" t="str">
        <f t="shared" si="20"/>
        <v>21/08/2013</v>
      </c>
      <c r="C663" t="s">
        <v>61</v>
      </c>
      <c r="D663" t="s">
        <v>66</v>
      </c>
      <c r="E663" s="8">
        <v>2.3422000000000001</v>
      </c>
      <c r="F663">
        <v>199280756.95000002</v>
      </c>
      <c r="G663">
        <v>525281.83000000007</v>
      </c>
      <c r="H663">
        <v>383635706</v>
      </c>
      <c r="I663">
        <v>53930832.550000004</v>
      </c>
      <c r="J663">
        <v>104158921.67999999</v>
      </c>
      <c r="K663">
        <v>8079245.3299999991</v>
      </c>
      <c r="L663">
        <v>11351446</v>
      </c>
      <c r="M663" s="10">
        <v>6677943</v>
      </c>
      <c r="N663" s="10">
        <v>38640636</v>
      </c>
      <c r="O663" s="10">
        <v>47564473</v>
      </c>
      <c r="P663" s="10">
        <v>56555794</v>
      </c>
      <c r="Q663" s="10">
        <v>5375210</v>
      </c>
      <c r="R663" s="10">
        <v>66580986</v>
      </c>
      <c r="S663" s="10">
        <v>760521</v>
      </c>
      <c r="T663" s="10">
        <v>19278260</v>
      </c>
      <c r="U663" s="10">
        <v>114700706</v>
      </c>
      <c r="V663" s="10">
        <v>26975895</v>
      </c>
      <c r="W663" s="10">
        <v>760521</v>
      </c>
      <c r="X663" s="10">
        <v>19278260</v>
      </c>
      <c r="Y663" s="10">
        <v>114700706</v>
      </c>
      <c r="Z663" s="10">
        <v>26975895</v>
      </c>
      <c r="AA663" s="10">
        <v>525282</v>
      </c>
      <c r="AB663" s="10">
        <v>25.829981981300001</v>
      </c>
      <c r="AC663">
        <v>151.81</v>
      </c>
      <c r="AD663" s="2">
        <v>21214505830</v>
      </c>
      <c r="AE663" s="2">
        <v>20364218693</v>
      </c>
      <c r="AF663" s="10">
        <f>INDEX(CONFAZ!$EN$2:$ES$408,MATCH(DATE(YEAR($A663),MONTH($A663),15),CONFAZ!$EN$2:$EN$408,0),2)</f>
        <v>194682695</v>
      </c>
      <c r="AG663" s="10">
        <f>INDEX(CONFAZ!$EN$2:$ES$408,MATCH(DATE(YEAR($A663),MONTH($A663),15),CONFAZ!$EN$2:$EN$408,0),3)</f>
        <v>205071958</v>
      </c>
      <c r="AH663">
        <v>678</v>
      </c>
      <c r="AI663">
        <v>859592084400</v>
      </c>
      <c r="AJ663">
        <v>8.4499999999999993</v>
      </c>
      <c r="AK663">
        <v>0.16</v>
      </c>
      <c r="AL663">
        <v>851.32222222222197</v>
      </c>
      <c r="AM663">
        <v>688.46550000000002</v>
      </c>
      <c r="AN663">
        <v>632.50666666666598</v>
      </c>
      <c r="AO663">
        <v>778.04279999999903</v>
      </c>
      <c r="AP663">
        <v>7.2006184455452598</v>
      </c>
      <c r="AQ663">
        <v>1.24</v>
      </c>
      <c r="AR663">
        <v>263.25</v>
      </c>
      <c r="AS663">
        <v>18.420000000000002</v>
      </c>
      <c r="AT663" s="10">
        <v>453781600000</v>
      </c>
      <c r="AU663">
        <v>0</v>
      </c>
      <c r="AV663">
        <v>0</v>
      </c>
      <c r="AW663">
        <v>69275434</v>
      </c>
      <c r="AX663">
        <v>63945407</v>
      </c>
      <c r="AY663">
        <v>0</v>
      </c>
      <c r="AZ663" s="10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1504925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3825102</v>
      </c>
      <c r="BO663">
        <v>18211488000</v>
      </c>
      <c r="BP663" s="3">
        <v>0.4</v>
      </c>
      <c r="BQ663" s="3">
        <v>3704</v>
      </c>
      <c r="BR663" s="3">
        <v>17996.55</v>
      </c>
      <c r="BS663" s="3">
        <v>1871630000</v>
      </c>
      <c r="BT663" s="3">
        <v>17679000</v>
      </c>
      <c r="BU663" s="3">
        <v>3901623000</v>
      </c>
      <c r="BV663">
        <v>8985524000</v>
      </c>
      <c r="BW663" s="3">
        <v>3435031000</v>
      </c>
      <c r="BX663" s="3">
        <v>14776457000</v>
      </c>
      <c r="BY663">
        <v>5744808000</v>
      </c>
      <c r="BZ663">
        <v>0.4</v>
      </c>
      <c r="CA663">
        <v>3704</v>
      </c>
      <c r="CB663">
        <v>6245.02</v>
      </c>
      <c r="CC663">
        <v>18211488000</v>
      </c>
      <c r="CD663">
        <v>0.4</v>
      </c>
      <c r="CE663">
        <v>376176.84</v>
      </c>
      <c r="CF663">
        <v>204687031.03</v>
      </c>
      <c r="CG663">
        <v>11050.93</v>
      </c>
      <c r="CH663">
        <v>35190.910000000003</v>
      </c>
      <c r="CI663">
        <v>38.131496400000003</v>
      </c>
      <c r="CJ663">
        <v>2.84</v>
      </c>
      <c r="CK663">
        <v>-13366.67</v>
      </c>
      <c r="CL663">
        <v>7183.33</v>
      </c>
      <c r="CM663">
        <v>20550</v>
      </c>
      <c r="CN663">
        <v>6713.33</v>
      </c>
      <c r="CO663">
        <v>5095290</v>
      </c>
      <c r="CP663">
        <v>-80373.33</v>
      </c>
      <c r="CQ663">
        <v>-27106.67</v>
      </c>
      <c r="CR663">
        <v>179636.06</v>
      </c>
      <c r="CS663">
        <v>230154963.15000001</v>
      </c>
      <c r="CT663">
        <v>18086.45</v>
      </c>
      <c r="CU663">
        <v>230354285.66</v>
      </c>
      <c r="CV663" s="34">
        <v>0.53078559999999997</v>
      </c>
      <c r="CW663">
        <v>0</v>
      </c>
      <c r="CX663" s="10">
        <v>377215.4</v>
      </c>
      <c r="CY663" s="10">
        <f t="shared" si="21"/>
        <v>0</v>
      </c>
      <c r="CZ663" s="10">
        <f>IFERROR(INDEX(CONFAZ!$A$2:$ES$440,MATCH(DATE(YEAR($A663),MONTH($A663),15),CONFAZ!$A$2:$A$440,0),4),0)</f>
        <v>11050.93</v>
      </c>
      <c r="DB663"/>
      <c r="DC663"/>
      <c r="DD663"/>
      <c r="DJ663"/>
    </row>
    <row r="664" spans="1:114" x14ac:dyDescent="0.25">
      <c r="A664" s="1">
        <v>41538</v>
      </c>
      <c r="B664" s="1" t="str">
        <f t="shared" si="20"/>
        <v>21/09/2013</v>
      </c>
      <c r="C664" t="s">
        <v>61</v>
      </c>
      <c r="D664" t="s">
        <v>66</v>
      </c>
      <c r="E664" s="8">
        <v>2.2705000000000002</v>
      </c>
      <c r="F664">
        <v>195954192.37</v>
      </c>
      <c r="G664">
        <v>3550013.3200000003</v>
      </c>
      <c r="H664">
        <v>403898875</v>
      </c>
      <c r="I664">
        <v>61696141.030000001</v>
      </c>
      <c r="J664">
        <v>117409632.21000001</v>
      </c>
      <c r="K664">
        <v>7965059.2999999989</v>
      </c>
      <c r="L664">
        <v>8800958</v>
      </c>
      <c r="M664" s="10">
        <v>6562486</v>
      </c>
      <c r="N664" s="10">
        <v>38987846</v>
      </c>
      <c r="O664" s="10">
        <v>48441796</v>
      </c>
      <c r="P664" s="10">
        <v>58571691</v>
      </c>
      <c r="Q664" s="10">
        <v>7096869</v>
      </c>
      <c r="R664" s="10">
        <v>65807134</v>
      </c>
      <c r="S664" s="10">
        <v>854525</v>
      </c>
      <c r="T664" s="10">
        <v>20284451</v>
      </c>
      <c r="U664" s="10">
        <v>128112171</v>
      </c>
      <c r="V664" s="10">
        <v>25630247</v>
      </c>
      <c r="W664" s="10">
        <v>854525</v>
      </c>
      <c r="X664" s="10">
        <v>20284451</v>
      </c>
      <c r="Y664" s="10">
        <v>128112171</v>
      </c>
      <c r="Z664" s="10">
        <v>25630247</v>
      </c>
      <c r="AA664" s="10">
        <v>3549659</v>
      </c>
      <c r="AB664" s="10">
        <v>28.411340093900002</v>
      </c>
      <c r="AC664">
        <v>147.27000000000001</v>
      </c>
      <c r="AD664" s="2">
        <v>20745602464</v>
      </c>
      <c r="AE664" s="2">
        <v>19035573348</v>
      </c>
      <c r="AF664" s="10">
        <f>INDEX(CONFAZ!$EN$2:$ES$408,MATCH(DATE(YEAR($A664),MONTH($A664),15),CONFAZ!$EN$2:$EN$408,0),2)</f>
        <v>213093215</v>
      </c>
      <c r="AG664" s="10">
        <f>INDEX(CONFAZ!$EN$2:$ES$408,MATCH(DATE(YEAR($A664),MONTH($A664),15),CONFAZ!$EN$2:$EN$408,0),3)</f>
        <v>398962688</v>
      </c>
      <c r="AH664">
        <v>678</v>
      </c>
      <c r="AI664">
        <v>837028907000</v>
      </c>
      <c r="AJ664">
        <v>8.9</v>
      </c>
      <c r="AK664">
        <v>0.27</v>
      </c>
      <c r="AL664">
        <v>863.74111111111097</v>
      </c>
      <c r="AM664">
        <v>697.72149999999999</v>
      </c>
      <c r="AN664">
        <v>640.72095238095199</v>
      </c>
      <c r="AO664">
        <v>789.15120000000002</v>
      </c>
      <c r="AP664">
        <v>7.0317424812412304</v>
      </c>
      <c r="AQ664">
        <v>1.35</v>
      </c>
      <c r="AR664">
        <v>256.42</v>
      </c>
      <c r="AS664">
        <v>27.199200000000001</v>
      </c>
      <c r="AT664" s="10">
        <v>447754900000</v>
      </c>
      <c r="AU664">
        <v>0</v>
      </c>
      <c r="AV664">
        <v>0</v>
      </c>
      <c r="AW664">
        <v>44437822</v>
      </c>
      <c r="AX664">
        <v>38888082</v>
      </c>
      <c r="AY664">
        <v>0</v>
      </c>
      <c r="AZ664" s="10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1801701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3748039</v>
      </c>
      <c r="BO664">
        <v>18211488000</v>
      </c>
      <c r="BP664" s="3">
        <v>0.4</v>
      </c>
      <c r="BQ664" s="3">
        <v>3704</v>
      </c>
      <c r="BR664">
        <v>17996.55</v>
      </c>
      <c r="BS664" s="3">
        <v>1871630000</v>
      </c>
      <c r="BT664" s="3">
        <v>17679000</v>
      </c>
      <c r="BU664" s="3">
        <v>3901623000</v>
      </c>
      <c r="BV664" s="3">
        <v>8985524000</v>
      </c>
      <c r="BW664" s="3">
        <v>3435031000</v>
      </c>
      <c r="BX664" s="3">
        <v>14776457000</v>
      </c>
      <c r="BY664">
        <v>5744808000</v>
      </c>
      <c r="BZ664">
        <v>0.4</v>
      </c>
      <c r="CA664">
        <v>3704</v>
      </c>
      <c r="CB664">
        <v>6245.02</v>
      </c>
      <c r="CC664">
        <v>18211488000</v>
      </c>
      <c r="CD664">
        <v>0.4</v>
      </c>
      <c r="CE664">
        <v>506719.23</v>
      </c>
      <c r="CF664">
        <v>193756208.19</v>
      </c>
      <c r="CG664">
        <v>13989.29</v>
      </c>
      <c r="CH664">
        <v>33462.910000000003</v>
      </c>
      <c r="CI664">
        <v>38.131496400000003</v>
      </c>
      <c r="CJ664">
        <v>2.83</v>
      </c>
      <c r="CK664">
        <v>-13366.67</v>
      </c>
      <c r="CL664">
        <v>7183.33</v>
      </c>
      <c r="CM664">
        <v>20550</v>
      </c>
      <c r="CN664">
        <v>6713.33</v>
      </c>
      <c r="CO664">
        <v>5095290</v>
      </c>
      <c r="CP664">
        <v>-80373.33</v>
      </c>
      <c r="CQ664">
        <v>-27106.67</v>
      </c>
      <c r="CR664">
        <v>2742061.48</v>
      </c>
      <c r="CS664">
        <v>242722899.22999999</v>
      </c>
      <c r="CT664">
        <v>7321.41</v>
      </c>
      <c r="CU664">
        <v>245472282.12</v>
      </c>
      <c r="CV664" s="34">
        <v>0.53078559999999997</v>
      </c>
      <c r="CW664">
        <v>0</v>
      </c>
      <c r="CX664" s="10">
        <v>343126.19</v>
      </c>
      <c r="CY664" s="10">
        <f t="shared" si="21"/>
        <v>0</v>
      </c>
      <c r="CZ664" s="10">
        <f>IFERROR(INDEX(CONFAZ!$A$2:$ES$440,MATCH(DATE(YEAR($A664),MONTH($A664),15),CONFAZ!$A$2:$A$440,0),4),0)</f>
        <v>13989.29</v>
      </c>
      <c r="DA664"/>
      <c r="DB664"/>
      <c r="DC664"/>
      <c r="DD664"/>
      <c r="DJ664"/>
    </row>
    <row r="665" spans="1:114" x14ac:dyDescent="0.25">
      <c r="A665" s="1">
        <v>41568</v>
      </c>
      <c r="B665" s="1" t="str">
        <f t="shared" si="20"/>
        <v>21/10/2013</v>
      </c>
      <c r="C665" t="s">
        <v>61</v>
      </c>
      <c r="D665" t="s">
        <v>66</v>
      </c>
      <c r="E665" s="8">
        <v>2.1886000000000001</v>
      </c>
      <c r="F665">
        <v>192574301.99999997</v>
      </c>
      <c r="G665">
        <v>431592.70999999996</v>
      </c>
      <c r="H665">
        <v>364972896</v>
      </c>
      <c r="I665">
        <v>56151058.32</v>
      </c>
      <c r="J665">
        <v>89181706.049999997</v>
      </c>
      <c r="K665">
        <v>8367449.0100000007</v>
      </c>
      <c r="L665">
        <v>7633384</v>
      </c>
      <c r="M665" s="10">
        <v>5999909</v>
      </c>
      <c r="N665" s="10">
        <v>39163357</v>
      </c>
      <c r="O665" s="10">
        <v>46223134</v>
      </c>
      <c r="P665" s="10">
        <v>54918314</v>
      </c>
      <c r="Q665" s="10">
        <v>5724496</v>
      </c>
      <c r="R665" s="10">
        <v>59348233</v>
      </c>
      <c r="S665" s="10">
        <v>1077150</v>
      </c>
      <c r="T665" s="10">
        <v>23141302</v>
      </c>
      <c r="U665" s="10">
        <v>103428214</v>
      </c>
      <c r="V665" s="10">
        <v>25517194</v>
      </c>
      <c r="W665" s="10">
        <v>1077150</v>
      </c>
      <c r="X665" s="10">
        <v>23141302</v>
      </c>
      <c r="Y665" s="10">
        <v>103428214</v>
      </c>
      <c r="Z665" s="10">
        <v>25517194</v>
      </c>
      <c r="AA665" s="10">
        <v>431593</v>
      </c>
      <c r="AB665" s="10">
        <v>26.253209445100001</v>
      </c>
      <c r="AC665">
        <v>151.9</v>
      </c>
      <c r="AD665" s="2">
        <v>20636722332</v>
      </c>
      <c r="AE665" s="2">
        <v>23201590344</v>
      </c>
      <c r="AF665" s="10">
        <f>INDEX(CONFAZ!$EN$2:$ES$408,MATCH(DATE(YEAR($A665),MONTH($A665),15),CONFAZ!$EN$2:$EN$408,0),2)</f>
        <v>219579675</v>
      </c>
      <c r="AG665" s="10">
        <f>INDEX(CONFAZ!$EN$2:$ES$408,MATCH(DATE(YEAR($A665),MONTH($A665),15),CONFAZ!$EN$2:$EN$408,0),3)</f>
        <v>620315024</v>
      </c>
      <c r="AH665">
        <v>678</v>
      </c>
      <c r="AI665">
        <v>797755643000</v>
      </c>
      <c r="AJ665">
        <v>9.25</v>
      </c>
      <c r="AK665">
        <v>0.61</v>
      </c>
      <c r="AL665">
        <v>866.33777777777698</v>
      </c>
      <c r="AM665">
        <v>702.44550000000004</v>
      </c>
      <c r="AN665">
        <v>646.33000000000004</v>
      </c>
      <c r="AO665">
        <v>792.87959999999998</v>
      </c>
      <c r="AP665">
        <v>6.7936469175747503</v>
      </c>
      <c r="AQ665">
        <v>1.5699000000000001</v>
      </c>
      <c r="AR665">
        <v>239.44</v>
      </c>
      <c r="AS665">
        <v>0.28999999999999998</v>
      </c>
      <c r="AT665" s="10">
        <v>475713600000</v>
      </c>
      <c r="AU665">
        <v>0</v>
      </c>
      <c r="AV665">
        <v>0</v>
      </c>
      <c r="AW665">
        <v>95305059</v>
      </c>
      <c r="AX665">
        <v>90896637</v>
      </c>
      <c r="AY665">
        <v>0</v>
      </c>
      <c r="AZ665" s="10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1490419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2918003</v>
      </c>
      <c r="BO665">
        <v>18211488000</v>
      </c>
      <c r="BP665" s="3">
        <v>0.4</v>
      </c>
      <c r="BQ665" s="3">
        <v>3704</v>
      </c>
      <c r="BR665">
        <v>17996.55</v>
      </c>
      <c r="BS665" s="3">
        <v>1871630000</v>
      </c>
      <c r="BT665">
        <v>17679000</v>
      </c>
      <c r="BU665" s="3">
        <v>3901623000</v>
      </c>
      <c r="BV665" s="3">
        <v>8985524000</v>
      </c>
      <c r="BW665" s="3">
        <v>3435031000</v>
      </c>
      <c r="BX665" s="3">
        <v>14776457000</v>
      </c>
      <c r="BY665">
        <v>5744808000</v>
      </c>
      <c r="BZ665">
        <v>0.4</v>
      </c>
      <c r="CA665">
        <v>3704</v>
      </c>
      <c r="CB665">
        <v>6245.02</v>
      </c>
      <c r="CC665">
        <v>18211488000</v>
      </c>
      <c r="CD665">
        <v>0.4</v>
      </c>
      <c r="CE665">
        <v>359217.39</v>
      </c>
      <c r="CF665">
        <v>205651388.52000001</v>
      </c>
      <c r="CG665">
        <v>22020.35</v>
      </c>
      <c r="CH665">
        <v>34006.910000000003</v>
      </c>
      <c r="CI665">
        <v>38.131496400000003</v>
      </c>
      <c r="CJ665">
        <v>2.83</v>
      </c>
      <c r="CK665">
        <v>12250</v>
      </c>
      <c r="CL665">
        <v>41443.33</v>
      </c>
      <c r="CM665">
        <v>29196.67</v>
      </c>
      <c r="CN665">
        <v>12620</v>
      </c>
      <c r="CO665">
        <v>5225070</v>
      </c>
      <c r="CP665">
        <v>-59996.67</v>
      </c>
      <c r="CQ665">
        <v>-11466.67</v>
      </c>
      <c r="CR665">
        <v>152348.96</v>
      </c>
      <c r="CS665">
        <v>206136253.11000001</v>
      </c>
      <c r="CT665">
        <v>4238.1400000000003</v>
      </c>
      <c r="CU665">
        <v>206302695.74000001</v>
      </c>
      <c r="CV665" s="34">
        <v>0.53078559999999997</v>
      </c>
      <c r="CW665">
        <v>0</v>
      </c>
      <c r="CX665" s="10">
        <v>366804.39</v>
      </c>
      <c r="CY665" s="10">
        <f t="shared" si="21"/>
        <v>0</v>
      </c>
      <c r="CZ665" s="10">
        <f>IFERROR(INDEX(CONFAZ!$A$2:$ES$440,MATCH(DATE(YEAR($A665),MONTH($A665),15),CONFAZ!$A$2:$A$440,0),4),0)</f>
        <v>22020.35</v>
      </c>
      <c r="DA665"/>
      <c r="DB665"/>
      <c r="DC665"/>
      <c r="DD665"/>
      <c r="DJ665"/>
    </row>
    <row r="666" spans="1:114" x14ac:dyDescent="0.25">
      <c r="A666" s="1">
        <v>41599</v>
      </c>
      <c r="B666" s="1" t="str">
        <f t="shared" si="20"/>
        <v>21/11/2013</v>
      </c>
      <c r="C666" t="s">
        <v>61</v>
      </c>
      <c r="D666" t="s">
        <v>66</v>
      </c>
      <c r="E666" s="8">
        <v>2.2953999999999999</v>
      </c>
      <c r="F666">
        <v>196880741.47999996</v>
      </c>
      <c r="G666">
        <v>465972.51</v>
      </c>
      <c r="H666">
        <v>401678095</v>
      </c>
      <c r="I666">
        <v>65332926.220000006</v>
      </c>
      <c r="J666">
        <v>112580341.85000002</v>
      </c>
      <c r="K666">
        <v>8236175.54</v>
      </c>
      <c r="L666">
        <v>6303664</v>
      </c>
      <c r="M666" s="10">
        <v>6773709</v>
      </c>
      <c r="N666" s="10">
        <v>39281134</v>
      </c>
      <c r="O666" s="10">
        <v>46188819</v>
      </c>
      <c r="P666" s="10">
        <v>63197367</v>
      </c>
      <c r="Q666" s="10">
        <v>6336206</v>
      </c>
      <c r="R666" s="10">
        <v>59985944</v>
      </c>
      <c r="S666" s="10">
        <v>1257373</v>
      </c>
      <c r="T666" s="10">
        <v>21867068</v>
      </c>
      <c r="U666" s="10">
        <v>126374847</v>
      </c>
      <c r="V666" s="10">
        <v>29949670</v>
      </c>
      <c r="W666" s="10">
        <v>1257373</v>
      </c>
      <c r="X666" s="10">
        <v>21867068</v>
      </c>
      <c r="Y666" s="10">
        <v>126374847</v>
      </c>
      <c r="Z666" s="10">
        <v>29949670</v>
      </c>
      <c r="AA666" s="10">
        <v>465958</v>
      </c>
      <c r="AB666" s="10">
        <v>28.8333434388</v>
      </c>
      <c r="AC666">
        <v>147.79</v>
      </c>
      <c r="AD666" s="2">
        <v>18918406070</v>
      </c>
      <c r="AE666" s="2">
        <v>19280001764</v>
      </c>
      <c r="AF666" s="10">
        <f>INDEX(CONFAZ!$EN$2:$ES$408,MATCH(DATE(YEAR($A666),MONTH($A666),15),CONFAZ!$EN$2:$EN$408,0),2)</f>
        <v>151016927</v>
      </c>
      <c r="AG666" s="10">
        <f>INDEX(CONFAZ!$EN$2:$ES$408,MATCH(DATE(YEAR($A666),MONTH($A666),15),CONFAZ!$EN$2:$EN$408,0),3)</f>
        <v>299164243</v>
      </c>
      <c r="AH666">
        <v>678</v>
      </c>
      <c r="AI666">
        <v>831875914000</v>
      </c>
      <c r="AJ666">
        <v>9.4499999999999993</v>
      </c>
      <c r="AK666">
        <v>0.54</v>
      </c>
      <c r="AL666">
        <v>880.44111111111101</v>
      </c>
      <c r="AM666">
        <v>717.18049999999903</v>
      </c>
      <c r="AN666">
        <v>663.09809523809497</v>
      </c>
      <c r="AO666">
        <v>806.56</v>
      </c>
      <c r="AP666">
        <v>6.5657847966282397</v>
      </c>
      <c r="AQ666">
        <v>1.54</v>
      </c>
      <c r="AR666">
        <v>245.97</v>
      </c>
      <c r="AS666">
        <v>-6.63</v>
      </c>
      <c r="AT666" s="10">
        <v>470325000000</v>
      </c>
      <c r="AU666">
        <v>0</v>
      </c>
      <c r="AV666">
        <v>0</v>
      </c>
      <c r="AW666">
        <v>74595231</v>
      </c>
      <c r="AX666">
        <v>71142559</v>
      </c>
      <c r="AY666">
        <v>0</v>
      </c>
      <c r="AZ666" s="10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1307673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2144999</v>
      </c>
      <c r="BO666">
        <v>18211488000</v>
      </c>
      <c r="BP666" s="3">
        <v>0.4</v>
      </c>
      <c r="BQ666" s="3">
        <v>3704</v>
      </c>
      <c r="BR666" s="3">
        <v>17996.55</v>
      </c>
      <c r="BS666" s="3">
        <v>1871630000</v>
      </c>
      <c r="BT666" s="3">
        <v>17679000</v>
      </c>
      <c r="BU666" s="3">
        <v>3901623000</v>
      </c>
      <c r="BV666" s="3">
        <v>8985524000</v>
      </c>
      <c r="BW666">
        <v>3435031000</v>
      </c>
      <c r="BX666" s="3">
        <v>14776457000</v>
      </c>
      <c r="BY666">
        <v>5744808000</v>
      </c>
      <c r="BZ666">
        <v>0.4</v>
      </c>
      <c r="CA666">
        <v>3704</v>
      </c>
      <c r="CB666">
        <v>6245.02</v>
      </c>
      <c r="CC666">
        <v>18211488000</v>
      </c>
      <c r="CD666">
        <v>0.4</v>
      </c>
      <c r="CE666">
        <v>410312.48</v>
      </c>
      <c r="CF666">
        <v>150351101.22</v>
      </c>
      <c r="CG666">
        <v>25117.11</v>
      </c>
      <c r="CH666">
        <v>33155.910000000003</v>
      </c>
      <c r="CI666">
        <v>38.131496400000003</v>
      </c>
      <c r="CJ666">
        <v>2.84</v>
      </c>
      <c r="CK666">
        <v>12250</v>
      </c>
      <c r="CL666">
        <v>41443.33</v>
      </c>
      <c r="CM666">
        <v>29196.67</v>
      </c>
      <c r="CN666">
        <v>12620</v>
      </c>
      <c r="CO666">
        <v>5225070</v>
      </c>
      <c r="CP666">
        <v>-59996.67</v>
      </c>
      <c r="CQ666">
        <v>-11466.67</v>
      </c>
      <c r="CR666">
        <v>165897.25</v>
      </c>
      <c r="CS666">
        <v>234904306.66999999</v>
      </c>
      <c r="CT666">
        <v>9470.07</v>
      </c>
      <c r="CU666">
        <v>235079673.99000001</v>
      </c>
      <c r="CV666" s="34">
        <v>0.53078559999999997</v>
      </c>
      <c r="CW666">
        <v>0</v>
      </c>
      <c r="CX666" s="10">
        <v>406881.35000000003</v>
      </c>
      <c r="CY666" s="10">
        <f t="shared" si="21"/>
        <v>0</v>
      </c>
      <c r="CZ666" s="10">
        <f>IFERROR(INDEX(CONFAZ!$A$2:$ES$440,MATCH(DATE(YEAR($A666),MONTH($A666),15),CONFAZ!$A$2:$A$440,0),4),0)</f>
        <v>25117.11</v>
      </c>
      <c r="DA666"/>
      <c r="DB666"/>
      <c r="DC666"/>
      <c r="DD666"/>
      <c r="DJ666"/>
    </row>
    <row r="667" spans="1:114" x14ac:dyDescent="0.25">
      <c r="A667" s="1">
        <v>41629</v>
      </c>
      <c r="B667" s="1" t="str">
        <f t="shared" si="20"/>
        <v>21/12/2013</v>
      </c>
      <c r="C667" t="s">
        <v>61</v>
      </c>
      <c r="D667" t="s">
        <v>66</v>
      </c>
      <c r="E667" s="8">
        <v>2.3454999999999999</v>
      </c>
      <c r="F667">
        <v>212913070.29000002</v>
      </c>
      <c r="G667">
        <v>2170821.77</v>
      </c>
      <c r="H667">
        <v>395999509</v>
      </c>
      <c r="I667">
        <v>60194869.259999998</v>
      </c>
      <c r="J667">
        <v>94332315.789999992</v>
      </c>
      <c r="K667">
        <v>9166968.9299999997</v>
      </c>
      <c r="L667">
        <v>7322648</v>
      </c>
      <c r="M667" s="10">
        <v>12988275</v>
      </c>
      <c r="N667" s="10">
        <v>39191611</v>
      </c>
      <c r="O667" s="10">
        <v>49634503</v>
      </c>
      <c r="P667" s="10">
        <v>60927799</v>
      </c>
      <c r="Q667" s="10">
        <v>4694258</v>
      </c>
      <c r="R667" s="10">
        <v>66006521</v>
      </c>
      <c r="S667" s="10">
        <v>1246125</v>
      </c>
      <c r="T667" s="10">
        <v>21560586</v>
      </c>
      <c r="U667" s="10">
        <v>108530530</v>
      </c>
      <c r="V667" s="10">
        <v>29048479</v>
      </c>
      <c r="W667" s="10">
        <v>1246125</v>
      </c>
      <c r="X667" s="10">
        <v>21560586</v>
      </c>
      <c r="Y667" s="10">
        <v>108530530</v>
      </c>
      <c r="Z667" s="10">
        <v>29048479</v>
      </c>
      <c r="AA667" s="10">
        <v>2170822</v>
      </c>
      <c r="AB667" s="10">
        <v>29.700412500399999</v>
      </c>
      <c r="AC667">
        <v>145.77000000000001</v>
      </c>
      <c r="AD667" s="2">
        <v>19537523486</v>
      </c>
      <c r="AE667" s="2">
        <v>18352387728</v>
      </c>
      <c r="AF667" s="10">
        <f>INDEX(CONFAZ!$EN$2:$ES$408,MATCH(DATE(YEAR($A667),MONTH($A667),15),CONFAZ!$EN$2:$EN$408,0),2)</f>
        <v>159285516</v>
      </c>
      <c r="AG667" s="10">
        <f>INDEX(CONFAZ!$EN$2:$ES$408,MATCH(DATE(YEAR($A667),MONTH($A667),15),CONFAZ!$EN$2:$EN$408,0),3)</f>
        <v>742094282</v>
      </c>
      <c r="AH667">
        <v>678</v>
      </c>
      <c r="AI667">
        <v>841584164000</v>
      </c>
      <c r="AJ667">
        <v>9.9</v>
      </c>
      <c r="AK667">
        <v>0.72</v>
      </c>
      <c r="AL667">
        <v>882.53166666666596</v>
      </c>
      <c r="AM667">
        <v>718.32500000000005</v>
      </c>
      <c r="AN667">
        <v>664.57714285714201</v>
      </c>
      <c r="AO667">
        <v>808.78279999999995</v>
      </c>
      <c r="AP667">
        <v>6.2560388930136996</v>
      </c>
      <c r="AQ667">
        <v>1.92</v>
      </c>
      <c r="AR667">
        <v>259.49</v>
      </c>
      <c r="AS667">
        <v>21.82</v>
      </c>
      <c r="AT667" s="10">
        <v>467253200000</v>
      </c>
      <c r="AU667">
        <v>0</v>
      </c>
      <c r="AV667">
        <v>0</v>
      </c>
      <c r="AW667">
        <v>69701445</v>
      </c>
      <c r="AX667">
        <v>66224057</v>
      </c>
      <c r="AY667">
        <v>0</v>
      </c>
      <c r="AZ667" s="10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1177218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2300170</v>
      </c>
      <c r="BO667">
        <v>18211488000</v>
      </c>
      <c r="BP667" s="3">
        <v>0.4</v>
      </c>
      <c r="BQ667" s="3">
        <v>3704</v>
      </c>
      <c r="BR667">
        <v>17996.55</v>
      </c>
      <c r="BS667" s="3">
        <v>1871630000</v>
      </c>
      <c r="BT667" s="3">
        <v>17679000</v>
      </c>
      <c r="BU667">
        <v>3901623000</v>
      </c>
      <c r="BV667" s="3">
        <v>8985524000</v>
      </c>
      <c r="BW667" s="3">
        <v>3435031000</v>
      </c>
      <c r="BX667" s="3">
        <v>14776457000</v>
      </c>
      <c r="BY667">
        <v>27308046000</v>
      </c>
      <c r="BZ667">
        <v>0.4</v>
      </c>
      <c r="CA667">
        <v>3704</v>
      </c>
      <c r="CB667">
        <v>25660.71</v>
      </c>
      <c r="CC667">
        <v>18211488000</v>
      </c>
      <c r="CD667">
        <v>0.4</v>
      </c>
      <c r="CE667">
        <v>571452.17000000004</v>
      </c>
      <c r="CF667">
        <v>166696743.43000001</v>
      </c>
      <c r="CG667">
        <v>25817.66</v>
      </c>
      <c r="CH667">
        <v>35777.910000000003</v>
      </c>
      <c r="CI667">
        <v>38.131496400000003</v>
      </c>
      <c r="CJ667">
        <v>2.95</v>
      </c>
      <c r="CK667">
        <v>12250</v>
      </c>
      <c r="CL667">
        <v>41443.33</v>
      </c>
      <c r="CM667">
        <v>29196.67</v>
      </c>
      <c r="CN667">
        <v>12620</v>
      </c>
      <c r="CO667">
        <v>5225070</v>
      </c>
      <c r="CP667">
        <v>-59996.67</v>
      </c>
      <c r="CQ667">
        <v>-11466.67</v>
      </c>
      <c r="CR667">
        <v>977442.35</v>
      </c>
      <c r="CS667">
        <v>232715518.52000001</v>
      </c>
      <c r="CT667">
        <v>11761.88</v>
      </c>
      <c r="CU667">
        <v>233705602.75</v>
      </c>
      <c r="CV667" s="34">
        <v>0.53078559999999997</v>
      </c>
      <c r="CW667">
        <v>0</v>
      </c>
      <c r="CX667" s="10">
        <v>434868.38</v>
      </c>
      <c r="CY667" s="10">
        <f t="shared" si="21"/>
        <v>0</v>
      </c>
      <c r="CZ667" s="10">
        <f>IFERROR(INDEX(CONFAZ!$A$2:$ES$440,MATCH(DATE(YEAR($A667),MONTH($A667),15),CONFAZ!$A$2:$A$440,0),4),0)</f>
        <v>25817.66</v>
      </c>
      <c r="DA667"/>
      <c r="DB667"/>
      <c r="DC667"/>
      <c r="DD667"/>
      <c r="DJ667"/>
    </row>
    <row r="668" spans="1:114" x14ac:dyDescent="0.25">
      <c r="A668" s="1">
        <v>41660</v>
      </c>
      <c r="B668" s="1" t="str">
        <f t="shared" si="20"/>
        <v>21/01/2014</v>
      </c>
      <c r="C668" t="s">
        <v>61</v>
      </c>
      <c r="D668" t="s">
        <v>66</v>
      </c>
      <c r="E668" s="8">
        <v>2.3822000000000001</v>
      </c>
      <c r="F668">
        <v>209297378.42000002</v>
      </c>
      <c r="G668">
        <v>1078402.21</v>
      </c>
      <c r="H668">
        <v>408968190</v>
      </c>
      <c r="I668">
        <v>59260900.059999995</v>
      </c>
      <c r="J668">
        <v>110233885.31999998</v>
      </c>
      <c r="K668">
        <v>10049869.33</v>
      </c>
      <c r="L668">
        <v>36080528</v>
      </c>
      <c r="M668" s="10">
        <v>6145083</v>
      </c>
      <c r="N668" s="10">
        <v>39492994</v>
      </c>
      <c r="O668" s="10">
        <v>63839353</v>
      </c>
      <c r="P668" s="10">
        <v>57773868</v>
      </c>
      <c r="Q668" s="10">
        <v>5490411</v>
      </c>
      <c r="R668" s="10">
        <v>60687473</v>
      </c>
      <c r="S668" s="10">
        <v>1372349</v>
      </c>
      <c r="T668" s="10">
        <v>17566068</v>
      </c>
      <c r="U668" s="10">
        <v>128203584</v>
      </c>
      <c r="V668" s="10">
        <v>27319023</v>
      </c>
      <c r="W668" s="10">
        <v>1372349</v>
      </c>
      <c r="X668" s="10">
        <v>17566068</v>
      </c>
      <c r="Y668" s="10">
        <v>128203584</v>
      </c>
      <c r="Z668" s="10">
        <v>27319023</v>
      </c>
      <c r="AA668" s="10">
        <v>1077984</v>
      </c>
      <c r="AB668" s="10">
        <v>31.4951749568</v>
      </c>
      <c r="AC668">
        <v>142.72</v>
      </c>
      <c r="AD668" s="2">
        <v>15741666773</v>
      </c>
      <c r="AE668" s="2">
        <v>20238121344</v>
      </c>
      <c r="AF668" s="10">
        <f>INDEX(CONFAZ!$EN$2:$ES$408,MATCH(DATE(YEAR($A668),MONTH($A668),15),CONFAZ!$EN$2:$EN$408,0),2)</f>
        <v>124244864</v>
      </c>
      <c r="AG668" s="10">
        <f>INDEX(CONFAZ!$EN$2:$ES$408,MATCH(DATE(YEAR($A668),MONTH($A668),15),CONFAZ!$EN$2:$EN$408,0),3)</f>
        <v>622440259</v>
      </c>
      <c r="AH668">
        <v>724</v>
      </c>
      <c r="AI668">
        <v>859821739200</v>
      </c>
      <c r="AJ668">
        <v>10.17</v>
      </c>
      <c r="AK668">
        <v>0.63</v>
      </c>
      <c r="AL668">
        <v>887.21444444444398</v>
      </c>
      <c r="AM668">
        <v>720.17049999999995</v>
      </c>
      <c r="AN668">
        <v>663.80904761904696</v>
      </c>
      <c r="AO668">
        <v>812.46680000000003</v>
      </c>
      <c r="AP668">
        <v>6.4774566591674896</v>
      </c>
      <c r="AQ668">
        <v>1.55</v>
      </c>
      <c r="AR668">
        <v>258.98</v>
      </c>
      <c r="AS668">
        <v>9.4499999999999993</v>
      </c>
      <c r="AT668" s="10">
        <v>453279800000</v>
      </c>
      <c r="AU668">
        <v>0</v>
      </c>
      <c r="AV668">
        <v>0</v>
      </c>
      <c r="AW668">
        <v>71073929</v>
      </c>
      <c r="AX668">
        <v>64609275</v>
      </c>
      <c r="AY668">
        <v>0</v>
      </c>
      <c r="AZ668" s="10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825022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5639632</v>
      </c>
      <c r="BO668">
        <v>19952970000</v>
      </c>
      <c r="BP668" s="3">
        <v>0.4</v>
      </c>
      <c r="BQ668" s="3">
        <v>3704</v>
      </c>
      <c r="BR668">
        <v>19420.27</v>
      </c>
      <c r="BS668" s="3">
        <v>1978456000</v>
      </c>
      <c r="BT668" s="3">
        <v>17243000</v>
      </c>
      <c r="BU668">
        <v>4755647000</v>
      </c>
      <c r="BV668" s="3">
        <v>9151223000</v>
      </c>
      <c r="BW668">
        <v>4050400000</v>
      </c>
      <c r="BX668" s="3">
        <v>15902570000</v>
      </c>
      <c r="BY668">
        <v>0</v>
      </c>
      <c r="BZ668">
        <v>0</v>
      </c>
      <c r="CA668">
        <v>0</v>
      </c>
      <c r="CB668">
        <v>0</v>
      </c>
      <c r="CC668">
        <v>18211488000</v>
      </c>
      <c r="CD668">
        <v>0.4</v>
      </c>
      <c r="CE668">
        <v>431628.42</v>
      </c>
      <c r="CF668">
        <v>162552704.72999999</v>
      </c>
      <c r="CG668">
        <v>64985.89</v>
      </c>
      <c r="CH668">
        <v>35489.67</v>
      </c>
      <c r="CI668">
        <v>36.417150700000001</v>
      </c>
      <c r="CJ668">
        <v>2.96</v>
      </c>
      <c r="CK668">
        <v>-98936.67</v>
      </c>
      <c r="CL668">
        <v>-72023.33</v>
      </c>
      <c r="CM668">
        <v>26913.33</v>
      </c>
      <c r="CN668">
        <v>27313.33</v>
      </c>
      <c r="CO668">
        <v>5313706.67</v>
      </c>
      <c r="CP668">
        <v>-72436.67</v>
      </c>
      <c r="CQ668">
        <v>-180</v>
      </c>
      <c r="CR668">
        <v>298368.06</v>
      </c>
      <c r="CS668">
        <v>239848735.65000001</v>
      </c>
      <c r="CT668">
        <v>54392.11</v>
      </c>
      <c r="CU668">
        <v>240206895.81999999</v>
      </c>
      <c r="CV668" s="34">
        <v>0.53101100000000001</v>
      </c>
      <c r="CW668">
        <v>131960894.09999999</v>
      </c>
      <c r="CX668" s="10">
        <v>344321.06999999995</v>
      </c>
      <c r="CY668" s="10">
        <f t="shared" si="21"/>
        <v>0</v>
      </c>
      <c r="CZ668" s="10">
        <f>IFERROR(INDEX(CONFAZ!$A$2:$ES$440,MATCH(DATE(YEAR($A668),MONTH($A668),15),CONFAZ!$A$2:$A$440,0),4),0)</f>
        <v>64985.89</v>
      </c>
      <c r="DA668" s="10"/>
      <c r="DB668" s="10"/>
      <c r="DC668"/>
      <c r="DD668"/>
      <c r="DJ668"/>
    </row>
    <row r="669" spans="1:114" x14ac:dyDescent="0.25">
      <c r="A669" s="1">
        <v>41691</v>
      </c>
      <c r="B669" s="1" t="str">
        <f t="shared" si="20"/>
        <v>21/02/2014</v>
      </c>
      <c r="C669" t="s">
        <v>61</v>
      </c>
      <c r="D669" t="s">
        <v>66</v>
      </c>
      <c r="E669" s="8">
        <v>2.3837000000000002</v>
      </c>
      <c r="F669">
        <v>180095103.95000002</v>
      </c>
      <c r="G669">
        <v>341233.74</v>
      </c>
      <c r="H669">
        <v>368326939</v>
      </c>
      <c r="I669">
        <v>49508847.280000009</v>
      </c>
      <c r="J669">
        <v>112045399.51000002</v>
      </c>
      <c r="K669">
        <v>7826411.3799999999</v>
      </c>
      <c r="L669">
        <v>36338235</v>
      </c>
      <c r="M669" s="10">
        <v>4588752</v>
      </c>
      <c r="N669" s="10">
        <v>37981875</v>
      </c>
      <c r="O669" s="10">
        <v>41559318</v>
      </c>
      <c r="P669" s="10">
        <v>51699312</v>
      </c>
      <c r="Q669" s="10">
        <v>5905476</v>
      </c>
      <c r="R669" s="10">
        <v>50725107</v>
      </c>
      <c r="S669" s="10">
        <v>1308159</v>
      </c>
      <c r="T669" s="10">
        <v>16351514</v>
      </c>
      <c r="U669" s="10">
        <v>129787464</v>
      </c>
      <c r="V669" s="10">
        <v>28078728</v>
      </c>
      <c r="W669" s="10">
        <v>1308159</v>
      </c>
      <c r="X669" s="10">
        <v>16351514</v>
      </c>
      <c r="Y669" s="10">
        <v>129787464</v>
      </c>
      <c r="Z669" s="10">
        <v>28078728</v>
      </c>
      <c r="AA669" s="10">
        <v>341234</v>
      </c>
      <c r="AB669" s="10">
        <v>31.251538226299999</v>
      </c>
      <c r="AC669">
        <v>143.53</v>
      </c>
      <c r="AD669" s="2">
        <v>15825850012</v>
      </c>
      <c r="AE669" s="2">
        <v>18190582391</v>
      </c>
      <c r="AF669" s="10">
        <f>INDEX(CONFAZ!$EN$2:$ES$408,MATCH(DATE(YEAR($A669),MONTH($A669),15),CONFAZ!$EN$2:$EN$408,0),2)</f>
        <v>124927193</v>
      </c>
      <c r="AG669" s="10">
        <f>INDEX(CONFAZ!$EN$2:$ES$408,MATCH(DATE(YEAR($A669),MONTH($A669),15),CONFAZ!$EN$2:$EN$408,0),3)</f>
        <v>632266880</v>
      </c>
      <c r="AH669">
        <v>724</v>
      </c>
      <c r="AI669">
        <v>864546536700</v>
      </c>
      <c r="AJ669">
        <v>10.43</v>
      </c>
      <c r="AK669">
        <v>0.64</v>
      </c>
      <c r="AL669">
        <v>891.49277777777695</v>
      </c>
      <c r="AM669">
        <v>721.95699999999999</v>
      </c>
      <c r="AN669">
        <v>665.92190476190399</v>
      </c>
      <c r="AO669">
        <v>815.89480000000003</v>
      </c>
      <c r="AP669">
        <v>6.8251097382539401</v>
      </c>
      <c r="AQ669">
        <v>1.69</v>
      </c>
      <c r="AR669">
        <v>257.24</v>
      </c>
      <c r="AS669">
        <v>41.82</v>
      </c>
      <c r="AT669" s="10">
        <v>455502300000</v>
      </c>
      <c r="AU669">
        <v>0</v>
      </c>
      <c r="AV669">
        <v>0</v>
      </c>
      <c r="AW669">
        <v>66181943</v>
      </c>
      <c r="AX669">
        <v>62219776</v>
      </c>
      <c r="AY669">
        <v>0</v>
      </c>
      <c r="AZ669" s="10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55080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3907087</v>
      </c>
      <c r="BO669">
        <v>19952970000</v>
      </c>
      <c r="BP669" s="3">
        <v>0.4</v>
      </c>
      <c r="BQ669" s="3">
        <v>3704</v>
      </c>
      <c r="BR669" s="3">
        <v>19420.27</v>
      </c>
      <c r="BS669" s="3">
        <v>1978456000</v>
      </c>
      <c r="BT669" s="3">
        <v>17243000</v>
      </c>
      <c r="BU669" s="3">
        <v>4755647000</v>
      </c>
      <c r="BV669" s="3">
        <v>9151223000</v>
      </c>
      <c r="BW669" s="3">
        <v>4050400000</v>
      </c>
      <c r="BX669" s="3">
        <v>15902570000</v>
      </c>
      <c r="BY669">
        <v>0</v>
      </c>
      <c r="BZ669">
        <v>0</v>
      </c>
      <c r="CA669">
        <v>0</v>
      </c>
      <c r="CB669">
        <v>0</v>
      </c>
      <c r="CC669">
        <v>18211488000</v>
      </c>
      <c r="CD669">
        <v>0.4</v>
      </c>
      <c r="CE669">
        <v>425729.18</v>
      </c>
      <c r="CF669">
        <v>160815502.22</v>
      </c>
      <c r="CG669">
        <v>35712.050000000003</v>
      </c>
      <c r="CH669">
        <v>34704.67</v>
      </c>
      <c r="CI669">
        <v>36.417150700000001</v>
      </c>
      <c r="CJ669">
        <v>2.96</v>
      </c>
      <c r="CK669">
        <v>-98936.67</v>
      </c>
      <c r="CL669">
        <v>-72023.33</v>
      </c>
      <c r="CM669">
        <v>26913.33</v>
      </c>
      <c r="CN669">
        <v>27313.33</v>
      </c>
      <c r="CO669">
        <v>5313706.67</v>
      </c>
      <c r="CP669">
        <v>-72436.67</v>
      </c>
      <c r="CQ669">
        <v>-180</v>
      </c>
      <c r="CR669">
        <v>107972.39</v>
      </c>
      <c r="CS669">
        <v>226970337.65000001</v>
      </c>
      <c r="CT669">
        <v>46179.22</v>
      </c>
      <c r="CU669">
        <v>227127489.25999999</v>
      </c>
      <c r="CV669" s="34">
        <v>0.53101100000000001</v>
      </c>
      <c r="CW669">
        <v>126401559.09999999</v>
      </c>
      <c r="CX669" s="10">
        <v>285388.79999999999</v>
      </c>
      <c r="CY669" s="10">
        <f t="shared" si="21"/>
        <v>0</v>
      </c>
      <c r="CZ669" s="10">
        <f>IFERROR(INDEX(CONFAZ!$A$2:$ES$440,MATCH(DATE(YEAR($A669),MONTH($A669),15),CONFAZ!$A$2:$A$440,0),4),0)</f>
        <v>35712.050000000003</v>
      </c>
      <c r="DA669"/>
      <c r="DB669"/>
      <c r="DC669"/>
      <c r="DD669"/>
      <c r="DJ669"/>
    </row>
    <row r="670" spans="1:114" x14ac:dyDescent="0.25">
      <c r="A670" s="1">
        <v>41719</v>
      </c>
      <c r="B670" s="1" t="str">
        <f t="shared" si="20"/>
        <v>21/03/2014</v>
      </c>
      <c r="C670" t="s">
        <v>61</v>
      </c>
      <c r="D670" t="s">
        <v>66</v>
      </c>
      <c r="E670" s="8">
        <v>2.3260999999999998</v>
      </c>
      <c r="F670">
        <v>181725438.09</v>
      </c>
      <c r="G670">
        <v>539250.41999999993</v>
      </c>
      <c r="H670">
        <v>370486561</v>
      </c>
      <c r="I670">
        <v>48880619.609999999</v>
      </c>
      <c r="J670">
        <v>114442002.04000002</v>
      </c>
      <c r="K670">
        <v>7770627.9099999992</v>
      </c>
      <c r="L670">
        <v>67309111</v>
      </c>
      <c r="M670" s="10">
        <v>4782023</v>
      </c>
      <c r="N670" s="10">
        <v>40925888</v>
      </c>
      <c r="O670" s="10">
        <v>40558006</v>
      </c>
      <c r="P670" s="10">
        <v>51153625</v>
      </c>
      <c r="Q670" s="10">
        <v>4685342</v>
      </c>
      <c r="R670" s="10">
        <v>50249691</v>
      </c>
      <c r="S670" s="10">
        <v>1142904</v>
      </c>
      <c r="T670" s="10">
        <v>16597360</v>
      </c>
      <c r="U670" s="10">
        <v>134456589</v>
      </c>
      <c r="V670" s="10">
        <v>25395883</v>
      </c>
      <c r="W670" s="10">
        <v>1142904</v>
      </c>
      <c r="X670" s="10">
        <v>16597360</v>
      </c>
      <c r="Y670" s="10">
        <v>134456589</v>
      </c>
      <c r="Z670" s="10">
        <v>25395883</v>
      </c>
      <c r="AA670" s="10">
        <v>539250</v>
      </c>
      <c r="AB670" s="10">
        <v>31.785482936099999</v>
      </c>
      <c r="AC670">
        <v>149.03</v>
      </c>
      <c r="AD670" s="2">
        <v>17467727891</v>
      </c>
      <c r="AE670" s="2">
        <v>17640547408</v>
      </c>
      <c r="AF670" s="10">
        <f>INDEX(CONFAZ!$EN$2:$ES$408,MATCH(DATE(YEAR($A670),MONTH($A670),15),CONFAZ!$EN$2:$EN$408,0),2)</f>
        <v>124649529</v>
      </c>
      <c r="AG670" s="10">
        <f>INDEX(CONFAZ!$EN$2:$ES$408,MATCH(DATE(YEAR($A670),MONTH($A670),15),CONFAZ!$EN$2:$EN$408,0),3)</f>
        <v>565141622</v>
      </c>
      <c r="AH670">
        <v>724</v>
      </c>
      <c r="AI670">
        <v>846500355400</v>
      </c>
      <c r="AJ670">
        <v>10.65</v>
      </c>
      <c r="AK670">
        <v>0.82</v>
      </c>
      <c r="AL670">
        <v>905.89222222222202</v>
      </c>
      <c r="AM670">
        <v>724.84849999999994</v>
      </c>
      <c r="AN670">
        <v>668.05095238095203</v>
      </c>
      <c r="AO670">
        <v>823.71400000000006</v>
      </c>
      <c r="AP670">
        <v>7.24261387263304</v>
      </c>
      <c r="AQ670">
        <v>1.92</v>
      </c>
      <c r="AR670">
        <v>251.79</v>
      </c>
      <c r="AS670">
        <v>7.3998999999999997</v>
      </c>
      <c r="AT670" s="10">
        <v>477200000000</v>
      </c>
      <c r="AU670">
        <v>0</v>
      </c>
      <c r="AV670">
        <v>0</v>
      </c>
      <c r="AW670">
        <v>57313454</v>
      </c>
      <c r="AX670">
        <v>51134659</v>
      </c>
      <c r="AY670">
        <v>0</v>
      </c>
      <c r="AZ670" s="1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56561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6122234</v>
      </c>
      <c r="BO670">
        <v>19952970000</v>
      </c>
      <c r="BP670" s="3">
        <v>0.4</v>
      </c>
      <c r="BQ670" s="3">
        <v>3704</v>
      </c>
      <c r="BR670" s="3">
        <v>19420.27</v>
      </c>
      <c r="BS670" s="3">
        <v>1978456000</v>
      </c>
      <c r="BT670">
        <v>17243000</v>
      </c>
      <c r="BU670" s="3">
        <v>4755647000</v>
      </c>
      <c r="BV670">
        <v>9151223000</v>
      </c>
      <c r="BW670">
        <v>4050400000</v>
      </c>
      <c r="BX670" s="3">
        <v>15902570000</v>
      </c>
      <c r="BY670">
        <v>0</v>
      </c>
      <c r="BZ670">
        <v>0</v>
      </c>
      <c r="CA670">
        <v>0</v>
      </c>
      <c r="CB670">
        <v>0</v>
      </c>
      <c r="CC670">
        <v>18211488000</v>
      </c>
      <c r="CD670">
        <v>0.4</v>
      </c>
      <c r="CE670">
        <v>534518.97</v>
      </c>
      <c r="CF670">
        <v>172407518.66999999</v>
      </c>
      <c r="CG670">
        <v>38614.769999999997</v>
      </c>
      <c r="CH670">
        <v>34821.67</v>
      </c>
      <c r="CI670">
        <v>36.417150700000001</v>
      </c>
      <c r="CJ670">
        <v>2.98</v>
      </c>
      <c r="CK670">
        <v>-98936.67</v>
      </c>
      <c r="CL670">
        <v>-72023.33</v>
      </c>
      <c r="CM670">
        <v>26913.33</v>
      </c>
      <c r="CN670">
        <v>27313.33</v>
      </c>
      <c r="CO670">
        <v>5313706.67</v>
      </c>
      <c r="CP670">
        <v>-72436.67</v>
      </c>
      <c r="CQ670">
        <v>-180</v>
      </c>
      <c r="CR670">
        <v>205097.11</v>
      </c>
      <c r="CS670">
        <v>236390809.81</v>
      </c>
      <c r="CT670">
        <v>94067.83</v>
      </c>
      <c r="CU670">
        <v>236689974.75</v>
      </c>
      <c r="CV670" s="34">
        <v>0.53101100000000001</v>
      </c>
      <c r="CW670">
        <v>113608251.90000001</v>
      </c>
      <c r="CX670" s="10">
        <v>278861.68</v>
      </c>
      <c r="CY670" s="10">
        <f t="shared" si="21"/>
        <v>0</v>
      </c>
      <c r="CZ670" s="10">
        <f>IFERROR(INDEX(CONFAZ!$A$2:$ES$440,MATCH(DATE(YEAR($A670),MONTH($A670),15),CONFAZ!$A$2:$A$440,0),4),0)</f>
        <v>38614.769999999997</v>
      </c>
      <c r="DB670"/>
      <c r="DC670"/>
      <c r="DD670"/>
      <c r="DJ670"/>
    </row>
    <row r="671" spans="1:114" x14ac:dyDescent="0.25">
      <c r="A671" s="1">
        <v>41750</v>
      </c>
      <c r="B671" s="1" t="str">
        <f t="shared" si="20"/>
        <v>21/04/2014</v>
      </c>
      <c r="C671" t="s">
        <v>61</v>
      </c>
      <c r="D671" t="s">
        <v>66</v>
      </c>
      <c r="E671" s="8">
        <v>2.2328000000000001</v>
      </c>
      <c r="F671">
        <v>181083609.44</v>
      </c>
      <c r="G671">
        <v>411627.1</v>
      </c>
      <c r="H671">
        <v>332790209</v>
      </c>
      <c r="I671">
        <v>50248534.63000001</v>
      </c>
      <c r="J671">
        <v>77864497.640000001</v>
      </c>
      <c r="K671">
        <v>7793150.3399999989</v>
      </c>
      <c r="L671">
        <v>48268482</v>
      </c>
      <c r="M671" s="10">
        <v>4951240</v>
      </c>
      <c r="N671" s="10">
        <v>37252926</v>
      </c>
      <c r="O671" s="10">
        <v>41915173</v>
      </c>
      <c r="P671" s="10">
        <v>53145562</v>
      </c>
      <c r="Q671" s="10">
        <v>5216593</v>
      </c>
      <c r="R671" s="10">
        <v>47935426</v>
      </c>
      <c r="S671" s="10">
        <v>1103084</v>
      </c>
      <c r="T671" s="10">
        <v>15809374</v>
      </c>
      <c r="U671" s="10">
        <v>100131212</v>
      </c>
      <c r="V671" s="10">
        <v>24917992</v>
      </c>
      <c r="W671" s="10">
        <v>1103084</v>
      </c>
      <c r="X671" s="10">
        <v>15809374</v>
      </c>
      <c r="Y671" s="10">
        <v>100131212</v>
      </c>
      <c r="Z671" s="10">
        <v>24917992</v>
      </c>
      <c r="AA671" s="10">
        <v>411627</v>
      </c>
      <c r="AB671" s="10">
        <v>35.2818164571</v>
      </c>
      <c r="AC671">
        <v>147.69</v>
      </c>
      <c r="AD671" s="2">
        <v>19577249934</v>
      </c>
      <c r="AE671" s="2">
        <v>19352300589</v>
      </c>
      <c r="AF671" s="10">
        <f>INDEX(CONFAZ!$EN$2:$ES$408,MATCH(DATE(YEAR($A671),MONTH($A671),15),CONFAZ!$EN$2:$EN$408,0),2)</f>
        <v>268769815</v>
      </c>
      <c r="AG671" s="10">
        <f>INDEX(CONFAZ!$EN$2:$ES$408,MATCH(DATE(YEAR($A671),MONTH($A671),15),CONFAZ!$EN$2:$EN$408,0),3)</f>
        <v>534436147</v>
      </c>
      <c r="AH671">
        <v>724</v>
      </c>
      <c r="AI671">
        <v>818805717600</v>
      </c>
      <c r="AJ671">
        <v>10.87</v>
      </c>
      <c r="AK671">
        <v>0.78</v>
      </c>
      <c r="AL671">
        <v>902.56999999999903</v>
      </c>
      <c r="AM671">
        <v>724.34249999999997</v>
      </c>
      <c r="AN671">
        <v>667.76</v>
      </c>
      <c r="AO671">
        <v>821.39239999999995</v>
      </c>
      <c r="AP671">
        <v>7.21830985915493</v>
      </c>
      <c r="AQ671">
        <v>1.67</v>
      </c>
      <c r="AR671">
        <v>239.83</v>
      </c>
      <c r="AS671">
        <v>-8.1690000000000005</v>
      </c>
      <c r="AT671" s="10">
        <v>479719200000</v>
      </c>
      <c r="AU671">
        <v>0</v>
      </c>
      <c r="AV671">
        <v>0</v>
      </c>
      <c r="AW671">
        <v>99335185</v>
      </c>
      <c r="AX671">
        <v>95901750</v>
      </c>
      <c r="AY671">
        <v>0</v>
      </c>
      <c r="AZ671" s="10">
        <v>0</v>
      </c>
      <c r="BA671">
        <v>0</v>
      </c>
      <c r="BB671">
        <v>0</v>
      </c>
      <c r="BC671">
        <v>0</v>
      </c>
      <c r="BD671">
        <v>37000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3396435</v>
      </c>
      <c r="BO671">
        <v>19952970000</v>
      </c>
      <c r="BP671" s="3">
        <v>0.4</v>
      </c>
      <c r="BQ671" s="3">
        <v>3704</v>
      </c>
      <c r="BR671" s="3">
        <v>19420.27</v>
      </c>
      <c r="BS671" s="3">
        <v>1978456000</v>
      </c>
      <c r="BT671" s="3">
        <v>17243000</v>
      </c>
      <c r="BU671" s="3">
        <v>4755647000</v>
      </c>
      <c r="BV671" s="3">
        <v>9151223000</v>
      </c>
      <c r="BW671" s="3">
        <v>4050400000</v>
      </c>
      <c r="BX671">
        <v>15902570000</v>
      </c>
      <c r="BY671">
        <v>0</v>
      </c>
      <c r="BZ671">
        <v>0</v>
      </c>
      <c r="CA671">
        <v>0</v>
      </c>
      <c r="CB671">
        <v>0</v>
      </c>
      <c r="CC671">
        <v>18211488000</v>
      </c>
      <c r="CD671">
        <v>0.4</v>
      </c>
      <c r="CE671">
        <v>437529.67</v>
      </c>
      <c r="CF671">
        <v>153880411.28999999</v>
      </c>
      <c r="CG671">
        <v>28895.89</v>
      </c>
      <c r="CH671">
        <v>35732.67</v>
      </c>
      <c r="CI671">
        <v>36.417150700000001</v>
      </c>
      <c r="CJ671">
        <v>2.99</v>
      </c>
      <c r="CK671">
        <v>-165786.67000000001</v>
      </c>
      <c r="CL671">
        <v>-199903.33</v>
      </c>
      <c r="CM671">
        <v>-34116.67</v>
      </c>
      <c r="CN671">
        <v>-21836.67</v>
      </c>
      <c r="CO671">
        <v>5286606.67</v>
      </c>
      <c r="CP671">
        <v>-85496.67</v>
      </c>
      <c r="CQ671">
        <v>-8013.33</v>
      </c>
      <c r="CR671">
        <v>206402.21</v>
      </c>
      <c r="CS671">
        <v>199754573.97999999</v>
      </c>
      <c r="CT671">
        <v>70259.72</v>
      </c>
      <c r="CU671">
        <v>200048798.50999999</v>
      </c>
      <c r="CV671" s="34">
        <v>0.53101100000000001</v>
      </c>
      <c r="CW671">
        <v>120026404.40000001</v>
      </c>
      <c r="CX671" s="10">
        <v>304074.55</v>
      </c>
      <c r="CY671" s="10">
        <f t="shared" si="21"/>
        <v>0</v>
      </c>
      <c r="CZ671" s="10">
        <f>IFERROR(INDEX(CONFAZ!$A$2:$ES$440,MATCH(DATE(YEAR($A671),MONTH($A671),15),CONFAZ!$A$2:$A$440,0),4),0)</f>
        <v>28895.89</v>
      </c>
      <c r="DB671"/>
      <c r="DC671"/>
      <c r="DD671"/>
      <c r="DJ671"/>
    </row>
    <row r="672" spans="1:114" x14ac:dyDescent="0.25">
      <c r="A672" s="1">
        <v>41780</v>
      </c>
      <c r="B672" s="1" t="str">
        <f t="shared" si="20"/>
        <v>21/05/2014</v>
      </c>
      <c r="C672" t="s">
        <v>61</v>
      </c>
      <c r="D672" t="s">
        <v>66</v>
      </c>
      <c r="E672" s="8">
        <v>2.2208999999999999</v>
      </c>
      <c r="F672">
        <v>184903368.41</v>
      </c>
      <c r="G672">
        <v>1324708.56</v>
      </c>
      <c r="H672">
        <v>379816299</v>
      </c>
      <c r="I672">
        <v>49155025.229999989</v>
      </c>
      <c r="J672">
        <v>119431583.81</v>
      </c>
      <c r="K672">
        <v>8260396.8599999994</v>
      </c>
      <c r="L672">
        <v>36208970</v>
      </c>
      <c r="M672" s="10">
        <v>5913382</v>
      </c>
      <c r="N672" s="10">
        <v>36139783</v>
      </c>
      <c r="O672" s="10">
        <v>48272401</v>
      </c>
      <c r="P672" s="10">
        <v>53059221</v>
      </c>
      <c r="Q672" s="10">
        <v>4998989</v>
      </c>
      <c r="R672" s="10">
        <v>45662235</v>
      </c>
      <c r="S672" s="10">
        <v>1043744</v>
      </c>
      <c r="T672" s="10">
        <v>16198398</v>
      </c>
      <c r="U672" s="10">
        <v>142293993</v>
      </c>
      <c r="V672" s="10">
        <v>24909444</v>
      </c>
      <c r="W672" s="10">
        <v>1043744</v>
      </c>
      <c r="X672" s="10">
        <v>16198398</v>
      </c>
      <c r="Y672" s="10">
        <v>142293993</v>
      </c>
      <c r="Z672" s="10">
        <v>24909444</v>
      </c>
      <c r="AA672" s="10">
        <v>1324709</v>
      </c>
      <c r="AB672" s="10">
        <v>35.037019802300001</v>
      </c>
      <c r="AC672">
        <v>147.13999999999999</v>
      </c>
      <c r="AD672" s="2">
        <v>20540376531</v>
      </c>
      <c r="AE672" s="2">
        <v>20229371571</v>
      </c>
      <c r="AF672" s="10">
        <f>INDEX(CONFAZ!$EN$2:$ES$408,MATCH(DATE(YEAR($A672),MONTH($A672),15),CONFAZ!$EN$2:$EN$408,0),2)</f>
        <v>194445167</v>
      </c>
      <c r="AG672" s="10">
        <f>INDEX(CONFAZ!$EN$2:$ES$408,MATCH(DATE(YEAR($A672),MONTH($A672),15),CONFAZ!$EN$2:$EN$408,0),3)</f>
        <v>429533398</v>
      </c>
      <c r="AH672">
        <v>724</v>
      </c>
      <c r="AI672">
        <v>818961316800</v>
      </c>
      <c r="AJ672">
        <v>10.9</v>
      </c>
      <c r="AK672">
        <v>0.6</v>
      </c>
      <c r="AL672">
        <v>902.69555555555496</v>
      </c>
      <c r="AM672">
        <v>721.90099999999995</v>
      </c>
      <c r="AN672">
        <v>666.70952380952303</v>
      </c>
      <c r="AO672">
        <v>820.41759999999999</v>
      </c>
      <c r="AP672">
        <v>7.0521119922317501</v>
      </c>
      <c r="AQ672">
        <v>1.46</v>
      </c>
      <c r="AR672">
        <v>242.34</v>
      </c>
      <c r="AS672">
        <v>-22.47</v>
      </c>
      <c r="AT672" s="10">
        <v>481273000000</v>
      </c>
      <c r="AU672">
        <v>0</v>
      </c>
      <c r="AV672">
        <v>0</v>
      </c>
      <c r="AW672">
        <v>76277076</v>
      </c>
      <c r="AX672">
        <v>68418261</v>
      </c>
      <c r="AY672">
        <v>0</v>
      </c>
      <c r="AZ672" s="10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7858815</v>
      </c>
      <c r="BO672">
        <v>19952970000</v>
      </c>
      <c r="BP672" s="3">
        <v>0.4</v>
      </c>
      <c r="BQ672" s="3">
        <v>3704</v>
      </c>
      <c r="BR672">
        <v>19420.27</v>
      </c>
      <c r="BS672">
        <v>1978456000</v>
      </c>
      <c r="BT672" s="3">
        <v>17243000</v>
      </c>
      <c r="BU672">
        <v>4755647000</v>
      </c>
      <c r="BV672" s="3">
        <v>9151223000</v>
      </c>
      <c r="BW672">
        <v>4050400000</v>
      </c>
      <c r="BX672" s="3">
        <v>15902570000</v>
      </c>
      <c r="BY672">
        <v>0</v>
      </c>
      <c r="BZ672">
        <v>0</v>
      </c>
      <c r="CA672">
        <v>0</v>
      </c>
      <c r="CB672">
        <v>0</v>
      </c>
      <c r="CC672">
        <v>18211488000</v>
      </c>
      <c r="CD672">
        <v>0.4</v>
      </c>
      <c r="CE672">
        <v>200078.98</v>
      </c>
      <c r="CF672">
        <v>138920788.28</v>
      </c>
      <c r="CG672">
        <v>30775.61</v>
      </c>
      <c r="CH672">
        <v>36283.67</v>
      </c>
      <c r="CI672">
        <v>36.417150700000001</v>
      </c>
      <c r="CJ672">
        <v>2.98</v>
      </c>
      <c r="CK672">
        <v>-165786.67000000001</v>
      </c>
      <c r="CL672">
        <v>-199903.33</v>
      </c>
      <c r="CM672">
        <v>-34116.67</v>
      </c>
      <c r="CN672">
        <v>-21836.67</v>
      </c>
      <c r="CO672">
        <v>5286606.67</v>
      </c>
      <c r="CP672">
        <v>-85496.67</v>
      </c>
      <c r="CQ672">
        <v>-8013.33</v>
      </c>
      <c r="CR672">
        <v>533428</v>
      </c>
      <c r="CS672">
        <v>240909930.34</v>
      </c>
      <c r="CT672">
        <v>54626.51</v>
      </c>
      <c r="CU672">
        <v>241497984.84999999</v>
      </c>
      <c r="CV672" s="34">
        <v>0.53101100000000001</v>
      </c>
      <c r="CW672">
        <v>121461440.90000001</v>
      </c>
      <c r="CX672" s="10">
        <v>330730.93000000005</v>
      </c>
      <c r="CY672" s="10">
        <f t="shared" si="21"/>
        <v>0</v>
      </c>
      <c r="CZ672" s="10">
        <f>IFERROR(INDEX(CONFAZ!$A$2:$ES$440,MATCH(DATE(YEAR($A672),MONTH($A672),15),CONFAZ!$A$2:$A$440,0),4),0)</f>
        <v>30775.61</v>
      </c>
      <c r="DA672"/>
      <c r="DB672"/>
      <c r="DC672"/>
      <c r="DD672"/>
      <c r="DJ672"/>
    </row>
    <row r="673" spans="1:114" x14ac:dyDescent="0.25">
      <c r="A673" s="1">
        <v>41811</v>
      </c>
      <c r="B673" s="1" t="str">
        <f t="shared" si="20"/>
        <v>21/06/2014</v>
      </c>
      <c r="C673" t="s">
        <v>61</v>
      </c>
      <c r="D673" t="s">
        <v>66</v>
      </c>
      <c r="E673" s="8">
        <v>2.2355</v>
      </c>
      <c r="F673">
        <v>183547572.01999998</v>
      </c>
      <c r="G673">
        <v>913324.10000000009</v>
      </c>
      <c r="H673">
        <v>368954997</v>
      </c>
      <c r="I673">
        <v>55170304.649999991</v>
      </c>
      <c r="J673">
        <v>104588762.72999999</v>
      </c>
      <c r="K673">
        <v>8310100.2000000002</v>
      </c>
      <c r="L673">
        <v>22111417</v>
      </c>
      <c r="M673" s="10">
        <v>5907109</v>
      </c>
      <c r="N673" s="10">
        <v>39424136</v>
      </c>
      <c r="O673" s="10">
        <v>48939994</v>
      </c>
      <c r="P673" s="10">
        <v>54358989</v>
      </c>
      <c r="Q673" s="10">
        <v>4925841</v>
      </c>
      <c r="R673" s="10">
        <v>47445861</v>
      </c>
      <c r="S673" s="10">
        <v>986618</v>
      </c>
      <c r="T673" s="10">
        <v>15305536</v>
      </c>
      <c r="U673" s="10">
        <v>124874399</v>
      </c>
      <c r="V673" s="10">
        <v>25873190</v>
      </c>
      <c r="W673" s="10">
        <v>986618</v>
      </c>
      <c r="X673" s="10">
        <v>15305536</v>
      </c>
      <c r="Y673" s="10">
        <v>124874399</v>
      </c>
      <c r="Z673" s="10">
        <v>25873190</v>
      </c>
      <c r="AA673" s="10">
        <v>913324</v>
      </c>
      <c r="AB673" s="10">
        <v>36.153228851999998</v>
      </c>
      <c r="AC673">
        <v>140.88</v>
      </c>
      <c r="AD673" s="2">
        <v>20288075461</v>
      </c>
      <c r="AE673" s="2">
        <v>18260985106</v>
      </c>
      <c r="AF673" s="10">
        <f>INDEX(CONFAZ!$EN$2:$ES$408,MATCH(DATE(YEAR($A673),MONTH($A673),15),CONFAZ!$EN$2:$EN$408,0),2)</f>
        <v>279182455</v>
      </c>
      <c r="AG673" s="10">
        <f>INDEX(CONFAZ!$EN$2:$ES$408,MATCH(DATE(YEAR($A673),MONTH($A673),15),CONFAZ!$EN$2:$EN$408,0),3)</f>
        <v>651956473</v>
      </c>
      <c r="AH673">
        <v>724</v>
      </c>
      <c r="AI673">
        <v>834995018000</v>
      </c>
      <c r="AJ673">
        <v>10.9</v>
      </c>
      <c r="AK673">
        <v>0.26</v>
      </c>
      <c r="AL673">
        <v>902.19222222222197</v>
      </c>
      <c r="AM673">
        <v>720.45899999999995</v>
      </c>
      <c r="AN673">
        <v>665.14761904761895</v>
      </c>
      <c r="AO673">
        <v>818.71360000000004</v>
      </c>
      <c r="AP673">
        <v>6.9317734064801604</v>
      </c>
      <c r="AQ673">
        <v>1.4</v>
      </c>
      <c r="AR673">
        <v>250.22</v>
      </c>
      <c r="AS673">
        <v>2.56</v>
      </c>
      <c r="AT673" s="10">
        <v>461330600000</v>
      </c>
      <c r="AU673">
        <v>0</v>
      </c>
      <c r="AV673">
        <v>0</v>
      </c>
      <c r="AW673">
        <v>76655579</v>
      </c>
      <c r="AX673">
        <v>72382049</v>
      </c>
      <c r="AY673">
        <v>0</v>
      </c>
      <c r="AZ673" s="10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4273530</v>
      </c>
      <c r="BO673">
        <v>19952970000</v>
      </c>
      <c r="BP673" s="3">
        <v>0.4</v>
      </c>
      <c r="BQ673" s="3">
        <v>3704</v>
      </c>
      <c r="BR673">
        <v>19420.27</v>
      </c>
      <c r="BS673" s="3">
        <v>1978456000</v>
      </c>
      <c r="BT673" s="3">
        <v>17243000</v>
      </c>
      <c r="BU673" s="3">
        <v>4755647000</v>
      </c>
      <c r="BV673">
        <v>9151223000</v>
      </c>
      <c r="BW673" s="3">
        <v>4050400000</v>
      </c>
      <c r="BX673" s="3">
        <v>15902570000</v>
      </c>
      <c r="BY673">
        <v>0</v>
      </c>
      <c r="BZ673">
        <v>0</v>
      </c>
      <c r="CA673">
        <v>0</v>
      </c>
      <c r="CB673">
        <v>0</v>
      </c>
      <c r="CC673">
        <v>18211488000</v>
      </c>
      <c r="CD673">
        <v>0.4</v>
      </c>
      <c r="CE673">
        <v>680176.43</v>
      </c>
      <c r="CF673">
        <v>167164285.18000001</v>
      </c>
      <c r="CG673">
        <v>31778.85</v>
      </c>
      <c r="CH673">
        <v>34258.67</v>
      </c>
      <c r="CI673">
        <v>36.417150700000001</v>
      </c>
      <c r="CJ673">
        <v>2.97</v>
      </c>
      <c r="CK673">
        <v>-165786.67000000001</v>
      </c>
      <c r="CL673">
        <v>-199903.33</v>
      </c>
      <c r="CM673">
        <v>-34116.67</v>
      </c>
      <c r="CN673">
        <v>-21836.67</v>
      </c>
      <c r="CO673">
        <v>5286606.67</v>
      </c>
      <c r="CP673">
        <v>-85496.67</v>
      </c>
      <c r="CQ673">
        <v>-8013.33</v>
      </c>
      <c r="CR673">
        <v>378753.64</v>
      </c>
      <c r="CS673">
        <v>222512541.75999999</v>
      </c>
      <c r="CT673">
        <v>21714.639999999999</v>
      </c>
      <c r="CU673">
        <v>222913010.03999999</v>
      </c>
      <c r="CV673" s="34">
        <v>0.53101100000000001</v>
      </c>
      <c r="CW673">
        <v>115733842.09999999</v>
      </c>
      <c r="CX673" s="10">
        <v>315003.68</v>
      </c>
      <c r="CY673" s="10">
        <f t="shared" si="21"/>
        <v>0</v>
      </c>
      <c r="CZ673" s="10">
        <f>IFERROR(INDEX(CONFAZ!$A$2:$ES$440,MATCH(DATE(YEAR($A673),MONTH($A673),15),CONFAZ!$A$2:$A$440,0),4),0)</f>
        <v>31778.85</v>
      </c>
      <c r="DA673"/>
      <c r="DB673"/>
      <c r="DC673"/>
      <c r="DD673"/>
      <c r="DJ673"/>
    </row>
    <row r="674" spans="1:114" x14ac:dyDescent="0.25">
      <c r="A674" s="1">
        <v>41841</v>
      </c>
      <c r="B674" s="1" t="str">
        <f t="shared" si="20"/>
        <v>21/07/2014</v>
      </c>
      <c r="C674" t="s">
        <v>61</v>
      </c>
      <c r="D674" t="s">
        <v>66</v>
      </c>
      <c r="E674" s="8">
        <v>2.2246000000000001</v>
      </c>
      <c r="F674">
        <v>187296588.71000004</v>
      </c>
      <c r="G674">
        <v>1572939.3600000003</v>
      </c>
      <c r="H674">
        <v>371819620</v>
      </c>
      <c r="I674">
        <v>51986018.729999989</v>
      </c>
      <c r="J674">
        <v>105785154.76000001</v>
      </c>
      <c r="K674">
        <v>8351777.0500000007</v>
      </c>
      <c r="L674">
        <v>21415264</v>
      </c>
      <c r="M674" s="10">
        <v>7092525</v>
      </c>
      <c r="N674" s="10">
        <v>36569844</v>
      </c>
      <c r="O674" s="10">
        <v>45187121</v>
      </c>
      <c r="P674" s="10">
        <v>54370055</v>
      </c>
      <c r="Q674" s="10">
        <v>5171804</v>
      </c>
      <c r="R674" s="10">
        <v>49572232</v>
      </c>
      <c r="S674" s="10">
        <v>1226806</v>
      </c>
      <c r="T674" s="10">
        <v>17006870</v>
      </c>
      <c r="U674" s="10">
        <v>127584752</v>
      </c>
      <c r="V674" s="10">
        <v>26465674</v>
      </c>
      <c r="W674" s="10">
        <v>1226806</v>
      </c>
      <c r="X674" s="10">
        <v>17006870</v>
      </c>
      <c r="Y674" s="10">
        <v>127584752</v>
      </c>
      <c r="Z674" s="10">
        <v>26465674</v>
      </c>
      <c r="AA674" s="10">
        <v>1571937</v>
      </c>
      <c r="AB674" s="10">
        <v>38.323561941100003</v>
      </c>
      <c r="AC674">
        <v>149.85</v>
      </c>
      <c r="AD674" s="2">
        <v>21921458082</v>
      </c>
      <c r="AE674" s="2">
        <v>21610393823</v>
      </c>
      <c r="AF674" s="10">
        <f>INDEX(CONFAZ!$EN$2:$ES$408,MATCH(DATE(YEAR($A674),MONTH($A674),15),CONFAZ!$EN$2:$EN$408,0),2)</f>
        <v>326379196</v>
      </c>
      <c r="AG674" s="10">
        <f>INDEX(CONFAZ!$EN$2:$ES$408,MATCH(DATE(YEAR($A674),MONTH($A674),15),CONFAZ!$EN$2:$EN$408,0),3)</f>
        <v>570414792</v>
      </c>
      <c r="AH674">
        <v>724</v>
      </c>
      <c r="AI674">
        <v>838211483200</v>
      </c>
      <c r="AJ674">
        <v>10.9</v>
      </c>
      <c r="AK674">
        <v>0.13</v>
      </c>
      <c r="AL674">
        <v>903.02111111111105</v>
      </c>
      <c r="AM674">
        <v>721.51049999999998</v>
      </c>
      <c r="AN674">
        <v>667.54047619047606</v>
      </c>
      <c r="AO674">
        <v>820.33879999999999</v>
      </c>
      <c r="AP674">
        <v>6.98595534000202</v>
      </c>
      <c r="AQ674">
        <v>1.01</v>
      </c>
      <c r="AR674">
        <v>242.95</v>
      </c>
      <c r="AS674">
        <v>-5.34</v>
      </c>
      <c r="AT674" s="10">
        <v>486915700000</v>
      </c>
      <c r="AU674">
        <v>0</v>
      </c>
      <c r="AV674">
        <v>0</v>
      </c>
      <c r="AW674">
        <v>113908512</v>
      </c>
      <c r="AX674">
        <v>108294016</v>
      </c>
      <c r="AY674">
        <v>0</v>
      </c>
      <c r="AZ674" s="10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5614496</v>
      </c>
      <c r="BO674">
        <v>19952970000</v>
      </c>
      <c r="BP674" s="3">
        <v>0.4</v>
      </c>
      <c r="BQ674" s="3">
        <v>3704</v>
      </c>
      <c r="BR674" s="3">
        <v>19420.27</v>
      </c>
      <c r="BS674" s="3">
        <v>1978456000</v>
      </c>
      <c r="BT674" s="3">
        <v>17243000</v>
      </c>
      <c r="BU674">
        <v>4755647000</v>
      </c>
      <c r="BV674" s="3">
        <v>9151223000</v>
      </c>
      <c r="BW674">
        <v>4050400000</v>
      </c>
      <c r="BX674">
        <v>15902570000</v>
      </c>
      <c r="BY674">
        <v>0</v>
      </c>
      <c r="BZ674">
        <v>0</v>
      </c>
      <c r="CA674">
        <v>0</v>
      </c>
      <c r="CB674">
        <v>0</v>
      </c>
      <c r="CC674">
        <v>18211488000</v>
      </c>
      <c r="CD674">
        <v>0.4</v>
      </c>
      <c r="CE674">
        <v>355247.15</v>
      </c>
      <c r="CF674">
        <v>119365728.94</v>
      </c>
      <c r="CG674">
        <v>22545.32</v>
      </c>
      <c r="CH674">
        <v>36691.67</v>
      </c>
      <c r="CI674">
        <v>36.417150700000001</v>
      </c>
      <c r="CJ674">
        <v>2.96</v>
      </c>
      <c r="CK674">
        <v>90346.67</v>
      </c>
      <c r="CL674">
        <v>170813.33</v>
      </c>
      <c r="CM674">
        <v>80466.67</v>
      </c>
      <c r="CN674">
        <v>-15230</v>
      </c>
      <c r="CO674">
        <v>5487293.3300000001</v>
      </c>
      <c r="CP674">
        <v>-104603.33</v>
      </c>
      <c r="CQ674">
        <v>-11020</v>
      </c>
      <c r="CR674">
        <v>334705.34000000003</v>
      </c>
      <c r="CS674">
        <v>226095193.88999999</v>
      </c>
      <c r="CT674">
        <v>31633.52</v>
      </c>
      <c r="CU674">
        <v>226462132.75</v>
      </c>
      <c r="CV674" s="34">
        <v>0.53101100000000001</v>
      </c>
      <c r="CW674">
        <v>126386618.5</v>
      </c>
      <c r="CX674" s="10">
        <v>323606.89</v>
      </c>
      <c r="CY674" s="10">
        <f t="shared" si="21"/>
        <v>0</v>
      </c>
      <c r="CZ674" s="10">
        <f>IFERROR(INDEX(CONFAZ!$A$2:$ES$440,MATCH(DATE(YEAR($A674),MONTH($A674),15),CONFAZ!$A$2:$A$440,0),4),0)</f>
        <v>22545.32</v>
      </c>
      <c r="DA674"/>
      <c r="DB674"/>
      <c r="DC674"/>
      <c r="DD674"/>
      <c r="DJ674"/>
    </row>
    <row r="675" spans="1:114" x14ac:dyDescent="0.25">
      <c r="A675" s="1">
        <v>41872</v>
      </c>
      <c r="B675" s="1" t="str">
        <f t="shared" si="20"/>
        <v>21/08/2014</v>
      </c>
      <c r="C675" t="s">
        <v>61</v>
      </c>
      <c r="D675" t="s">
        <v>66</v>
      </c>
      <c r="E675" s="8">
        <v>2.2679999999999998</v>
      </c>
      <c r="F675">
        <v>195283644.34999999</v>
      </c>
      <c r="G675">
        <v>1905145.96</v>
      </c>
      <c r="H675">
        <v>404306209</v>
      </c>
      <c r="I675">
        <v>54994039.370000005</v>
      </c>
      <c r="J675">
        <v>123360833.8</v>
      </c>
      <c r="K675">
        <v>8647628.0099999998</v>
      </c>
      <c r="L675">
        <v>16214552</v>
      </c>
      <c r="M675" s="10">
        <v>6201537</v>
      </c>
      <c r="N675" s="10">
        <v>36183990</v>
      </c>
      <c r="O675" s="10">
        <v>49216650</v>
      </c>
      <c r="P675" s="10">
        <v>58613807</v>
      </c>
      <c r="Q675" s="10">
        <v>6350384</v>
      </c>
      <c r="R675" s="10">
        <v>51116543</v>
      </c>
      <c r="S675" s="10">
        <v>1681085</v>
      </c>
      <c r="T675" s="10">
        <v>16182605</v>
      </c>
      <c r="U675" s="10">
        <v>148931144</v>
      </c>
      <c r="V675" s="10">
        <v>27943409</v>
      </c>
      <c r="W675" s="10">
        <v>1681085</v>
      </c>
      <c r="X675" s="10">
        <v>16182605</v>
      </c>
      <c r="Y675" s="10">
        <v>148931144</v>
      </c>
      <c r="Z675" s="10">
        <v>27943409</v>
      </c>
      <c r="AA675" s="10">
        <v>1885055</v>
      </c>
      <c r="AB675" s="10">
        <v>39.070714666199997</v>
      </c>
      <c r="AC675">
        <v>148.27000000000001</v>
      </c>
      <c r="AD675" s="2">
        <v>19224653901</v>
      </c>
      <c r="AE675" s="2">
        <v>19437036957</v>
      </c>
      <c r="AF675" s="10">
        <f>INDEX(CONFAZ!$EN$2:$ES$408,MATCH(DATE(YEAR($A675),MONTH($A675),15),CONFAZ!$EN$2:$EN$408,0),2)</f>
        <v>272558694</v>
      </c>
      <c r="AG675" s="10">
        <f>INDEX(CONFAZ!$EN$2:$ES$408,MATCH(DATE(YEAR($A675),MONTH($A675),15),CONFAZ!$EN$2:$EN$408,0),3)</f>
        <v>415612559</v>
      </c>
      <c r="AH675">
        <v>724</v>
      </c>
      <c r="AI675">
        <v>859928075999.99902</v>
      </c>
      <c r="AJ675">
        <v>10.9</v>
      </c>
      <c r="AK675">
        <v>0.18</v>
      </c>
      <c r="AL675">
        <v>901.97333333333302</v>
      </c>
      <c r="AM675">
        <v>720.16849999999999</v>
      </c>
      <c r="AN675">
        <v>666.19571428571396</v>
      </c>
      <c r="AO675">
        <v>817.89080000000001</v>
      </c>
      <c r="AP675">
        <v>6.9821959056645699</v>
      </c>
      <c r="AQ675">
        <v>1.25</v>
      </c>
      <c r="AR675">
        <v>236.02</v>
      </c>
      <c r="AS675">
        <v>-14.769</v>
      </c>
      <c r="AT675" s="10">
        <v>483783100000</v>
      </c>
      <c r="AU675">
        <v>0</v>
      </c>
      <c r="AV675">
        <v>0</v>
      </c>
      <c r="AW675">
        <v>62610707</v>
      </c>
      <c r="AX675">
        <v>61197556</v>
      </c>
      <c r="AY675">
        <v>0</v>
      </c>
      <c r="AZ675" s="10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1413151</v>
      </c>
      <c r="BO675">
        <v>19952970000</v>
      </c>
      <c r="BP675" s="3">
        <v>0.4</v>
      </c>
      <c r="BQ675" s="3">
        <v>3704</v>
      </c>
      <c r="BR675" s="3">
        <v>19420.27</v>
      </c>
      <c r="BS675" s="3">
        <v>1978456000</v>
      </c>
      <c r="BT675" s="3">
        <v>17243000</v>
      </c>
      <c r="BU675" s="3">
        <v>4755647000</v>
      </c>
      <c r="BV675">
        <v>9151223000</v>
      </c>
      <c r="BW675" s="3">
        <v>4050400000</v>
      </c>
      <c r="BX675" s="3">
        <v>15902570000</v>
      </c>
      <c r="BY675">
        <v>0</v>
      </c>
      <c r="BZ675">
        <v>0</v>
      </c>
      <c r="CA675">
        <v>0</v>
      </c>
      <c r="CB675">
        <v>0</v>
      </c>
      <c r="CC675">
        <v>19952970000</v>
      </c>
      <c r="CD675">
        <v>0.4</v>
      </c>
      <c r="CE675">
        <v>359741.02</v>
      </c>
      <c r="CF675">
        <v>149889699.80000001</v>
      </c>
      <c r="CG675">
        <v>35316.35</v>
      </c>
      <c r="CH675">
        <v>35577.67</v>
      </c>
      <c r="CI675">
        <v>36.417150700000001</v>
      </c>
      <c r="CJ675">
        <v>2.96</v>
      </c>
      <c r="CK675">
        <v>90346.67</v>
      </c>
      <c r="CL675">
        <v>170813.33</v>
      </c>
      <c r="CM675">
        <v>80466.67</v>
      </c>
      <c r="CN675">
        <v>-15230</v>
      </c>
      <c r="CO675">
        <v>5487293.3300000001</v>
      </c>
      <c r="CP675">
        <v>-104603.33</v>
      </c>
      <c r="CQ675">
        <v>-11020</v>
      </c>
      <c r="CR675">
        <v>310605.14</v>
      </c>
      <c r="CS675">
        <v>249013187.18000001</v>
      </c>
      <c r="CT675">
        <v>193509.02</v>
      </c>
      <c r="CU675">
        <v>249528101.34</v>
      </c>
      <c r="CV675" s="34">
        <v>0.53101100000000001</v>
      </c>
      <c r="CW675">
        <v>135004286.5</v>
      </c>
      <c r="CX675" s="10">
        <v>333567.13999999996</v>
      </c>
      <c r="CY675" s="10">
        <f t="shared" si="21"/>
        <v>0</v>
      </c>
      <c r="CZ675" s="10">
        <f>IFERROR(INDEX(CONFAZ!$A$2:$ES$440,MATCH(DATE(YEAR($A675),MONTH($A675),15),CONFAZ!$A$2:$A$440,0),4),0)</f>
        <v>35316.35</v>
      </c>
      <c r="DA675"/>
      <c r="DB675"/>
      <c r="DC675"/>
      <c r="DD675"/>
      <c r="DJ675"/>
    </row>
    <row r="676" spans="1:114" x14ac:dyDescent="0.25">
      <c r="A676" s="1">
        <v>41903</v>
      </c>
      <c r="B676" s="1" t="str">
        <f t="shared" si="20"/>
        <v>21/09/2014</v>
      </c>
      <c r="C676" t="s">
        <v>61</v>
      </c>
      <c r="D676" t="s">
        <v>66</v>
      </c>
      <c r="E676" s="8">
        <v>2.3329</v>
      </c>
      <c r="F676">
        <v>208882834.09999999</v>
      </c>
      <c r="G676">
        <v>3414248.4899999993</v>
      </c>
      <c r="H676">
        <v>398901506</v>
      </c>
      <c r="I676">
        <v>58379521.089999989</v>
      </c>
      <c r="J676">
        <v>101034484.97999999</v>
      </c>
      <c r="K676">
        <v>9262166.4300000016</v>
      </c>
      <c r="L676">
        <v>12599932</v>
      </c>
      <c r="M676" s="10">
        <v>7177787</v>
      </c>
      <c r="N676" s="10">
        <v>36894524</v>
      </c>
      <c r="O676" s="10">
        <v>50760227</v>
      </c>
      <c r="P676" s="10">
        <v>60820194</v>
      </c>
      <c r="Q676" s="10">
        <v>5160085</v>
      </c>
      <c r="R676" s="10">
        <v>57598091</v>
      </c>
      <c r="S676" s="10">
        <v>1663067</v>
      </c>
      <c r="T676" s="10">
        <v>17858997</v>
      </c>
      <c r="U676" s="10">
        <v>130576152</v>
      </c>
      <c r="V676" s="10">
        <v>26978134</v>
      </c>
      <c r="W676" s="10">
        <v>1663067</v>
      </c>
      <c r="X676" s="10">
        <v>17858997</v>
      </c>
      <c r="Y676" s="10">
        <v>130576152</v>
      </c>
      <c r="Z676" s="10">
        <v>26978134</v>
      </c>
      <c r="AA676" s="10">
        <v>3414248</v>
      </c>
      <c r="AB676" s="10">
        <v>40.778422608299998</v>
      </c>
      <c r="AC676">
        <v>148.12</v>
      </c>
      <c r="AD676" s="2">
        <v>19370174258</v>
      </c>
      <c r="AE676" s="2">
        <v>20722266356</v>
      </c>
      <c r="AF676" s="10">
        <f>INDEX(CONFAZ!$EN$2:$ES$408,MATCH(DATE(YEAR($A676),MONTH($A676),15),CONFAZ!$EN$2:$EN$408,0),2)</f>
        <v>315724988</v>
      </c>
      <c r="AG676" s="10">
        <f>INDEX(CONFAZ!$EN$2:$ES$408,MATCH(DATE(YEAR($A676),MONTH($A676),15),CONFAZ!$EN$2:$EN$408,0),3)</f>
        <v>656651583</v>
      </c>
      <c r="AH676">
        <v>724</v>
      </c>
      <c r="AI676">
        <v>876034277700</v>
      </c>
      <c r="AJ676">
        <v>10.9</v>
      </c>
      <c r="AK676">
        <v>0.49</v>
      </c>
      <c r="AL676">
        <v>912.44722222222197</v>
      </c>
      <c r="AM676">
        <v>723.55449999999996</v>
      </c>
      <c r="AN676">
        <v>669.275714285714</v>
      </c>
      <c r="AO676">
        <v>824.67039999999997</v>
      </c>
      <c r="AP676">
        <v>6.8656204960743397</v>
      </c>
      <c r="AQ676">
        <v>1.56999</v>
      </c>
      <c r="AR676">
        <v>232.3</v>
      </c>
      <c r="AS676">
        <v>12.09</v>
      </c>
      <c r="AT676" s="10">
        <v>491426800000</v>
      </c>
      <c r="AU676">
        <v>0</v>
      </c>
      <c r="AV676">
        <v>0</v>
      </c>
      <c r="AW676">
        <v>103048443</v>
      </c>
      <c r="AX676">
        <v>95164683</v>
      </c>
      <c r="AY676">
        <v>0</v>
      </c>
      <c r="AZ676" s="10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7883760</v>
      </c>
      <c r="BO676">
        <v>19952970000</v>
      </c>
      <c r="BP676" s="3">
        <v>0.4</v>
      </c>
      <c r="BQ676" s="3">
        <v>3704</v>
      </c>
      <c r="BR676" s="3">
        <v>19420.27</v>
      </c>
      <c r="BS676" s="3">
        <v>1978456000</v>
      </c>
      <c r="BT676">
        <v>17243000</v>
      </c>
      <c r="BU676" s="3">
        <v>4755647000</v>
      </c>
      <c r="BV676">
        <v>9151223000</v>
      </c>
      <c r="BW676">
        <v>4050400000</v>
      </c>
      <c r="BX676" s="3">
        <v>15902570000</v>
      </c>
      <c r="BY676">
        <v>0</v>
      </c>
      <c r="BZ676">
        <v>0</v>
      </c>
      <c r="CA676">
        <v>0</v>
      </c>
      <c r="CB676">
        <v>0</v>
      </c>
      <c r="CC676">
        <v>19952970000</v>
      </c>
      <c r="CD676">
        <v>0.4</v>
      </c>
      <c r="CE676">
        <v>314441.59999999998</v>
      </c>
      <c r="CF676">
        <v>150346780.34999999</v>
      </c>
      <c r="CG676">
        <v>31848.16</v>
      </c>
      <c r="CH676">
        <v>35651.67</v>
      </c>
      <c r="CI676">
        <v>36.417150700000001</v>
      </c>
      <c r="CJ676">
        <v>2.96</v>
      </c>
      <c r="CK676">
        <v>90346.67</v>
      </c>
      <c r="CL676">
        <v>170813.33</v>
      </c>
      <c r="CM676">
        <v>80466.67</v>
      </c>
      <c r="CN676">
        <v>-15230</v>
      </c>
      <c r="CO676">
        <v>5487293.3300000001</v>
      </c>
      <c r="CP676">
        <v>-104603.33</v>
      </c>
      <c r="CQ676">
        <v>-11020</v>
      </c>
      <c r="CR676">
        <v>2429385.16</v>
      </c>
      <c r="CS676">
        <v>235521707.25999999</v>
      </c>
      <c r="CT676">
        <v>42885.31</v>
      </c>
      <c r="CU676">
        <v>237997977.72999999</v>
      </c>
      <c r="CV676" s="34">
        <v>0.53101100000000001</v>
      </c>
      <c r="CW676">
        <v>145247886</v>
      </c>
      <c r="CX676" s="10">
        <v>313903.97000000003</v>
      </c>
      <c r="CY676" s="10">
        <f t="shared" si="21"/>
        <v>0</v>
      </c>
      <c r="CZ676" s="10">
        <f>IFERROR(INDEX(CONFAZ!$A$2:$ES$440,MATCH(DATE(YEAR($A676),MONTH($A676),15),CONFAZ!$A$2:$A$440,0),4),0)</f>
        <v>31848.16</v>
      </c>
      <c r="DA676" s="10"/>
      <c r="DB676" s="10"/>
      <c r="DC676"/>
      <c r="DD676"/>
      <c r="DJ676"/>
    </row>
    <row r="677" spans="1:114" x14ac:dyDescent="0.25">
      <c r="A677" s="1">
        <v>41933</v>
      </c>
      <c r="B677" s="1" t="str">
        <f t="shared" si="20"/>
        <v>21/10/2014</v>
      </c>
      <c r="C677" t="s">
        <v>61</v>
      </c>
      <c r="D677" t="s">
        <v>66</v>
      </c>
      <c r="E677" s="8">
        <v>2.4483000000000001</v>
      </c>
      <c r="F677">
        <v>215607354.77000004</v>
      </c>
      <c r="G677">
        <v>1970591.4000000001</v>
      </c>
      <c r="H677">
        <v>450620284</v>
      </c>
      <c r="I677">
        <v>62725765.420000032</v>
      </c>
      <c r="J677">
        <v>139837554.49000001</v>
      </c>
      <c r="K677">
        <v>9249164.3300000001</v>
      </c>
      <c r="L677">
        <v>9888773</v>
      </c>
      <c r="M677" s="10">
        <v>7242264</v>
      </c>
      <c r="N677" s="10">
        <v>36895502</v>
      </c>
      <c r="O677" s="10">
        <v>49558076</v>
      </c>
      <c r="P677" s="10">
        <v>63139838</v>
      </c>
      <c r="Q677" s="10">
        <v>5437267</v>
      </c>
      <c r="R677" s="10">
        <v>61120398</v>
      </c>
      <c r="S677" s="10">
        <v>1910935</v>
      </c>
      <c r="T677" s="10">
        <v>18721629</v>
      </c>
      <c r="U677" s="10">
        <v>170890498</v>
      </c>
      <c r="V677" s="10">
        <v>33733286</v>
      </c>
      <c r="W677" s="10">
        <v>1910935</v>
      </c>
      <c r="X677" s="10">
        <v>18721629</v>
      </c>
      <c r="Y677" s="10">
        <v>170890498</v>
      </c>
      <c r="Z677" s="10">
        <v>33733286</v>
      </c>
      <c r="AA677" s="10">
        <v>1970591</v>
      </c>
      <c r="AB677" s="10">
        <v>45.710829028500001</v>
      </c>
      <c r="AC677">
        <v>149.69999999999999</v>
      </c>
      <c r="AD677" s="2">
        <v>18169787901</v>
      </c>
      <c r="AE677" s="2">
        <v>19635310320</v>
      </c>
      <c r="AF677" s="10">
        <f>INDEX(CONFAZ!$EN$2:$ES$408,MATCH(DATE(YEAR($A677),MONTH($A677),15),CONFAZ!$EN$2:$EN$408,0),2)</f>
        <v>332050826</v>
      </c>
      <c r="AG677" s="10">
        <f>INDEX(CONFAZ!$EN$2:$ES$408,MATCH(DATE(YEAR($A677),MONTH($A677),15),CONFAZ!$EN$2:$EN$408,0),3)</f>
        <v>615990886</v>
      </c>
      <c r="AH677">
        <v>724</v>
      </c>
      <c r="AI677">
        <v>920151933900</v>
      </c>
      <c r="AJ677">
        <v>10.92</v>
      </c>
      <c r="AK677">
        <v>0.38</v>
      </c>
      <c r="AL677">
        <v>914.46055555555495</v>
      </c>
      <c r="AM677">
        <v>723.55150000000003</v>
      </c>
      <c r="AN677">
        <v>669.38047619047597</v>
      </c>
      <c r="AO677">
        <v>825.35559999999998</v>
      </c>
      <c r="AP677">
        <v>6.7062553469880699</v>
      </c>
      <c r="AQ677">
        <v>1.42</v>
      </c>
      <c r="AR677">
        <v>219.8</v>
      </c>
      <c r="AS677">
        <v>24.6</v>
      </c>
      <c r="AT677" s="10">
        <v>508920800000</v>
      </c>
      <c r="AU677">
        <v>0</v>
      </c>
      <c r="AV677">
        <v>0</v>
      </c>
      <c r="AW677">
        <v>99813533</v>
      </c>
      <c r="AX677">
        <v>95463517</v>
      </c>
      <c r="AY677">
        <v>0</v>
      </c>
      <c r="AZ677" s="10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14720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4335296</v>
      </c>
      <c r="BO677">
        <v>19952970000</v>
      </c>
      <c r="BP677" s="3">
        <v>0.4</v>
      </c>
      <c r="BQ677" s="3">
        <v>3704</v>
      </c>
      <c r="BR677" s="3">
        <v>19420.27</v>
      </c>
      <c r="BS677" s="3">
        <v>1978456000</v>
      </c>
      <c r="BT677" s="3">
        <v>17243000</v>
      </c>
      <c r="BU677" s="3">
        <v>4755647000</v>
      </c>
      <c r="BV677" s="3">
        <v>9151223000</v>
      </c>
      <c r="BW677" s="3">
        <v>4050400000</v>
      </c>
      <c r="BX677" s="3">
        <v>15902570000</v>
      </c>
      <c r="BY677">
        <v>0</v>
      </c>
      <c r="BZ677">
        <v>0</v>
      </c>
      <c r="CA677">
        <v>0</v>
      </c>
      <c r="CB677">
        <v>0</v>
      </c>
      <c r="CC677">
        <v>19952970000</v>
      </c>
      <c r="CD677">
        <v>0.4</v>
      </c>
      <c r="CE677">
        <v>541844.73</v>
      </c>
      <c r="CF677">
        <v>117176604.98999999</v>
      </c>
      <c r="CG677">
        <v>33959.480000000003</v>
      </c>
      <c r="CH677">
        <v>35825.67</v>
      </c>
      <c r="CI677">
        <v>36.417150700000001</v>
      </c>
      <c r="CJ677">
        <v>2.96</v>
      </c>
      <c r="CK677">
        <v>186006.67</v>
      </c>
      <c r="CL677">
        <v>199016.67</v>
      </c>
      <c r="CM677">
        <v>13010</v>
      </c>
      <c r="CN677">
        <v>333.33</v>
      </c>
      <c r="CO677">
        <v>5543293.3300000001</v>
      </c>
      <c r="CP677">
        <v>-114503.33</v>
      </c>
      <c r="CQ677">
        <v>-29976.67</v>
      </c>
      <c r="CR677">
        <v>533188.84</v>
      </c>
      <c r="CS677">
        <v>277914367.31</v>
      </c>
      <c r="CT677">
        <v>18262.21</v>
      </c>
      <c r="CU677">
        <v>278469519.36000001</v>
      </c>
      <c r="CV677" s="34">
        <v>0.53101100000000001</v>
      </c>
      <c r="CW677">
        <v>189334917</v>
      </c>
      <c r="CX677" s="10">
        <v>336164.79000000004</v>
      </c>
      <c r="CY677" s="10">
        <f t="shared" si="21"/>
        <v>0</v>
      </c>
      <c r="CZ677" s="10">
        <f>IFERROR(INDEX(CONFAZ!$A$2:$ES$440,MATCH(DATE(YEAR($A677),MONTH($A677),15),CONFAZ!$A$2:$A$440,0),4),0)</f>
        <v>33959.480000000003</v>
      </c>
      <c r="DA677"/>
      <c r="DB677"/>
      <c r="DC677"/>
      <c r="DD677"/>
      <c r="DJ677"/>
    </row>
    <row r="678" spans="1:114" x14ac:dyDescent="0.25">
      <c r="A678" s="1">
        <v>41964</v>
      </c>
      <c r="B678" s="1" t="str">
        <f t="shared" si="20"/>
        <v>21/11/2014</v>
      </c>
      <c r="C678" t="s">
        <v>61</v>
      </c>
      <c r="D678" t="s">
        <v>66</v>
      </c>
      <c r="E678" s="8">
        <v>2.5484</v>
      </c>
      <c r="F678">
        <v>215619445.06</v>
      </c>
      <c r="G678">
        <v>1290485.95</v>
      </c>
      <c r="H678">
        <v>421482728</v>
      </c>
      <c r="I678">
        <v>60555963.460000001</v>
      </c>
      <c r="J678">
        <v>112546680.82999998</v>
      </c>
      <c r="K678">
        <v>9666442.0899999999</v>
      </c>
      <c r="L678">
        <v>7983555</v>
      </c>
      <c r="M678" s="10">
        <v>8418998</v>
      </c>
      <c r="N678" s="10">
        <v>37433047</v>
      </c>
      <c r="O678" s="10">
        <v>53657647</v>
      </c>
      <c r="P678" s="10">
        <v>61903491</v>
      </c>
      <c r="Q678" s="10">
        <v>5381193</v>
      </c>
      <c r="R678" s="10">
        <v>56819026</v>
      </c>
      <c r="S678" s="10">
        <v>1208286</v>
      </c>
      <c r="T678" s="10">
        <v>17466928</v>
      </c>
      <c r="U678" s="10">
        <v>140058199</v>
      </c>
      <c r="V678" s="10">
        <v>37845427</v>
      </c>
      <c r="W678" s="10">
        <v>1208286</v>
      </c>
      <c r="X678" s="10">
        <v>17466928</v>
      </c>
      <c r="Y678" s="10">
        <v>140058199</v>
      </c>
      <c r="Z678" s="10">
        <v>37845427</v>
      </c>
      <c r="AA678" s="10">
        <v>1290486</v>
      </c>
      <c r="AB678" s="10">
        <v>40.9092905969</v>
      </c>
      <c r="AC678">
        <v>144.91999999999999</v>
      </c>
      <c r="AD678" s="2">
        <v>15506384370</v>
      </c>
      <c r="AE678" s="2">
        <v>18191864947</v>
      </c>
      <c r="AF678" s="10">
        <f>INDEX(CONFAZ!$EN$2:$ES$408,MATCH(DATE(YEAR($A678),MONTH($A678),15),CONFAZ!$EN$2:$EN$408,0),2)</f>
        <v>226443009</v>
      </c>
      <c r="AG678" s="10">
        <f>INDEX(CONFAZ!$EN$2:$ES$408,MATCH(DATE(YEAR($A678),MONTH($A678),15),CONFAZ!$EN$2:$EN$408,0),3)</f>
        <v>689658702</v>
      </c>
      <c r="AH678">
        <v>724</v>
      </c>
      <c r="AI678">
        <v>956735618400</v>
      </c>
      <c r="AJ678">
        <v>11.15</v>
      </c>
      <c r="AK678">
        <v>0.53</v>
      </c>
      <c r="AL678">
        <v>908.11444444444396</v>
      </c>
      <c r="AM678">
        <v>719.74950000000001</v>
      </c>
      <c r="AN678">
        <v>665.36095238095197</v>
      </c>
      <c r="AO678">
        <v>819.48919999999998</v>
      </c>
      <c r="AP678">
        <v>6.5933181809039096</v>
      </c>
      <c r="AQ678">
        <v>1.51</v>
      </c>
      <c r="AR678">
        <v>198.47</v>
      </c>
      <c r="AS678">
        <v>14.65</v>
      </c>
      <c r="AT678" s="10">
        <v>498489100000</v>
      </c>
      <c r="AU678">
        <v>0</v>
      </c>
      <c r="AV678">
        <v>0</v>
      </c>
      <c r="AW678">
        <v>104955980</v>
      </c>
      <c r="AX678">
        <v>101528013</v>
      </c>
      <c r="AY678">
        <v>0</v>
      </c>
      <c r="AZ678" s="10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3427967</v>
      </c>
      <c r="BO678">
        <v>19952970000</v>
      </c>
      <c r="BP678" s="3">
        <v>0.4</v>
      </c>
      <c r="BQ678" s="3">
        <v>3704</v>
      </c>
      <c r="BR678">
        <v>19420.27</v>
      </c>
      <c r="BS678" s="3">
        <v>1978456000</v>
      </c>
      <c r="BT678">
        <v>17243000</v>
      </c>
      <c r="BU678" s="3">
        <v>4755647000</v>
      </c>
      <c r="BV678">
        <v>9151223000</v>
      </c>
      <c r="BW678" s="3">
        <v>4050400000</v>
      </c>
      <c r="BX678">
        <v>15902570000</v>
      </c>
      <c r="BY678">
        <v>0</v>
      </c>
      <c r="BZ678">
        <v>0</v>
      </c>
      <c r="CA678">
        <v>0</v>
      </c>
      <c r="CB678">
        <v>0</v>
      </c>
      <c r="CC678">
        <v>19952970000</v>
      </c>
      <c r="CD678">
        <v>0.4</v>
      </c>
      <c r="CE678">
        <v>369443.28</v>
      </c>
      <c r="CF678">
        <v>130335239.15000001</v>
      </c>
      <c r="CG678">
        <v>39540.339999999997</v>
      </c>
      <c r="CH678">
        <v>31797.67</v>
      </c>
      <c r="CI678">
        <v>36.417150700000001</v>
      </c>
      <c r="CJ678">
        <v>3.01</v>
      </c>
      <c r="CK678">
        <v>186006.67</v>
      </c>
      <c r="CL678">
        <v>199016.67</v>
      </c>
      <c r="CM678">
        <v>13010</v>
      </c>
      <c r="CN678">
        <v>333.33</v>
      </c>
      <c r="CO678">
        <v>5543293.3300000001</v>
      </c>
      <c r="CP678">
        <v>-114503.33</v>
      </c>
      <c r="CQ678">
        <v>-29976.67</v>
      </c>
      <c r="CR678">
        <v>355862.47</v>
      </c>
      <c r="CS678">
        <v>256231379.27000001</v>
      </c>
      <c r="CT678">
        <v>11058.9</v>
      </c>
      <c r="CU678">
        <v>256599600.63999999</v>
      </c>
      <c r="CV678" s="34">
        <v>0.53101100000000001</v>
      </c>
      <c r="CW678">
        <v>129345929.2</v>
      </c>
      <c r="CX678" s="10">
        <v>386017.33999999997</v>
      </c>
      <c r="CY678" s="10">
        <f t="shared" si="21"/>
        <v>0</v>
      </c>
      <c r="CZ678" s="10">
        <f>IFERROR(INDEX(CONFAZ!$A$2:$ES$440,MATCH(DATE(YEAR($A678),MONTH($A678),15),CONFAZ!$A$2:$A$440,0),4),0)</f>
        <v>39540.339999999997</v>
      </c>
      <c r="DB678"/>
      <c r="DC678"/>
      <c r="DD678"/>
      <c r="DJ678"/>
    </row>
    <row r="679" spans="1:114" x14ac:dyDescent="0.25">
      <c r="A679" s="1">
        <v>41994</v>
      </c>
      <c r="B679" s="1" t="str">
        <f t="shared" si="20"/>
        <v>21/12/2014</v>
      </c>
      <c r="C679" t="s">
        <v>61</v>
      </c>
      <c r="D679" t="s">
        <v>66</v>
      </c>
      <c r="E679" s="8">
        <v>2.6394000000000002</v>
      </c>
      <c r="F679">
        <v>220479532.93000001</v>
      </c>
      <c r="G679">
        <v>2545523.7400000002</v>
      </c>
      <c r="H679">
        <v>439152449</v>
      </c>
      <c r="I679">
        <v>61824875.460000001</v>
      </c>
      <c r="J679">
        <v>122533614.06999999</v>
      </c>
      <c r="K679">
        <v>10173551.409999998</v>
      </c>
      <c r="L679">
        <v>9459285</v>
      </c>
      <c r="M679" s="10">
        <v>11439375</v>
      </c>
      <c r="N679" s="10">
        <v>35180163</v>
      </c>
      <c r="O679" s="10">
        <v>56429168</v>
      </c>
      <c r="P679" s="10">
        <v>59261255</v>
      </c>
      <c r="Q679" s="10">
        <v>6242466</v>
      </c>
      <c r="R679" s="10">
        <v>56009451</v>
      </c>
      <c r="S679" s="10">
        <v>1657646</v>
      </c>
      <c r="T679" s="10">
        <v>17393321</v>
      </c>
      <c r="U679" s="10">
        <v>149491094</v>
      </c>
      <c r="V679" s="10">
        <v>43503302</v>
      </c>
      <c r="W679" s="10">
        <v>1657646</v>
      </c>
      <c r="X679" s="10">
        <v>17393321</v>
      </c>
      <c r="Y679" s="10">
        <v>149491094</v>
      </c>
      <c r="Z679" s="10">
        <v>43503302</v>
      </c>
      <c r="AA679" s="10">
        <v>2545208</v>
      </c>
      <c r="AB679" s="10">
        <v>42.577529470100004</v>
      </c>
      <c r="AC679">
        <v>145.47999999999999</v>
      </c>
      <c r="AD679" s="2">
        <v>17289831724</v>
      </c>
      <c r="AE679" s="2">
        <v>17314237984</v>
      </c>
      <c r="AF679" s="10">
        <f>INDEX(CONFAZ!$EN$2:$ES$408,MATCH(DATE(YEAR($A679),MONTH($A679),15),CONFAZ!$EN$2:$EN$408,0),2)</f>
        <v>206112902</v>
      </c>
      <c r="AG679" s="10">
        <f>INDEX(CONFAZ!$EN$2:$ES$408,MATCH(DATE(YEAR($A679),MONTH($A679),15),CONFAZ!$EN$2:$EN$408,0),3)</f>
        <v>685883312</v>
      </c>
      <c r="AH679">
        <v>724</v>
      </c>
      <c r="AI679">
        <v>959556509400</v>
      </c>
      <c r="AJ679">
        <v>11.58</v>
      </c>
      <c r="AK679">
        <v>0.62</v>
      </c>
      <c r="AL679">
        <v>909.81999999999903</v>
      </c>
      <c r="AM679">
        <v>722.59050000000002</v>
      </c>
      <c r="AN679">
        <v>668.44714285714201</v>
      </c>
      <c r="AO679">
        <v>823.28639999999996</v>
      </c>
      <c r="AP679">
        <v>6.5868143131324297</v>
      </c>
      <c r="AQ679">
        <v>1.78</v>
      </c>
      <c r="AR679">
        <v>170.85</v>
      </c>
      <c r="AS679">
        <v>22.09</v>
      </c>
      <c r="AT679" s="10">
        <v>501112600000</v>
      </c>
      <c r="AU679">
        <v>0</v>
      </c>
      <c r="AV679">
        <v>0</v>
      </c>
      <c r="AW679">
        <v>75328096</v>
      </c>
      <c r="AX679">
        <v>73963134</v>
      </c>
      <c r="AY679">
        <v>0</v>
      </c>
      <c r="AZ679" s="10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1364962</v>
      </c>
      <c r="BO679">
        <v>19952970000</v>
      </c>
      <c r="BP679" s="3">
        <v>0.4</v>
      </c>
      <c r="BQ679" s="3">
        <v>3704</v>
      </c>
      <c r="BR679" s="3">
        <v>19420.27</v>
      </c>
      <c r="BS679" s="3">
        <v>1978456000</v>
      </c>
      <c r="BT679">
        <v>17243000</v>
      </c>
      <c r="BU679">
        <v>4755647000</v>
      </c>
      <c r="BV679" s="3">
        <v>9151223000</v>
      </c>
      <c r="BW679">
        <v>4050400000</v>
      </c>
      <c r="BX679">
        <v>15902570000</v>
      </c>
      <c r="BY679">
        <v>0</v>
      </c>
      <c r="BZ679">
        <v>0</v>
      </c>
      <c r="CA679">
        <v>0</v>
      </c>
      <c r="CB679">
        <v>0</v>
      </c>
      <c r="CC679">
        <v>19952970000</v>
      </c>
      <c r="CD679">
        <v>0.4</v>
      </c>
      <c r="CE679">
        <v>449888.14</v>
      </c>
      <c r="CF679">
        <v>120722490.63</v>
      </c>
      <c r="CG679">
        <v>38422.31</v>
      </c>
      <c r="CH679">
        <v>30079.67</v>
      </c>
      <c r="CI679">
        <v>36.417150700000001</v>
      </c>
      <c r="CJ679">
        <v>3.03</v>
      </c>
      <c r="CK679">
        <v>186006.67</v>
      </c>
      <c r="CL679">
        <v>199016.67</v>
      </c>
      <c r="CM679">
        <v>13010</v>
      </c>
      <c r="CN679">
        <v>333.33</v>
      </c>
      <c r="CO679">
        <v>5543293.3300000001</v>
      </c>
      <c r="CP679">
        <v>-114503.33</v>
      </c>
      <c r="CQ679">
        <v>-29976.67</v>
      </c>
      <c r="CR679">
        <v>1128602.78</v>
      </c>
      <c r="CS679">
        <v>260787076.75</v>
      </c>
      <c r="CT679">
        <v>12455.65</v>
      </c>
      <c r="CU679">
        <v>261928135.18000001</v>
      </c>
      <c r="CV679" s="34">
        <v>0.53101100000000001</v>
      </c>
      <c r="CW679">
        <v>146729099.30000001</v>
      </c>
      <c r="CX679" s="10">
        <v>380886.82999999996</v>
      </c>
      <c r="CY679" s="10">
        <f t="shared" si="21"/>
        <v>0</v>
      </c>
      <c r="CZ679" s="10">
        <f>IFERROR(INDEX(CONFAZ!$A$2:$ES$440,MATCH(DATE(YEAR($A679),MONTH($A679),15),CONFAZ!$A$2:$A$440,0),4),0)</f>
        <v>38422.31</v>
      </c>
      <c r="DA679"/>
      <c r="DB679"/>
      <c r="DC679"/>
      <c r="DD679"/>
      <c r="DJ679"/>
    </row>
    <row r="680" spans="1:114" x14ac:dyDescent="0.25">
      <c r="A680" s="1">
        <v>42025</v>
      </c>
      <c r="B680" s="1" t="str">
        <f t="shared" si="20"/>
        <v>21/01/2015</v>
      </c>
      <c r="C680" t="s">
        <v>61</v>
      </c>
      <c r="D680" t="s">
        <v>66</v>
      </c>
      <c r="E680" s="8">
        <v>2.6341999999999999</v>
      </c>
      <c r="F680">
        <v>226614407.24999997</v>
      </c>
      <c r="G680">
        <v>1429841.9200000002</v>
      </c>
      <c r="H680">
        <v>394196775</v>
      </c>
      <c r="I680">
        <v>61400448.63000001</v>
      </c>
      <c r="J680">
        <v>73426144.51000002</v>
      </c>
      <c r="K680">
        <v>11621989.75</v>
      </c>
      <c r="L680">
        <v>50434917</v>
      </c>
      <c r="M680" s="10">
        <v>9271269</v>
      </c>
      <c r="N680" s="10">
        <v>39622925</v>
      </c>
      <c r="O680" s="10">
        <v>71410687</v>
      </c>
      <c r="P680" s="10">
        <v>61820943</v>
      </c>
      <c r="Q680" s="10">
        <v>6771622</v>
      </c>
      <c r="R680" s="10">
        <v>62912188</v>
      </c>
      <c r="S680" s="10">
        <v>1426988</v>
      </c>
      <c r="T680" s="10">
        <v>15545701</v>
      </c>
      <c r="U680" s="10">
        <v>87566298</v>
      </c>
      <c r="V680" s="10">
        <v>36418312</v>
      </c>
      <c r="W680" s="10">
        <v>1426988</v>
      </c>
      <c r="X680" s="10">
        <v>15545701</v>
      </c>
      <c r="Y680" s="10">
        <v>87566298</v>
      </c>
      <c r="Z680" s="10">
        <v>36418312</v>
      </c>
      <c r="AA680" s="10">
        <v>1429842</v>
      </c>
      <c r="AB680" s="10">
        <v>45.212938099699997</v>
      </c>
      <c r="AC680">
        <v>138.72999999999999</v>
      </c>
      <c r="AD680" s="2">
        <v>13481501333</v>
      </c>
      <c r="AE680" s="2">
        <v>17000888866</v>
      </c>
      <c r="AF680" s="10">
        <f>INDEX(CONFAZ!$EN$2:$ES$408,MATCH(DATE(YEAR($A680),MONTH($A680),15),CONFAZ!$EN$2:$EN$408,0),2)</f>
        <v>242306269</v>
      </c>
      <c r="AG680" s="10">
        <f>INDEX(CONFAZ!$EN$2:$ES$408,MATCH(DATE(YEAR($A680),MONTH($A680),15),CONFAZ!$EN$2:$EN$408,0),3)</f>
        <v>752928998</v>
      </c>
      <c r="AH680">
        <v>788</v>
      </c>
      <c r="AI680">
        <v>952966631400</v>
      </c>
      <c r="AJ680">
        <v>11.82</v>
      </c>
      <c r="AK680">
        <v>1.48</v>
      </c>
      <c r="AL680">
        <v>908.09833333333302</v>
      </c>
      <c r="AM680">
        <v>724.54750000000001</v>
      </c>
      <c r="AN680">
        <v>668.79857142857099</v>
      </c>
      <c r="AO680">
        <v>823.202</v>
      </c>
      <c r="AP680">
        <v>6.8994940571795702</v>
      </c>
      <c r="AQ680">
        <v>2.2400000000000002</v>
      </c>
      <c r="AR680">
        <v>136.93</v>
      </c>
      <c r="AS680">
        <v>8.82</v>
      </c>
      <c r="AT680" s="10">
        <v>474246000000</v>
      </c>
      <c r="AU680">
        <v>0</v>
      </c>
      <c r="AV680">
        <v>0</v>
      </c>
      <c r="AW680">
        <v>122441905</v>
      </c>
      <c r="AX680">
        <v>119789752</v>
      </c>
      <c r="AY680">
        <v>0</v>
      </c>
      <c r="AZ680" s="1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3234</v>
      </c>
      <c r="BL680">
        <v>0</v>
      </c>
      <c r="BM680">
        <v>3081</v>
      </c>
      <c r="BN680">
        <v>2645838</v>
      </c>
      <c r="BO680">
        <v>22677841000</v>
      </c>
      <c r="BP680" s="3">
        <v>0.4</v>
      </c>
      <c r="BQ680" s="3">
        <v>3704</v>
      </c>
      <c r="BR680">
        <v>21813.8</v>
      </c>
      <c r="BS680" s="3">
        <v>2192496000</v>
      </c>
      <c r="BT680">
        <v>18229000</v>
      </c>
      <c r="BU680" s="3">
        <v>5389738000</v>
      </c>
      <c r="BV680" s="3">
        <v>10405398000</v>
      </c>
      <c r="BW680" s="3">
        <v>4671980000</v>
      </c>
      <c r="BX680">
        <v>18005861000</v>
      </c>
      <c r="BY680">
        <v>0</v>
      </c>
      <c r="BZ680">
        <v>0</v>
      </c>
      <c r="CA680">
        <v>0</v>
      </c>
      <c r="CB680">
        <v>0</v>
      </c>
      <c r="CC680">
        <v>19952970000</v>
      </c>
      <c r="CD680">
        <v>0.4</v>
      </c>
      <c r="CE680">
        <v>800749.09</v>
      </c>
      <c r="CF680">
        <v>130249497.68000001</v>
      </c>
      <c r="CG680">
        <v>58014.8</v>
      </c>
      <c r="CH680">
        <v>26902.75</v>
      </c>
      <c r="CI680">
        <v>33.148744999999998</v>
      </c>
      <c r="CJ680">
        <v>3.03</v>
      </c>
      <c r="CK680">
        <v>-18890</v>
      </c>
      <c r="CL680">
        <v>10526.67</v>
      </c>
      <c r="CM680">
        <v>29416.67</v>
      </c>
      <c r="CN680">
        <v>51800</v>
      </c>
      <c r="CO680">
        <v>5491053.3300000001</v>
      </c>
      <c r="CP680">
        <v>-84816.67</v>
      </c>
      <c r="CQ680">
        <v>-35513.33</v>
      </c>
      <c r="CR680">
        <v>434238.29</v>
      </c>
      <c r="CS680">
        <v>221871740.38999999</v>
      </c>
      <c r="CT680">
        <v>109948.47</v>
      </c>
      <c r="CU680">
        <v>222415927.15000001</v>
      </c>
      <c r="CV680" s="34">
        <v>0.5278716</v>
      </c>
      <c r="CW680">
        <v>109489870.09999999</v>
      </c>
      <c r="CX680" s="10">
        <v>356907.9</v>
      </c>
      <c r="CY680" s="10">
        <f t="shared" si="21"/>
        <v>0</v>
      </c>
      <c r="CZ680" s="10">
        <f>IFERROR(INDEX(CONFAZ!$A$2:$ES$440,MATCH(DATE(YEAR($A680),MONTH($A680),15),CONFAZ!$A$2:$A$440,0),4),0)</f>
        <v>58014.8</v>
      </c>
      <c r="DA680"/>
      <c r="DB680"/>
      <c r="DC680"/>
      <c r="DD680"/>
      <c r="DJ680"/>
    </row>
    <row r="681" spans="1:114" x14ac:dyDescent="0.25">
      <c r="A681" s="1">
        <v>42056</v>
      </c>
      <c r="B681" s="1" t="str">
        <f t="shared" si="20"/>
        <v>21/02/2015</v>
      </c>
      <c r="C681" t="s">
        <v>61</v>
      </c>
      <c r="D681" t="s">
        <v>66</v>
      </c>
      <c r="E681" s="8">
        <v>2.8163999999999998</v>
      </c>
      <c r="F681">
        <v>186462795.20999998</v>
      </c>
      <c r="G681">
        <v>1777840.27</v>
      </c>
      <c r="H681">
        <v>418874217</v>
      </c>
      <c r="I681">
        <v>49860966.510000013</v>
      </c>
      <c r="J681">
        <v>150233722.02000001</v>
      </c>
      <c r="K681">
        <v>8466216.7999999989</v>
      </c>
      <c r="L681">
        <v>58505803</v>
      </c>
      <c r="M681" s="10">
        <v>9124248</v>
      </c>
      <c r="N681" s="10">
        <v>38878159</v>
      </c>
      <c r="O681" s="10">
        <v>46684958</v>
      </c>
      <c r="P681" s="10">
        <v>53093135</v>
      </c>
      <c r="Q681" s="10">
        <v>3874991</v>
      </c>
      <c r="R681" s="10">
        <v>50801196</v>
      </c>
      <c r="S681" s="10">
        <v>1635248</v>
      </c>
      <c r="T681" s="10">
        <v>13824579</v>
      </c>
      <c r="U681" s="10">
        <v>164953101</v>
      </c>
      <c r="V681" s="10">
        <v>34226762</v>
      </c>
      <c r="W681" s="10">
        <v>1635248</v>
      </c>
      <c r="X681" s="10">
        <v>13824579</v>
      </c>
      <c r="Y681" s="10">
        <v>164953101</v>
      </c>
      <c r="Z681" s="10">
        <v>34226762</v>
      </c>
      <c r="AA681" s="10">
        <v>1777840</v>
      </c>
      <c r="AB681" s="10">
        <v>4.33</v>
      </c>
      <c r="AC681">
        <v>136.56</v>
      </c>
      <c r="AD681" s="2">
        <v>12010576962</v>
      </c>
      <c r="AE681" s="2">
        <v>15063076630</v>
      </c>
      <c r="AF681" s="10">
        <f>INDEX(CONFAZ!$EN$2:$ES$408,MATCH(DATE(YEAR($A681),MONTH($A681),15),CONFAZ!$EN$2:$EN$408,0),2)</f>
        <v>153366084</v>
      </c>
      <c r="AG681" s="10">
        <f>INDEX(CONFAZ!$EN$2:$ES$408,MATCH(DATE(YEAR($A681),MONTH($A681),15),CONFAZ!$EN$2:$EN$408,0),3)</f>
        <v>474831301</v>
      </c>
      <c r="AH681">
        <v>788</v>
      </c>
      <c r="AI681">
        <v>1021077370799.99</v>
      </c>
      <c r="AJ681">
        <v>12.15</v>
      </c>
      <c r="AK681">
        <v>1.1599999999999999</v>
      </c>
      <c r="AL681">
        <v>909.32222222222197</v>
      </c>
      <c r="AM681">
        <v>724.53199999999902</v>
      </c>
      <c r="AN681">
        <v>668.25904761904701</v>
      </c>
      <c r="AO681">
        <v>822.9212</v>
      </c>
      <c r="AP681">
        <v>7.5236931214810898</v>
      </c>
      <c r="AQ681">
        <v>2.2200000000000002</v>
      </c>
      <c r="AR681">
        <v>159.79</v>
      </c>
      <c r="AS681">
        <v>-3.53</v>
      </c>
      <c r="AT681" s="10">
        <v>466790500000</v>
      </c>
      <c r="AU681">
        <v>0</v>
      </c>
      <c r="AV681">
        <v>0</v>
      </c>
      <c r="AW681">
        <v>63454998</v>
      </c>
      <c r="AX681">
        <v>59900359</v>
      </c>
      <c r="AY681">
        <v>0</v>
      </c>
      <c r="AZ681" s="10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3624</v>
      </c>
      <c r="BL681">
        <v>0</v>
      </c>
      <c r="BM681">
        <v>2404</v>
      </c>
      <c r="BN681">
        <v>3548611</v>
      </c>
      <c r="BO681">
        <v>22677841000</v>
      </c>
      <c r="BP681" s="3">
        <v>0.4</v>
      </c>
      <c r="BQ681" s="3">
        <v>3704</v>
      </c>
      <c r="BR681" s="3">
        <v>21813.8</v>
      </c>
      <c r="BS681" s="3">
        <v>2192496000</v>
      </c>
      <c r="BT681" s="3">
        <v>18229000</v>
      </c>
      <c r="BU681" s="3">
        <v>5389738000</v>
      </c>
      <c r="BV681" s="3">
        <v>10405398000</v>
      </c>
      <c r="BW681" s="3">
        <v>4671980000</v>
      </c>
      <c r="BX681">
        <v>18005861000</v>
      </c>
      <c r="BY681">
        <v>0</v>
      </c>
      <c r="BZ681">
        <v>0</v>
      </c>
      <c r="CA681">
        <v>0</v>
      </c>
      <c r="CB681">
        <v>0</v>
      </c>
      <c r="CC681">
        <v>19952970000</v>
      </c>
      <c r="CD681">
        <v>0.4</v>
      </c>
      <c r="CE681">
        <v>1020945.96</v>
      </c>
      <c r="CF681">
        <v>121531260.25</v>
      </c>
      <c r="CG681">
        <v>634944.46</v>
      </c>
      <c r="CH681">
        <v>25256.75</v>
      </c>
      <c r="CI681">
        <v>33.148744999999998</v>
      </c>
      <c r="CJ681">
        <v>3.3</v>
      </c>
      <c r="CK681">
        <v>-18890</v>
      </c>
      <c r="CL681">
        <v>10526.67</v>
      </c>
      <c r="CM681">
        <v>29416.67</v>
      </c>
      <c r="CN681">
        <v>51800</v>
      </c>
      <c r="CO681">
        <v>5491053.3300000001</v>
      </c>
      <c r="CP681">
        <v>-84816.67</v>
      </c>
      <c r="CQ681">
        <v>-35513.33</v>
      </c>
      <c r="CR681">
        <v>421127.8</v>
      </c>
      <c r="CS681">
        <v>274019820.73000002</v>
      </c>
      <c r="CT681">
        <v>100064.96000000001</v>
      </c>
      <c r="CU681">
        <v>274541287.35000002</v>
      </c>
      <c r="CV681" s="34">
        <v>0.5278716</v>
      </c>
      <c r="CW681">
        <v>118884992.2</v>
      </c>
      <c r="CX681" s="10">
        <v>232871.93</v>
      </c>
      <c r="CY681" s="10">
        <f t="shared" si="21"/>
        <v>0</v>
      </c>
      <c r="CZ681" s="10">
        <f>IFERROR(INDEX(CONFAZ!$A$2:$ES$440,MATCH(DATE(YEAR($A681),MONTH($A681),15),CONFAZ!$A$2:$A$440,0),4),0)</f>
        <v>634944.46</v>
      </c>
      <c r="DA681"/>
      <c r="DB681"/>
      <c r="DC681"/>
      <c r="DD681"/>
      <c r="DJ681"/>
    </row>
    <row r="682" spans="1:114" x14ac:dyDescent="0.25">
      <c r="A682" s="1">
        <v>42084</v>
      </c>
      <c r="B682" s="1" t="str">
        <f t="shared" si="20"/>
        <v>21/03/2015</v>
      </c>
      <c r="C682" t="s">
        <v>61</v>
      </c>
      <c r="D682" t="s">
        <v>66</v>
      </c>
      <c r="E682" s="8">
        <v>3.1395</v>
      </c>
      <c r="F682">
        <v>189877914.28</v>
      </c>
      <c r="G682">
        <v>3386533.6900000004</v>
      </c>
      <c r="H682">
        <v>381999281</v>
      </c>
      <c r="I682">
        <v>46350895.099999994</v>
      </c>
      <c r="J682">
        <v>113451190.37</v>
      </c>
      <c r="K682">
        <v>8365090.2799999993</v>
      </c>
      <c r="L682">
        <v>65500076</v>
      </c>
      <c r="M682" s="10">
        <v>8094178</v>
      </c>
      <c r="N682" s="10">
        <v>34619621</v>
      </c>
      <c r="O682" s="10">
        <v>46229174</v>
      </c>
      <c r="P682" s="10">
        <v>53779588</v>
      </c>
      <c r="Q682" s="10">
        <v>3605164</v>
      </c>
      <c r="R682" s="10">
        <v>44424788</v>
      </c>
      <c r="S682" s="10">
        <v>1575335</v>
      </c>
      <c r="T682" s="10">
        <v>19412914</v>
      </c>
      <c r="U682" s="10">
        <v>127877257</v>
      </c>
      <c r="V682" s="10">
        <v>38994803</v>
      </c>
      <c r="W682" s="10">
        <v>1575335</v>
      </c>
      <c r="X682" s="10">
        <v>19412914</v>
      </c>
      <c r="Y682" s="10">
        <v>127877257</v>
      </c>
      <c r="Z682" s="10">
        <v>38994803</v>
      </c>
      <c r="AA682" s="10">
        <v>3386459</v>
      </c>
      <c r="AB682" s="10">
        <v>3.94</v>
      </c>
      <c r="AC682">
        <v>149.5</v>
      </c>
      <c r="AD682" s="2">
        <v>16748831110</v>
      </c>
      <c r="AE682" s="2">
        <v>16660194460</v>
      </c>
      <c r="AF682" s="10">
        <f>INDEX(CONFAZ!$EN$2:$ES$408,MATCH(DATE(YEAR($A682),MONTH($A682),15),CONFAZ!$EN$2:$EN$408,0),2)</f>
        <v>221346930</v>
      </c>
      <c r="AG682" s="10">
        <f>INDEX(CONFAZ!$EN$2:$ES$408,MATCH(DATE(YEAR($A682),MONTH($A682),15),CONFAZ!$EN$2:$EN$408,0),3)</f>
        <v>370016706</v>
      </c>
      <c r="AH682">
        <v>788</v>
      </c>
      <c r="AI682">
        <v>1138834788000</v>
      </c>
      <c r="AJ682">
        <v>12.58</v>
      </c>
      <c r="AK682">
        <v>1.51</v>
      </c>
      <c r="AL682">
        <v>928.04</v>
      </c>
      <c r="AM682">
        <v>744.34849999999994</v>
      </c>
      <c r="AN682">
        <v>687.00666666666598</v>
      </c>
      <c r="AO682">
        <v>842.55840000000001</v>
      </c>
      <c r="AP682">
        <v>8.0444368894177405</v>
      </c>
      <c r="AQ682">
        <v>2.3199999999999998</v>
      </c>
      <c r="AR682">
        <v>176.96</v>
      </c>
      <c r="AS682">
        <v>42.33</v>
      </c>
      <c r="AT682" s="10">
        <v>515617200000</v>
      </c>
      <c r="AU682">
        <v>0</v>
      </c>
      <c r="AV682">
        <v>0</v>
      </c>
      <c r="AW682">
        <v>103213470</v>
      </c>
      <c r="AX682">
        <v>101365165</v>
      </c>
      <c r="AY682">
        <v>0</v>
      </c>
      <c r="AZ682" s="10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1848305</v>
      </c>
      <c r="BO682">
        <v>22677841000</v>
      </c>
      <c r="BP682" s="3">
        <v>0.4</v>
      </c>
      <c r="BQ682" s="3">
        <v>3704</v>
      </c>
      <c r="BR682" s="3">
        <v>21813.8</v>
      </c>
      <c r="BS682">
        <v>2192496000</v>
      </c>
      <c r="BT682" s="3">
        <v>18229000</v>
      </c>
      <c r="BU682" s="3">
        <v>5389738000</v>
      </c>
      <c r="BV682" s="3">
        <v>10405398000</v>
      </c>
      <c r="BW682" s="3">
        <v>4671980000</v>
      </c>
      <c r="BX682" s="3">
        <v>18005861000</v>
      </c>
      <c r="BY682">
        <v>0</v>
      </c>
      <c r="BZ682">
        <v>0</v>
      </c>
      <c r="CA682">
        <v>0</v>
      </c>
      <c r="CB682">
        <v>0</v>
      </c>
      <c r="CC682">
        <v>19952970000</v>
      </c>
      <c r="CD682">
        <v>0.4</v>
      </c>
      <c r="CE682">
        <v>680583.1</v>
      </c>
      <c r="CF682">
        <v>127623705.09999999</v>
      </c>
      <c r="CG682">
        <v>30317.29</v>
      </c>
      <c r="CH682">
        <v>26771.75</v>
      </c>
      <c r="CI682">
        <v>33.148744999999998</v>
      </c>
      <c r="CJ682">
        <v>3.32</v>
      </c>
      <c r="CK682">
        <v>-18890</v>
      </c>
      <c r="CL682">
        <v>10526.67</v>
      </c>
      <c r="CM682">
        <v>29416.67</v>
      </c>
      <c r="CN682">
        <v>51800</v>
      </c>
      <c r="CO682">
        <v>5491053.3300000001</v>
      </c>
      <c r="CP682">
        <v>-84816.67</v>
      </c>
      <c r="CQ682">
        <v>-35513.33</v>
      </c>
      <c r="CR682">
        <v>724313.46</v>
      </c>
      <c r="CS682">
        <v>234650243.22</v>
      </c>
      <c r="CT682">
        <v>128229.23</v>
      </c>
      <c r="CU682">
        <v>235507985.91</v>
      </c>
      <c r="CV682" s="34">
        <v>0.5278716</v>
      </c>
      <c r="CW682">
        <v>102173836.09999999</v>
      </c>
      <c r="CX682" s="10">
        <v>228423.18000000002</v>
      </c>
      <c r="CY682" s="10">
        <f t="shared" si="21"/>
        <v>0</v>
      </c>
      <c r="CZ682" s="10">
        <f>IFERROR(INDEX(CONFAZ!$A$2:$ES$440,MATCH(DATE(YEAR($A682),MONTH($A682),15),CONFAZ!$A$2:$A$440,0),4),0)</f>
        <v>30317.29</v>
      </c>
      <c r="DA682"/>
      <c r="DB682"/>
      <c r="DC682"/>
      <c r="DD682"/>
      <c r="DJ682"/>
    </row>
    <row r="683" spans="1:114" x14ac:dyDescent="0.25">
      <c r="A683" s="1">
        <v>42115</v>
      </c>
      <c r="B683" s="1" t="str">
        <f t="shared" si="20"/>
        <v>21/04/2015</v>
      </c>
      <c r="C683" t="s">
        <v>61</v>
      </c>
      <c r="D683" t="s">
        <v>66</v>
      </c>
      <c r="E683" s="8">
        <v>3.0432000000000001</v>
      </c>
      <c r="F683">
        <v>199249654.64000005</v>
      </c>
      <c r="G683">
        <v>1858267.7000000002</v>
      </c>
      <c r="H683">
        <v>385289171</v>
      </c>
      <c r="I683">
        <v>59674178.689999983</v>
      </c>
      <c r="J683">
        <v>98714114.349999994</v>
      </c>
      <c r="K683">
        <v>8844352.8399999999</v>
      </c>
      <c r="L683">
        <v>48411965</v>
      </c>
      <c r="M683" s="10">
        <v>7745469</v>
      </c>
      <c r="N683" s="10">
        <v>42279606</v>
      </c>
      <c r="O683" s="10">
        <v>50094442</v>
      </c>
      <c r="P683" s="10">
        <v>64764003</v>
      </c>
      <c r="Q683" s="10">
        <v>3989438</v>
      </c>
      <c r="R683" s="10">
        <v>48490605</v>
      </c>
      <c r="S683" s="10">
        <v>1461398</v>
      </c>
      <c r="T683" s="10">
        <v>16071413</v>
      </c>
      <c r="U683" s="10">
        <v>108325082</v>
      </c>
      <c r="V683" s="10">
        <v>40212068</v>
      </c>
      <c r="W683" s="10">
        <v>1461398</v>
      </c>
      <c r="X683" s="10">
        <v>16071413</v>
      </c>
      <c r="Y683" s="10">
        <v>108325082</v>
      </c>
      <c r="Z683" s="10">
        <v>40212068</v>
      </c>
      <c r="AA683" s="10">
        <v>1855647</v>
      </c>
      <c r="AB683" s="10">
        <v>1.7509999999999999</v>
      </c>
      <c r="AC683">
        <v>142.41999999999999</v>
      </c>
      <c r="AD683" s="2">
        <v>14986768884</v>
      </c>
      <c r="AE683" s="2">
        <v>14799978318</v>
      </c>
      <c r="AF683" s="10">
        <f>INDEX(CONFAZ!$EN$2:$ES$408,MATCH(DATE(YEAR($A683),MONTH($A683),15),CONFAZ!$EN$2:$EN$408,0),2)</f>
        <v>279562647</v>
      </c>
      <c r="AG683" s="10">
        <f>INDEX(CONFAZ!$EN$2:$ES$408,MATCH(DATE(YEAR($A683),MONTH($A683),15),CONFAZ!$EN$2:$EN$408,0),3)</f>
        <v>389964319</v>
      </c>
      <c r="AH683">
        <v>788</v>
      </c>
      <c r="AI683">
        <v>1109164233600</v>
      </c>
      <c r="AJ683">
        <v>12.68</v>
      </c>
      <c r="AK683">
        <v>0.71</v>
      </c>
      <c r="AL683">
        <v>934.66055555555499</v>
      </c>
      <c r="AM683">
        <v>747.46600000000001</v>
      </c>
      <c r="AN683">
        <v>688.58666666666602</v>
      </c>
      <c r="AO683">
        <v>847.03240000000005</v>
      </c>
      <c r="AP683">
        <v>8.1264265850668291</v>
      </c>
      <c r="AQ683">
        <v>1.71</v>
      </c>
      <c r="AR683">
        <v>183.71</v>
      </c>
      <c r="AS683">
        <v>56.04</v>
      </c>
      <c r="AT683" s="10">
        <v>497123300000</v>
      </c>
      <c r="AU683">
        <v>0</v>
      </c>
      <c r="AV683">
        <v>0</v>
      </c>
      <c r="AW683">
        <v>89219450</v>
      </c>
      <c r="AX683">
        <v>88142328</v>
      </c>
      <c r="AY683">
        <v>0</v>
      </c>
      <c r="AZ683" s="10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1077122</v>
      </c>
      <c r="BO683">
        <v>22677841000</v>
      </c>
      <c r="BP683" s="3">
        <v>0.4</v>
      </c>
      <c r="BQ683" s="3">
        <v>3704</v>
      </c>
      <c r="BR683" s="3">
        <v>21813.8</v>
      </c>
      <c r="BS683" s="3">
        <v>2192496000</v>
      </c>
      <c r="BT683" s="3">
        <v>18229000</v>
      </c>
      <c r="BU683" s="3">
        <v>5389738000</v>
      </c>
      <c r="BV683" s="3">
        <v>10405398000</v>
      </c>
      <c r="BW683" s="3">
        <v>4671980000</v>
      </c>
      <c r="BX683" s="3">
        <v>18005861000</v>
      </c>
      <c r="BY683">
        <v>0</v>
      </c>
      <c r="BZ683">
        <v>0</v>
      </c>
      <c r="CA683">
        <v>0</v>
      </c>
      <c r="CB683">
        <v>0</v>
      </c>
      <c r="CC683">
        <v>19952970000</v>
      </c>
      <c r="CD683">
        <v>0.4</v>
      </c>
      <c r="CE683">
        <v>551301.27</v>
      </c>
      <c r="CF683">
        <v>104092481.70999999</v>
      </c>
      <c r="CG683">
        <v>53343.21</v>
      </c>
      <c r="CH683">
        <v>23144.75</v>
      </c>
      <c r="CI683">
        <v>33.148744999999998</v>
      </c>
      <c r="CJ683">
        <v>3.31</v>
      </c>
      <c r="CK683">
        <v>-318116.67</v>
      </c>
      <c r="CL683">
        <v>-287250</v>
      </c>
      <c r="CM683">
        <v>30866.67</v>
      </c>
      <c r="CN683">
        <v>135963.32999999999</v>
      </c>
      <c r="CO683">
        <v>5559233.3300000001</v>
      </c>
      <c r="CP683">
        <v>-70326.67</v>
      </c>
      <c r="CQ683">
        <v>-160553.32999999999</v>
      </c>
      <c r="CR683">
        <v>900453.72</v>
      </c>
      <c r="CS683">
        <v>227681841.96000001</v>
      </c>
      <c r="CT683">
        <v>88757.57</v>
      </c>
      <c r="CU683">
        <v>228671053.25</v>
      </c>
      <c r="CV683" s="34">
        <v>0.5278716</v>
      </c>
      <c r="CW683">
        <v>107339277.3</v>
      </c>
      <c r="CX683" s="10">
        <v>239245.72999999998</v>
      </c>
      <c r="CY683" s="10">
        <f t="shared" si="21"/>
        <v>0</v>
      </c>
      <c r="CZ683" s="10">
        <f>IFERROR(INDEX(CONFAZ!$A$2:$ES$440,MATCH(DATE(YEAR($A683),MONTH($A683),15),CONFAZ!$A$2:$A$440,0),4),0)</f>
        <v>53343.21</v>
      </c>
      <c r="DA683" s="10"/>
      <c r="DB683" s="10"/>
      <c r="DC683"/>
      <c r="DD683"/>
      <c r="DJ683"/>
    </row>
    <row r="684" spans="1:114" x14ac:dyDescent="0.25">
      <c r="A684" s="1">
        <v>42145</v>
      </c>
      <c r="B684" s="1" t="str">
        <f t="shared" si="20"/>
        <v>21/05/2015</v>
      </c>
      <c r="C684" t="s">
        <v>61</v>
      </c>
      <c r="D684" t="s">
        <v>66</v>
      </c>
      <c r="E684" s="8">
        <v>3.0617000000000001</v>
      </c>
      <c r="F684">
        <v>204178327.54000002</v>
      </c>
      <c r="G684">
        <v>2935744.71</v>
      </c>
      <c r="H684">
        <v>387236434</v>
      </c>
      <c r="I684">
        <v>49349850.579999998</v>
      </c>
      <c r="J684">
        <v>101515404.3</v>
      </c>
      <c r="K684">
        <v>9039053.7599999998</v>
      </c>
      <c r="L684">
        <v>40753304</v>
      </c>
      <c r="M684" s="10">
        <v>8234119</v>
      </c>
      <c r="N684" s="10">
        <v>39522622</v>
      </c>
      <c r="O684" s="10">
        <v>54990051</v>
      </c>
      <c r="P684" s="10">
        <v>55386372</v>
      </c>
      <c r="Q684" s="10">
        <v>3891187</v>
      </c>
      <c r="R684" s="10">
        <v>49614446</v>
      </c>
      <c r="S684" s="10">
        <v>1176912</v>
      </c>
      <c r="T684" s="10">
        <v>15985497</v>
      </c>
      <c r="U684" s="10">
        <v>117014989</v>
      </c>
      <c r="V684" s="10">
        <v>38563136</v>
      </c>
      <c r="W684" s="10">
        <v>1176912</v>
      </c>
      <c r="X684" s="10">
        <v>15985497</v>
      </c>
      <c r="Y684" s="10">
        <v>117014989</v>
      </c>
      <c r="Z684" s="10">
        <v>38563136</v>
      </c>
      <c r="AA684" s="10">
        <v>2857103</v>
      </c>
      <c r="AB684" s="10">
        <v>1.8191467405999999</v>
      </c>
      <c r="AC684">
        <v>139.81</v>
      </c>
      <c r="AD684" s="2">
        <v>16625676410</v>
      </c>
      <c r="AE684" s="2">
        <v>14153162462</v>
      </c>
      <c r="AF684" s="10">
        <f>INDEX(CONFAZ!$EN$2:$ES$408,MATCH(DATE(YEAR($A684),MONTH($A684),15),CONFAZ!$EN$2:$EN$408,0),2)</f>
        <v>284874691</v>
      </c>
      <c r="AG684" s="10">
        <f>INDEX(CONFAZ!$EN$2:$ES$408,MATCH(DATE(YEAR($A684),MONTH($A684),15),CONFAZ!$EN$2:$EN$408,0),3)</f>
        <v>315653151</v>
      </c>
      <c r="AH684">
        <v>788</v>
      </c>
      <c r="AI684">
        <v>1122563119900</v>
      </c>
      <c r="AJ684">
        <v>13.15</v>
      </c>
      <c r="AK684">
        <v>0.99</v>
      </c>
      <c r="AL684">
        <v>942.20166666666603</v>
      </c>
      <c r="AM684">
        <v>749.47749999999996</v>
      </c>
      <c r="AN684">
        <v>689.86857142857104</v>
      </c>
      <c r="AO684">
        <v>850.99360000000001</v>
      </c>
      <c r="AP684">
        <v>8.2539303244820097</v>
      </c>
      <c r="AQ684">
        <v>1.74</v>
      </c>
      <c r="AR684">
        <v>201.76</v>
      </c>
      <c r="AS684">
        <v>3.0299</v>
      </c>
      <c r="AT684" s="10">
        <v>492283400000</v>
      </c>
      <c r="AU684">
        <v>0</v>
      </c>
      <c r="AV684">
        <v>0</v>
      </c>
      <c r="AW684">
        <v>77468492</v>
      </c>
      <c r="AX684">
        <v>75263113</v>
      </c>
      <c r="AY684">
        <v>0</v>
      </c>
      <c r="AZ684" s="10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2205379</v>
      </c>
      <c r="BO684">
        <v>22677841000</v>
      </c>
      <c r="BP684" s="3">
        <v>0.4</v>
      </c>
      <c r="BQ684" s="3">
        <v>3704</v>
      </c>
      <c r="BR684" s="3">
        <v>21813.8</v>
      </c>
      <c r="BS684">
        <v>2192496000</v>
      </c>
      <c r="BT684">
        <v>18229000</v>
      </c>
      <c r="BU684" s="3">
        <v>5389738000</v>
      </c>
      <c r="BV684">
        <v>10405398000</v>
      </c>
      <c r="BW684" s="3">
        <v>4671980000</v>
      </c>
      <c r="BX684" s="3">
        <v>18005861000</v>
      </c>
      <c r="BY684">
        <v>0</v>
      </c>
      <c r="BZ684">
        <v>0</v>
      </c>
      <c r="CA684">
        <v>0</v>
      </c>
      <c r="CB684">
        <v>0</v>
      </c>
      <c r="CC684">
        <v>19952970000</v>
      </c>
      <c r="CD684">
        <v>0.4</v>
      </c>
      <c r="CE684">
        <v>445371.2</v>
      </c>
      <c r="CF684">
        <v>110212123.59999999</v>
      </c>
      <c r="CG684">
        <v>31898.18</v>
      </c>
      <c r="CH684">
        <v>24121.75</v>
      </c>
      <c r="CI684">
        <v>33.148744999999998</v>
      </c>
      <c r="CJ684">
        <v>3.3</v>
      </c>
      <c r="CK684">
        <v>-318116.67</v>
      </c>
      <c r="CL684">
        <v>-287250</v>
      </c>
      <c r="CM684">
        <v>30866.67</v>
      </c>
      <c r="CN684">
        <v>135963.32999999999</v>
      </c>
      <c r="CO684">
        <v>5559233.3300000001</v>
      </c>
      <c r="CP684">
        <v>-70326.67</v>
      </c>
      <c r="CQ684">
        <v>-160553.32999999999</v>
      </c>
      <c r="CR684">
        <v>1086516.78</v>
      </c>
      <c r="CS684">
        <v>233132633.94999999</v>
      </c>
      <c r="CT684">
        <v>75040.37</v>
      </c>
      <c r="CU684">
        <v>234297791.09999999</v>
      </c>
      <c r="CV684" s="34">
        <v>0.5278716</v>
      </c>
      <c r="CW684">
        <v>137976197.59999999</v>
      </c>
      <c r="CX684" s="10">
        <v>256847.68</v>
      </c>
      <c r="CY684" s="10">
        <f t="shared" si="21"/>
        <v>0</v>
      </c>
      <c r="CZ684" s="10">
        <f>IFERROR(INDEX(CONFAZ!$A$2:$ES$440,MATCH(DATE(YEAR($A684),MONTH($A684),15),CONFAZ!$A$2:$A$440,0),4),0)</f>
        <v>31898.18</v>
      </c>
      <c r="DA684"/>
      <c r="DB684"/>
      <c r="DC684"/>
      <c r="DD684"/>
      <c r="DJ684"/>
    </row>
    <row r="685" spans="1:114" x14ac:dyDescent="0.25">
      <c r="A685" s="1">
        <v>42176</v>
      </c>
      <c r="B685" s="1" t="str">
        <f t="shared" si="20"/>
        <v>21/06/2015</v>
      </c>
      <c r="C685" t="s">
        <v>61</v>
      </c>
      <c r="D685" t="s">
        <v>66</v>
      </c>
      <c r="E685" s="8">
        <v>3.1116999999999999</v>
      </c>
      <c r="F685">
        <v>202961383.36999997</v>
      </c>
      <c r="G685">
        <v>2501135.94</v>
      </c>
      <c r="H685">
        <v>442114020</v>
      </c>
      <c r="I685">
        <v>56066094.149999999</v>
      </c>
      <c r="J685">
        <v>146094187.69</v>
      </c>
      <c r="K685">
        <v>9425402.4699999988</v>
      </c>
      <c r="L685">
        <v>27371280</v>
      </c>
      <c r="M685" s="10">
        <v>8744092</v>
      </c>
      <c r="N685" s="10">
        <v>36240566</v>
      </c>
      <c r="O685" s="10">
        <v>55962659</v>
      </c>
      <c r="P685" s="10">
        <v>64008213</v>
      </c>
      <c r="Q685" s="10">
        <v>3444727</v>
      </c>
      <c r="R685" s="10">
        <v>55249531</v>
      </c>
      <c r="S685" s="10">
        <v>1170005</v>
      </c>
      <c r="T685" s="10">
        <v>14415448</v>
      </c>
      <c r="U685" s="10">
        <v>161407664</v>
      </c>
      <c r="V685" s="10">
        <v>38969979</v>
      </c>
      <c r="W685" s="10">
        <v>1170005</v>
      </c>
      <c r="X685" s="10">
        <v>14415448</v>
      </c>
      <c r="Y685" s="10">
        <v>161407664</v>
      </c>
      <c r="Z685" s="10">
        <v>38969979</v>
      </c>
      <c r="AA685" s="10">
        <v>2501136</v>
      </c>
      <c r="AB685" s="10">
        <v>2.8484006100000001</v>
      </c>
      <c r="AC685">
        <v>138.53</v>
      </c>
      <c r="AD685" s="2">
        <v>18746127441</v>
      </c>
      <c r="AE685" s="2">
        <v>15239765263</v>
      </c>
      <c r="AF685" s="10">
        <f>INDEX(CONFAZ!$EN$2:$ES$408,MATCH(DATE(YEAR($A685),MONTH($A685),15),CONFAZ!$EN$2:$EN$408,0),2)</f>
        <v>338112742</v>
      </c>
      <c r="AG685" s="10">
        <f>INDEX(CONFAZ!$EN$2:$ES$408,MATCH(DATE(YEAR($A685),MONTH($A685),15),CONFAZ!$EN$2:$EN$408,0),3)</f>
        <v>323681148</v>
      </c>
      <c r="AH685">
        <v>788</v>
      </c>
      <c r="AI685">
        <v>1147184215600</v>
      </c>
      <c r="AJ685">
        <v>13.58</v>
      </c>
      <c r="AK685">
        <v>0.77</v>
      </c>
      <c r="AL685">
        <v>945.21500000000003</v>
      </c>
      <c r="AM685">
        <v>753.34649999999999</v>
      </c>
      <c r="AN685">
        <v>693.66047619047595</v>
      </c>
      <c r="AO685">
        <v>854.57640000000004</v>
      </c>
      <c r="AP685">
        <v>8.4349906200680902</v>
      </c>
      <c r="AQ685">
        <v>1.79</v>
      </c>
      <c r="AR685">
        <v>198.71</v>
      </c>
      <c r="AS685">
        <v>6.43</v>
      </c>
      <c r="AT685" s="10">
        <v>490558400000</v>
      </c>
      <c r="AU685">
        <v>0</v>
      </c>
      <c r="AV685">
        <v>0</v>
      </c>
      <c r="AW685">
        <v>99060288</v>
      </c>
      <c r="AX685">
        <v>97469035</v>
      </c>
      <c r="AY685">
        <v>0</v>
      </c>
      <c r="AZ685" s="10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1591253</v>
      </c>
      <c r="BO685">
        <v>22677841000</v>
      </c>
      <c r="BP685" s="3">
        <v>0.4</v>
      </c>
      <c r="BQ685" s="3">
        <v>3704</v>
      </c>
      <c r="BR685" s="3">
        <v>21813.8</v>
      </c>
      <c r="BS685" s="3">
        <v>2192496000</v>
      </c>
      <c r="BT685" s="3">
        <v>18229000</v>
      </c>
      <c r="BU685">
        <v>5389738000</v>
      </c>
      <c r="BV685" s="3">
        <v>10405398000</v>
      </c>
      <c r="BW685" s="3">
        <v>4671980000</v>
      </c>
      <c r="BX685" s="3">
        <v>18005861000</v>
      </c>
      <c r="BY685">
        <v>0</v>
      </c>
      <c r="BZ685">
        <v>0</v>
      </c>
      <c r="CA685">
        <v>0</v>
      </c>
      <c r="CB685">
        <v>0</v>
      </c>
      <c r="CC685">
        <v>19952970000</v>
      </c>
      <c r="CD685">
        <v>0.4</v>
      </c>
      <c r="CE685">
        <v>388574.17</v>
      </c>
      <c r="CF685">
        <v>120440594.06</v>
      </c>
      <c r="CG685">
        <v>27308.9</v>
      </c>
      <c r="CH685">
        <v>26602.75</v>
      </c>
      <c r="CI685">
        <v>33.148744999999998</v>
      </c>
      <c r="CJ685">
        <v>3.3</v>
      </c>
      <c r="CK685">
        <v>-318116.67</v>
      </c>
      <c r="CL685">
        <v>-287250</v>
      </c>
      <c r="CM685">
        <v>30866.67</v>
      </c>
      <c r="CN685">
        <v>135963.32999999999</v>
      </c>
      <c r="CO685">
        <v>5559233.3300000001</v>
      </c>
      <c r="CP685">
        <v>-70326.67</v>
      </c>
      <c r="CQ685">
        <v>-160553.32999999999</v>
      </c>
      <c r="CR685">
        <v>554191.16</v>
      </c>
      <c r="CS685">
        <v>277505335.18000001</v>
      </c>
      <c r="CT685">
        <v>42526.61</v>
      </c>
      <c r="CU685">
        <v>278104852.94999999</v>
      </c>
      <c r="CV685" s="34">
        <v>0.5278716</v>
      </c>
      <c r="CW685">
        <v>137443520.80000001</v>
      </c>
      <c r="CX685" s="10">
        <v>232962.84999999998</v>
      </c>
      <c r="CY685" s="10">
        <f t="shared" si="21"/>
        <v>0</v>
      </c>
      <c r="CZ685" s="10">
        <f>IFERROR(INDEX(CONFAZ!$A$2:$ES$440,MATCH(DATE(YEAR($A685),MONTH($A685),15),CONFAZ!$A$2:$A$440,0),4),0)</f>
        <v>27308.9</v>
      </c>
      <c r="DB685"/>
      <c r="DC685"/>
      <c r="DD685"/>
      <c r="DJ685"/>
    </row>
    <row r="686" spans="1:114" x14ac:dyDescent="0.25">
      <c r="A686" s="1">
        <v>42206</v>
      </c>
      <c r="B686" s="1" t="str">
        <f t="shared" si="20"/>
        <v>21/07/2015</v>
      </c>
      <c r="C686" t="s">
        <v>61</v>
      </c>
      <c r="D686" t="s">
        <v>66</v>
      </c>
      <c r="E686" s="8">
        <v>3.2231000000000001</v>
      </c>
      <c r="F686">
        <v>212889277.59999999</v>
      </c>
      <c r="G686">
        <v>1907261.55</v>
      </c>
      <c r="H686">
        <v>390345304</v>
      </c>
      <c r="I686">
        <v>54266511.859999999</v>
      </c>
      <c r="J686">
        <v>92353330.00999999</v>
      </c>
      <c r="K686">
        <v>9865569.2399999984</v>
      </c>
      <c r="L686">
        <v>21941951</v>
      </c>
      <c r="M686" s="10">
        <v>10387717</v>
      </c>
      <c r="N686" s="10">
        <v>37225155</v>
      </c>
      <c r="O686" s="10">
        <v>58531341</v>
      </c>
      <c r="P686" s="10">
        <v>61855950</v>
      </c>
      <c r="Q686" s="10">
        <v>4210315</v>
      </c>
      <c r="R686" s="10">
        <v>54078868</v>
      </c>
      <c r="S686" s="10">
        <v>1546766</v>
      </c>
      <c r="T686" s="10">
        <v>14742160</v>
      </c>
      <c r="U686" s="10">
        <v>104142933</v>
      </c>
      <c r="V686" s="10">
        <v>41716837</v>
      </c>
      <c r="W686" s="10">
        <v>1546766</v>
      </c>
      <c r="X686" s="10">
        <v>14742160</v>
      </c>
      <c r="Y686" s="10">
        <v>104142933</v>
      </c>
      <c r="Z686" s="10">
        <v>41716837</v>
      </c>
      <c r="AA686" s="10">
        <v>1907262</v>
      </c>
      <c r="AB686" s="10">
        <v>0.84183458</v>
      </c>
      <c r="AC686">
        <v>143.13</v>
      </c>
      <c r="AD686" s="2">
        <v>18334876601</v>
      </c>
      <c r="AE686" s="2">
        <v>16286388117</v>
      </c>
      <c r="AF686" s="10">
        <f>INDEX(CONFAZ!$EN$2:$ES$408,MATCH(DATE(YEAR($A686),MONTH($A686),15),CONFAZ!$EN$2:$EN$408,0),2)</f>
        <v>362947045</v>
      </c>
      <c r="AG686" s="10">
        <f>INDEX(CONFAZ!$EN$2:$ES$408,MATCH(DATE(YEAR($A686),MONTH($A686),15),CONFAZ!$EN$2:$EN$408,0),3)</f>
        <v>193308886</v>
      </c>
      <c r="AH686">
        <v>788</v>
      </c>
      <c r="AI686">
        <v>1186913021200</v>
      </c>
      <c r="AJ686">
        <v>13.69</v>
      </c>
      <c r="AK686">
        <v>0.57999999999999996</v>
      </c>
      <c r="AL686">
        <v>949.41111111111104</v>
      </c>
      <c r="AM686">
        <v>753.85149999999999</v>
      </c>
      <c r="AN686">
        <v>691.82190476190397</v>
      </c>
      <c r="AO686">
        <v>856.12959999999998</v>
      </c>
      <c r="AP686">
        <v>8.6758488212054292</v>
      </c>
      <c r="AQ686">
        <v>1.62</v>
      </c>
      <c r="AR686">
        <v>187.64</v>
      </c>
      <c r="AS686">
        <v>9.34</v>
      </c>
      <c r="AT686" s="10">
        <v>507080900000</v>
      </c>
      <c r="AU686">
        <v>0</v>
      </c>
      <c r="AV686">
        <v>0</v>
      </c>
      <c r="AW686">
        <v>137964144</v>
      </c>
      <c r="AX686">
        <v>134350507</v>
      </c>
      <c r="AY686">
        <v>0</v>
      </c>
      <c r="AZ686" s="10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3613637</v>
      </c>
      <c r="BO686">
        <v>22677841000</v>
      </c>
      <c r="BP686" s="3">
        <v>0.4</v>
      </c>
      <c r="BQ686" s="3">
        <v>3704</v>
      </c>
      <c r="BR686">
        <v>21813.8</v>
      </c>
      <c r="BS686">
        <v>2192496000</v>
      </c>
      <c r="BT686">
        <v>18229000</v>
      </c>
      <c r="BU686" s="3">
        <v>5389738000</v>
      </c>
      <c r="BV686" s="3">
        <v>10405398000</v>
      </c>
      <c r="BW686" s="3">
        <v>4671980000</v>
      </c>
      <c r="BX686" s="3">
        <v>18005861000</v>
      </c>
      <c r="BY686">
        <v>0</v>
      </c>
      <c r="BZ686">
        <v>0</v>
      </c>
      <c r="CA686">
        <v>0</v>
      </c>
      <c r="CB686">
        <v>0</v>
      </c>
      <c r="CC686">
        <v>19952970000</v>
      </c>
      <c r="CD686">
        <v>0.4</v>
      </c>
      <c r="CE686">
        <v>683929.52</v>
      </c>
      <c r="CF686">
        <v>108967963.98</v>
      </c>
      <c r="CG686">
        <v>129531.35</v>
      </c>
      <c r="CH686">
        <v>25184.75</v>
      </c>
      <c r="CI686">
        <v>33.148744999999998</v>
      </c>
      <c r="CJ686">
        <v>3.3</v>
      </c>
      <c r="CK686">
        <v>231793.33</v>
      </c>
      <c r="CL686">
        <v>265970</v>
      </c>
      <c r="CM686">
        <v>34180</v>
      </c>
      <c r="CN686">
        <v>61476.67</v>
      </c>
      <c r="CO686">
        <v>5400883.3300000001</v>
      </c>
      <c r="CP686">
        <v>-92853.33</v>
      </c>
      <c r="CQ686">
        <v>-227073.33</v>
      </c>
      <c r="CR686">
        <v>1168813.6499999999</v>
      </c>
      <c r="CS686">
        <v>231786906.28</v>
      </c>
      <c r="CT686">
        <v>39143</v>
      </c>
      <c r="CU686">
        <v>232994862.93000001</v>
      </c>
      <c r="CV686" s="34">
        <v>0.5278716</v>
      </c>
      <c r="CW686">
        <v>116808677.90000001</v>
      </c>
      <c r="CX686" s="10">
        <v>177614.38</v>
      </c>
      <c r="CY686" s="10">
        <f t="shared" si="21"/>
        <v>0</v>
      </c>
      <c r="CZ686" s="10">
        <f>IFERROR(INDEX(CONFAZ!$A$2:$ES$440,MATCH(DATE(YEAR($A686),MONTH($A686),15),CONFAZ!$A$2:$A$440,0),4),0)</f>
        <v>129531.35</v>
      </c>
      <c r="DA686"/>
      <c r="DB686"/>
      <c r="DC686"/>
      <c r="DD686"/>
      <c r="DJ686"/>
    </row>
    <row r="687" spans="1:114" x14ac:dyDescent="0.25">
      <c r="A687" s="1">
        <v>42237</v>
      </c>
      <c r="B687" s="1" t="str">
        <f t="shared" si="20"/>
        <v>21/08/2015</v>
      </c>
      <c r="C687" t="s">
        <v>61</v>
      </c>
      <c r="D687" t="s">
        <v>66</v>
      </c>
      <c r="E687" s="8">
        <v>3.5143</v>
      </c>
      <c r="F687">
        <v>228295100.79000002</v>
      </c>
      <c r="G687">
        <v>5182341.4399999995</v>
      </c>
      <c r="H687">
        <v>439220383</v>
      </c>
      <c r="I687">
        <v>53541504.380000003</v>
      </c>
      <c r="J687">
        <v>115529352.78999999</v>
      </c>
      <c r="K687">
        <v>10004663.109999999</v>
      </c>
      <c r="L687">
        <v>15495007</v>
      </c>
      <c r="M687" s="10">
        <v>13649265</v>
      </c>
      <c r="N687" s="10">
        <v>37214752</v>
      </c>
      <c r="O687" s="10">
        <v>60025301</v>
      </c>
      <c r="P687" s="10">
        <v>62613976</v>
      </c>
      <c r="Q687" s="10">
        <v>4725334</v>
      </c>
      <c r="R687" s="10">
        <v>61137043</v>
      </c>
      <c r="S687" s="10">
        <v>1344902</v>
      </c>
      <c r="T687" s="10">
        <v>15520488</v>
      </c>
      <c r="U687" s="10">
        <v>134984313</v>
      </c>
      <c r="V687" s="10">
        <v>42822747</v>
      </c>
      <c r="W687" s="10">
        <v>1344902</v>
      </c>
      <c r="X687" s="10">
        <v>15520488</v>
      </c>
      <c r="Y687" s="10">
        <v>134984313</v>
      </c>
      <c r="Z687" s="10">
        <v>42822747</v>
      </c>
      <c r="AA687" s="10">
        <v>5182262</v>
      </c>
      <c r="AB687" s="10">
        <v>0.92322010239999996</v>
      </c>
      <c r="AC687">
        <v>140.83000000000001</v>
      </c>
      <c r="AD687" s="2">
        <v>15320171814</v>
      </c>
      <c r="AE687" s="2">
        <v>12937800630</v>
      </c>
      <c r="AF687" s="10">
        <f>INDEX(CONFAZ!$EN$2:$ES$408,MATCH(DATE(YEAR($A687),MONTH($A687),15),CONFAZ!$EN$2:$EN$408,0),2)</f>
        <v>255012041</v>
      </c>
      <c r="AG687" s="10">
        <f>INDEX(CONFAZ!$EN$2:$ES$408,MATCH(DATE(YEAR($A687),MONTH($A687),15),CONFAZ!$EN$2:$EN$408,0),3)</f>
        <v>68838762</v>
      </c>
      <c r="AH687">
        <v>788</v>
      </c>
      <c r="AI687">
        <v>1293821173700</v>
      </c>
      <c r="AJ687">
        <v>14.15</v>
      </c>
      <c r="AK687">
        <v>0.25</v>
      </c>
      <c r="AL687">
        <v>948.02722222222201</v>
      </c>
      <c r="AM687">
        <v>751.24199999999996</v>
      </c>
      <c r="AN687">
        <v>689.83523809523797</v>
      </c>
      <c r="AO687">
        <v>856.05880000000002</v>
      </c>
      <c r="AP687">
        <v>8.8533117101437799</v>
      </c>
      <c r="AQ687">
        <v>1.22</v>
      </c>
      <c r="AR687">
        <v>171.48</v>
      </c>
      <c r="AS687">
        <v>16.52</v>
      </c>
      <c r="AT687" s="10">
        <v>501421200000</v>
      </c>
      <c r="AU687">
        <v>0</v>
      </c>
      <c r="AV687">
        <v>0</v>
      </c>
      <c r="AW687">
        <v>62453705</v>
      </c>
      <c r="AX687">
        <v>60623047</v>
      </c>
      <c r="AY687">
        <v>0</v>
      </c>
      <c r="AZ687" s="10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1830658</v>
      </c>
      <c r="BO687">
        <v>22677841000</v>
      </c>
      <c r="BP687" s="3">
        <v>0.4</v>
      </c>
      <c r="BQ687" s="3">
        <v>3704</v>
      </c>
      <c r="BR687" s="3">
        <v>21813.8</v>
      </c>
      <c r="BS687" s="3">
        <v>2192496000</v>
      </c>
      <c r="BT687" s="3">
        <v>18229000</v>
      </c>
      <c r="BU687" s="3">
        <v>5389738000</v>
      </c>
      <c r="BV687" s="3">
        <v>10405398000</v>
      </c>
      <c r="BW687">
        <v>4671980000</v>
      </c>
      <c r="BX687">
        <v>18005861000</v>
      </c>
      <c r="BY687">
        <v>0</v>
      </c>
      <c r="BZ687">
        <v>0</v>
      </c>
      <c r="CA687">
        <v>0</v>
      </c>
      <c r="CB687">
        <v>0</v>
      </c>
      <c r="CC687">
        <v>22677841000</v>
      </c>
      <c r="CD687">
        <v>0.4</v>
      </c>
      <c r="CE687">
        <v>328156.83</v>
      </c>
      <c r="CF687">
        <v>100299768.23999999</v>
      </c>
      <c r="CG687">
        <v>24402.22</v>
      </c>
      <c r="CH687">
        <v>24097.75</v>
      </c>
      <c r="CI687">
        <v>33.148744999999998</v>
      </c>
      <c r="CJ687">
        <v>3.3</v>
      </c>
      <c r="CK687">
        <v>231793.33</v>
      </c>
      <c r="CL687">
        <v>265970</v>
      </c>
      <c r="CM687">
        <v>34180</v>
      </c>
      <c r="CN687">
        <v>61476.67</v>
      </c>
      <c r="CO687">
        <v>5400883.3300000001</v>
      </c>
      <c r="CP687">
        <v>-92853.33</v>
      </c>
      <c r="CQ687">
        <v>-227073.33</v>
      </c>
      <c r="CR687">
        <v>4612494.67</v>
      </c>
      <c r="CS687">
        <v>267171738.41</v>
      </c>
      <c r="CT687">
        <v>25157.84</v>
      </c>
      <c r="CU687">
        <v>271811390.92000002</v>
      </c>
      <c r="CV687" s="34">
        <v>0.5278716</v>
      </c>
      <c r="CW687">
        <v>127508347</v>
      </c>
      <c r="CX687" s="10">
        <v>188990</v>
      </c>
      <c r="CY687" s="10">
        <f t="shared" si="21"/>
        <v>0</v>
      </c>
      <c r="CZ687" s="10">
        <f>IFERROR(INDEX(CONFAZ!$A$2:$ES$440,MATCH(DATE(YEAR($A687),MONTH($A687),15),CONFAZ!$A$2:$A$440,0),4),0)</f>
        <v>24402.22</v>
      </c>
      <c r="DA687"/>
      <c r="DB687"/>
      <c r="DC687"/>
      <c r="DD687"/>
      <c r="DJ687"/>
    </row>
    <row r="688" spans="1:114" x14ac:dyDescent="0.25">
      <c r="A688" s="1">
        <v>42268</v>
      </c>
      <c r="B688" s="1" t="str">
        <f t="shared" si="20"/>
        <v>21/09/2015</v>
      </c>
      <c r="C688" t="s">
        <v>61</v>
      </c>
      <c r="D688" t="s">
        <v>66</v>
      </c>
      <c r="E688" s="8">
        <v>3.9064999999999999</v>
      </c>
      <c r="F688">
        <v>232623259.96000001</v>
      </c>
      <c r="G688">
        <v>1351316.63</v>
      </c>
      <c r="H688">
        <v>449472669</v>
      </c>
      <c r="I688">
        <v>60716163.940000013</v>
      </c>
      <c r="J688">
        <v>123344644.91</v>
      </c>
      <c r="K688">
        <v>10086557.310000002</v>
      </c>
      <c r="L688">
        <v>13664449</v>
      </c>
      <c r="M688" s="10">
        <v>12599330</v>
      </c>
      <c r="N688" s="10">
        <v>37987617</v>
      </c>
      <c r="O688" s="10">
        <v>57236081</v>
      </c>
      <c r="P688" s="10">
        <v>67354585</v>
      </c>
      <c r="Q688" s="10">
        <v>4605982</v>
      </c>
      <c r="R688" s="10">
        <v>61003431</v>
      </c>
      <c r="S688" s="10">
        <v>1593029</v>
      </c>
      <c r="T688" s="10">
        <v>13791637</v>
      </c>
      <c r="U688" s="10">
        <v>143175451</v>
      </c>
      <c r="V688" s="10">
        <v>48774856</v>
      </c>
      <c r="W688" s="10">
        <v>1593029</v>
      </c>
      <c r="X688" s="10">
        <v>13791637</v>
      </c>
      <c r="Y688" s="10">
        <v>143175451</v>
      </c>
      <c r="Z688" s="10">
        <v>48774856</v>
      </c>
      <c r="AA688" s="10">
        <v>1350670</v>
      </c>
      <c r="AB688" s="10">
        <v>1.3859943563999999</v>
      </c>
      <c r="AC688">
        <v>138.06</v>
      </c>
      <c r="AD688" s="2">
        <v>15467635572</v>
      </c>
      <c r="AE688" s="2">
        <v>13336913433</v>
      </c>
      <c r="AF688" s="10">
        <f>INDEX(CONFAZ!$EN$2:$ES$408,MATCH(DATE(YEAR($A688),MONTH($A688),15),CONFAZ!$EN$2:$EN$408,0),2)</f>
        <v>285787481</v>
      </c>
      <c r="AG688" s="10">
        <f>INDEX(CONFAZ!$EN$2:$ES$408,MATCH(DATE(YEAR($A688),MONTH($A688),15),CONFAZ!$EN$2:$EN$408,0),3)</f>
        <v>178655964</v>
      </c>
      <c r="AH688">
        <v>788</v>
      </c>
      <c r="AI688">
        <v>1411691905000</v>
      </c>
      <c r="AJ688">
        <v>14.15</v>
      </c>
      <c r="AK688">
        <v>0.51</v>
      </c>
      <c r="AL688">
        <v>964.59222222222195</v>
      </c>
      <c r="AM688">
        <v>753.48400000000004</v>
      </c>
      <c r="AN688">
        <v>690.34238095238004</v>
      </c>
      <c r="AO688">
        <v>863.51840000000004</v>
      </c>
      <c r="AP688">
        <v>9.0307239970795408</v>
      </c>
      <c r="AQ688">
        <v>1.54</v>
      </c>
      <c r="AR688">
        <v>195.6</v>
      </c>
      <c r="AS688">
        <v>31.22</v>
      </c>
      <c r="AT688" s="10">
        <v>499726000000</v>
      </c>
      <c r="AU688">
        <v>0</v>
      </c>
      <c r="AV688">
        <v>0</v>
      </c>
      <c r="AW688">
        <v>103897999</v>
      </c>
      <c r="AX688">
        <v>102793336</v>
      </c>
      <c r="AY688">
        <v>0</v>
      </c>
      <c r="AZ688" s="10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1104663</v>
      </c>
      <c r="BO688">
        <v>22677841000</v>
      </c>
      <c r="BP688" s="3">
        <v>0.4</v>
      </c>
      <c r="BQ688" s="3">
        <v>3704</v>
      </c>
      <c r="BR688" s="3">
        <v>21813.8</v>
      </c>
      <c r="BS688" s="3">
        <v>2192496000</v>
      </c>
      <c r="BT688" s="3">
        <v>18229000</v>
      </c>
      <c r="BU688">
        <v>5389738000</v>
      </c>
      <c r="BV688" s="3">
        <v>10405398000</v>
      </c>
      <c r="BW688">
        <v>4671980000</v>
      </c>
      <c r="BX688">
        <v>18005861000</v>
      </c>
      <c r="BY688">
        <v>0</v>
      </c>
      <c r="BZ688">
        <v>0</v>
      </c>
      <c r="CA688">
        <v>0</v>
      </c>
      <c r="CB688">
        <v>0</v>
      </c>
      <c r="CC688">
        <v>22677841000</v>
      </c>
      <c r="CD688">
        <v>0.4</v>
      </c>
      <c r="CE688">
        <v>478701.23</v>
      </c>
      <c r="CF688">
        <v>138197533.72999999</v>
      </c>
      <c r="CG688">
        <v>24446.880000000001</v>
      </c>
      <c r="CH688">
        <v>18352.75</v>
      </c>
      <c r="CI688">
        <v>33.148744999999998</v>
      </c>
      <c r="CJ688">
        <v>3.28</v>
      </c>
      <c r="CK688">
        <v>231793.33</v>
      </c>
      <c r="CL688">
        <v>265970</v>
      </c>
      <c r="CM688">
        <v>34180</v>
      </c>
      <c r="CN688">
        <v>61476.67</v>
      </c>
      <c r="CO688">
        <v>5400883.3300000001</v>
      </c>
      <c r="CP688">
        <v>-92853.33</v>
      </c>
      <c r="CQ688">
        <v>-227073.33</v>
      </c>
      <c r="CR688">
        <v>612470.25</v>
      </c>
      <c r="CS688">
        <v>277737133.31999999</v>
      </c>
      <c r="CT688">
        <v>15731.04</v>
      </c>
      <c r="CU688">
        <v>278365334.61000001</v>
      </c>
      <c r="CV688" s="34">
        <v>0.5278716</v>
      </c>
      <c r="CW688">
        <v>131645710.09999999</v>
      </c>
      <c r="CX688" s="10">
        <v>188453.12</v>
      </c>
      <c r="CY688" s="10">
        <f t="shared" si="21"/>
        <v>0</v>
      </c>
      <c r="CZ688" s="10">
        <f>IFERROR(INDEX(CONFAZ!$A$2:$ES$440,MATCH(DATE(YEAR($A688),MONTH($A688),15),CONFAZ!$A$2:$A$440,0),4),0)</f>
        <v>24446.880000000001</v>
      </c>
      <c r="DA688"/>
      <c r="DB688"/>
      <c r="DC688"/>
      <c r="DD688"/>
      <c r="DJ688"/>
    </row>
    <row r="689" spans="1:114" x14ac:dyDescent="0.25">
      <c r="A689" s="1">
        <v>42298</v>
      </c>
      <c r="B689" s="1" t="str">
        <f t="shared" si="20"/>
        <v>21/10/2015</v>
      </c>
      <c r="C689" t="s">
        <v>61</v>
      </c>
      <c r="D689" t="s">
        <v>66</v>
      </c>
      <c r="E689" s="8">
        <v>3.8801000000000001</v>
      </c>
      <c r="F689">
        <v>231825591.59999996</v>
      </c>
      <c r="G689">
        <v>1858356.8599999999</v>
      </c>
      <c r="H689">
        <v>468904662</v>
      </c>
      <c r="I689">
        <v>59023643.170000002</v>
      </c>
      <c r="J689">
        <v>143117296.10000002</v>
      </c>
      <c r="K689">
        <v>9648851.879999999</v>
      </c>
      <c r="L689">
        <v>10130769</v>
      </c>
      <c r="M689" s="10">
        <v>13614228</v>
      </c>
      <c r="N689" s="10">
        <v>37241168</v>
      </c>
      <c r="O689" s="10">
        <v>53285476</v>
      </c>
      <c r="P689" s="10">
        <v>65138342</v>
      </c>
      <c r="Q689" s="10">
        <v>5042790</v>
      </c>
      <c r="R689" s="10">
        <v>59700963</v>
      </c>
      <c r="S689" s="10">
        <v>1165221</v>
      </c>
      <c r="T689" s="10">
        <v>16205641</v>
      </c>
      <c r="U689" s="10">
        <v>160734752</v>
      </c>
      <c r="V689" s="10">
        <v>54919431</v>
      </c>
      <c r="W689" s="10">
        <v>1165221</v>
      </c>
      <c r="X689" s="10">
        <v>16205641</v>
      </c>
      <c r="Y689" s="10">
        <v>160734752</v>
      </c>
      <c r="Z689" s="10">
        <v>54919431</v>
      </c>
      <c r="AA689" s="10">
        <v>1856650</v>
      </c>
      <c r="AB689" s="10">
        <v>1.1214698258</v>
      </c>
      <c r="AC689">
        <v>140.18</v>
      </c>
      <c r="AD689" s="2">
        <v>15762365201</v>
      </c>
      <c r="AE689" s="2">
        <v>14194772010</v>
      </c>
      <c r="AF689" s="10">
        <f>INDEX(CONFAZ!$EN$2:$ES$408,MATCH(DATE(YEAR($A689),MONTH($A689),15),CONFAZ!$EN$2:$EN$408,0),2)</f>
        <v>245244510</v>
      </c>
      <c r="AG689" s="10">
        <f>INDEX(CONFAZ!$EN$2:$ES$408,MATCH(DATE(YEAR($A689),MONTH($A689),15),CONFAZ!$EN$2:$EN$408,0),3)</f>
        <v>197065028</v>
      </c>
      <c r="AH689">
        <v>788</v>
      </c>
      <c r="AI689">
        <v>1401608523000</v>
      </c>
      <c r="AJ689">
        <v>14.15</v>
      </c>
      <c r="AK689">
        <v>0.77</v>
      </c>
      <c r="AL689">
        <v>968.29333333333295</v>
      </c>
      <c r="AM689">
        <v>754.78700000000003</v>
      </c>
      <c r="AN689">
        <v>694.55714285714203</v>
      </c>
      <c r="AO689">
        <v>867.88519999999903</v>
      </c>
      <c r="AP689">
        <v>9.1046831955922798</v>
      </c>
      <c r="AQ689">
        <v>1.82</v>
      </c>
      <c r="AR689">
        <v>195.12</v>
      </c>
      <c r="AS689">
        <v>70.260000000000005</v>
      </c>
      <c r="AT689" s="10">
        <v>521387200000</v>
      </c>
      <c r="AU689">
        <v>0</v>
      </c>
      <c r="AV689">
        <v>0</v>
      </c>
      <c r="AW689">
        <v>69120499</v>
      </c>
      <c r="AX689">
        <v>67712205</v>
      </c>
      <c r="AY689">
        <v>0</v>
      </c>
      <c r="AZ689" s="10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1408294</v>
      </c>
      <c r="BO689">
        <v>22677841000</v>
      </c>
      <c r="BP689" s="3">
        <v>0.4</v>
      </c>
      <c r="BQ689" s="3">
        <v>3704</v>
      </c>
      <c r="BR689" s="3">
        <v>21813.8</v>
      </c>
      <c r="BS689" s="3">
        <v>2192496000</v>
      </c>
      <c r="BT689" s="3">
        <v>18229000</v>
      </c>
      <c r="BU689" s="3">
        <v>5389738000</v>
      </c>
      <c r="BV689">
        <v>10405398000</v>
      </c>
      <c r="BW689" s="3">
        <v>4671980000</v>
      </c>
      <c r="BX689" s="3">
        <v>18005861000</v>
      </c>
      <c r="BY689">
        <v>0</v>
      </c>
      <c r="BZ689">
        <v>0</v>
      </c>
      <c r="CA689">
        <v>0</v>
      </c>
      <c r="CB689">
        <v>0</v>
      </c>
      <c r="CC689">
        <v>22677841000</v>
      </c>
      <c r="CD689">
        <v>0.4</v>
      </c>
      <c r="CE689">
        <v>545940.56000000006</v>
      </c>
      <c r="CF689">
        <v>143777331.55000001</v>
      </c>
      <c r="CG689">
        <v>53047.28</v>
      </c>
      <c r="CH689">
        <v>20484.75</v>
      </c>
      <c r="CI689">
        <v>33.148744999999998</v>
      </c>
      <c r="CJ689">
        <v>3.48</v>
      </c>
      <c r="CK689">
        <v>5573.33</v>
      </c>
      <c r="CL689">
        <v>38970</v>
      </c>
      <c r="CM689">
        <v>33396.67</v>
      </c>
      <c r="CN689">
        <v>217776.67</v>
      </c>
      <c r="CO689">
        <v>5408160</v>
      </c>
      <c r="CP689">
        <v>-57770</v>
      </c>
      <c r="CQ689">
        <v>-117726.67</v>
      </c>
      <c r="CR689">
        <v>525729.62</v>
      </c>
      <c r="CS689">
        <v>295999591.60000002</v>
      </c>
      <c r="CT689">
        <v>8507.73</v>
      </c>
      <c r="CU689">
        <v>296533828.94999999</v>
      </c>
      <c r="CV689" s="34">
        <v>0.5278716</v>
      </c>
      <c r="CW689">
        <v>140064891.09999999</v>
      </c>
      <c r="CX689" s="10">
        <v>271582.33</v>
      </c>
      <c r="CY689" s="10">
        <f t="shared" si="21"/>
        <v>0</v>
      </c>
      <c r="CZ689" s="10">
        <f>IFERROR(INDEX(CONFAZ!$A$2:$ES$440,MATCH(DATE(YEAR($A689),MONTH($A689),15),CONFAZ!$A$2:$A$440,0),4),0)</f>
        <v>53047.28</v>
      </c>
      <c r="DA689"/>
      <c r="DB689"/>
      <c r="DC689"/>
      <c r="DD689"/>
      <c r="DJ689"/>
    </row>
    <row r="690" spans="1:114" x14ac:dyDescent="0.25">
      <c r="A690" s="1">
        <v>42329</v>
      </c>
      <c r="B690" s="1" t="str">
        <f t="shared" si="20"/>
        <v>21/11/2015</v>
      </c>
      <c r="C690" t="s">
        <v>61</v>
      </c>
      <c r="D690" t="s">
        <v>66</v>
      </c>
      <c r="E690" s="8">
        <v>3.7765</v>
      </c>
      <c r="F690">
        <v>241509395.89999998</v>
      </c>
      <c r="G690">
        <v>1117435.74</v>
      </c>
      <c r="H690">
        <v>446485005</v>
      </c>
      <c r="I690">
        <v>62945501.080000013</v>
      </c>
      <c r="J690">
        <v>109368479.09</v>
      </c>
      <c r="K690">
        <v>10036714.370000001</v>
      </c>
      <c r="L690">
        <v>11290697</v>
      </c>
      <c r="M690" s="10">
        <v>13812094</v>
      </c>
      <c r="N690" s="10">
        <v>37363420</v>
      </c>
      <c r="O690" s="10">
        <v>56890569</v>
      </c>
      <c r="P690" s="10">
        <v>69340467</v>
      </c>
      <c r="Q690" s="10">
        <v>4383969</v>
      </c>
      <c r="R690" s="10">
        <v>66217814</v>
      </c>
      <c r="S690" s="10">
        <v>1391555</v>
      </c>
      <c r="T690" s="10">
        <v>14773351</v>
      </c>
      <c r="U690" s="10">
        <v>131517322</v>
      </c>
      <c r="V690" s="10">
        <v>49677008</v>
      </c>
      <c r="W690" s="10">
        <v>1391555</v>
      </c>
      <c r="X690" s="10">
        <v>14773351</v>
      </c>
      <c r="Y690" s="10">
        <v>131517322</v>
      </c>
      <c r="Z690" s="10">
        <v>49677008</v>
      </c>
      <c r="AA690" s="10">
        <v>1117436</v>
      </c>
      <c r="AB690" s="10">
        <v>2.1047329507999999</v>
      </c>
      <c r="AC690">
        <v>135.94</v>
      </c>
      <c r="AD690" s="2">
        <v>13603593709</v>
      </c>
      <c r="AE690" s="2">
        <v>12744978873</v>
      </c>
      <c r="AF690" s="10">
        <f>INDEX(CONFAZ!$EN$2:$ES$408,MATCH(DATE(YEAR($A690),MONTH($A690),15),CONFAZ!$EN$2:$EN$408,0),2)</f>
        <v>172791553</v>
      </c>
      <c r="AG690" s="10">
        <f>INDEX(CONFAZ!$EN$2:$ES$408,MATCH(DATE(YEAR($A690),MONTH($A690),15),CONFAZ!$EN$2:$EN$408,0),3)</f>
        <v>281740261</v>
      </c>
      <c r="AH690">
        <v>788</v>
      </c>
      <c r="AI690">
        <v>1348270924000</v>
      </c>
      <c r="AJ690">
        <v>14.15</v>
      </c>
      <c r="AK690">
        <v>1.1100000000000001</v>
      </c>
      <c r="AL690">
        <v>967.43611111111102</v>
      </c>
      <c r="AM690">
        <v>755.04049999999995</v>
      </c>
      <c r="AN690">
        <v>695.75904761904701</v>
      </c>
      <c r="AO690">
        <v>869.05200000000002</v>
      </c>
      <c r="AP690">
        <v>9.1430877980585503</v>
      </c>
      <c r="AQ690">
        <v>2.0099999999999998</v>
      </c>
      <c r="AR690">
        <v>179.09</v>
      </c>
      <c r="AS690">
        <v>33.169499999999999</v>
      </c>
      <c r="AT690" s="10">
        <v>513641500000</v>
      </c>
      <c r="AU690">
        <v>0</v>
      </c>
      <c r="AV690">
        <v>0</v>
      </c>
      <c r="AW690">
        <v>76560987</v>
      </c>
      <c r="AX690">
        <v>74752344</v>
      </c>
      <c r="AY690">
        <v>0</v>
      </c>
      <c r="AZ690" s="1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1808643</v>
      </c>
      <c r="BO690">
        <v>22677841000</v>
      </c>
      <c r="BP690" s="3">
        <v>0.4</v>
      </c>
      <c r="BQ690" s="3">
        <v>3704</v>
      </c>
      <c r="BR690" s="3">
        <v>21813.8</v>
      </c>
      <c r="BS690">
        <v>2192496000</v>
      </c>
      <c r="BT690" s="3">
        <v>18229000</v>
      </c>
      <c r="BU690" s="3">
        <v>5389738000</v>
      </c>
      <c r="BV690">
        <v>10405398000</v>
      </c>
      <c r="BW690" s="3">
        <v>4671980000</v>
      </c>
      <c r="BX690">
        <v>18005861000</v>
      </c>
      <c r="BY690">
        <v>0</v>
      </c>
      <c r="BZ690">
        <v>0</v>
      </c>
      <c r="CA690">
        <v>0</v>
      </c>
      <c r="CB690">
        <v>0</v>
      </c>
      <c r="CC690">
        <v>22677841000</v>
      </c>
      <c r="CD690">
        <v>0.4</v>
      </c>
      <c r="CE690">
        <v>396858.47</v>
      </c>
      <c r="CF690">
        <v>128303605.86</v>
      </c>
      <c r="CG690">
        <v>26799.35</v>
      </c>
      <c r="CH690">
        <v>18352.75</v>
      </c>
      <c r="CI690">
        <v>33.148744999999998</v>
      </c>
      <c r="CJ690">
        <v>3.58</v>
      </c>
      <c r="CK690">
        <v>5573.33</v>
      </c>
      <c r="CL690">
        <v>38970</v>
      </c>
      <c r="CM690">
        <v>33396.67</v>
      </c>
      <c r="CN690">
        <v>217776.67</v>
      </c>
      <c r="CO690">
        <v>5408160</v>
      </c>
      <c r="CP690">
        <v>-57770</v>
      </c>
      <c r="CQ690">
        <v>-117726.67</v>
      </c>
      <c r="CR690">
        <v>526114.47</v>
      </c>
      <c r="CS690">
        <v>267999452.72</v>
      </c>
      <c r="CT690">
        <v>11978.11</v>
      </c>
      <c r="CU690">
        <v>268556457.27999997</v>
      </c>
      <c r="CV690" s="34">
        <v>0.5278716</v>
      </c>
      <c r="CW690">
        <v>138351566.40000001</v>
      </c>
      <c r="CX690" s="10">
        <v>265540.15000000002</v>
      </c>
      <c r="CY690" s="10">
        <f t="shared" si="21"/>
        <v>0</v>
      </c>
      <c r="CZ690" s="10">
        <f>IFERROR(INDEX(CONFAZ!$A$2:$ES$440,MATCH(DATE(YEAR($A690),MONTH($A690),15),CONFAZ!$A$2:$A$440,0),4),0)</f>
        <v>26799.35</v>
      </c>
      <c r="DA690"/>
      <c r="DB690"/>
      <c r="DC690"/>
      <c r="DD690"/>
      <c r="DJ690"/>
    </row>
    <row r="691" spans="1:114" x14ac:dyDescent="0.25">
      <c r="A691" s="1">
        <v>42359</v>
      </c>
      <c r="B691" s="1" t="str">
        <f t="shared" si="20"/>
        <v>21/12/2015</v>
      </c>
      <c r="C691" t="s">
        <v>61</v>
      </c>
      <c r="D691" t="s">
        <v>66</v>
      </c>
      <c r="E691" s="8">
        <v>3.8711000000000002</v>
      </c>
      <c r="F691">
        <v>228325744.11000001</v>
      </c>
      <c r="G691">
        <v>1598380.27</v>
      </c>
      <c r="H691">
        <v>414817466</v>
      </c>
      <c r="I691">
        <v>66988144.75999999</v>
      </c>
      <c r="J691">
        <v>84245853.61999999</v>
      </c>
      <c r="K691">
        <v>10653755.42</v>
      </c>
      <c r="L691">
        <v>12538686</v>
      </c>
      <c r="M691" s="10">
        <v>14723311</v>
      </c>
      <c r="N691" s="10">
        <v>33841425</v>
      </c>
      <c r="O691" s="10">
        <v>59184628</v>
      </c>
      <c r="P691" s="10">
        <v>65263928</v>
      </c>
      <c r="Q691" s="10">
        <v>4699165</v>
      </c>
      <c r="R691" s="10">
        <v>65631138</v>
      </c>
      <c r="S691" s="10">
        <v>1123896</v>
      </c>
      <c r="T691" s="10">
        <v>14780538</v>
      </c>
      <c r="U691" s="10">
        <v>106923345</v>
      </c>
      <c r="V691" s="10">
        <v>47047712</v>
      </c>
      <c r="W691" s="10">
        <v>1123896</v>
      </c>
      <c r="X691" s="10">
        <v>14780538</v>
      </c>
      <c r="Y691" s="10">
        <v>106923345</v>
      </c>
      <c r="Z691" s="10">
        <v>47047712</v>
      </c>
      <c r="AA691" s="10">
        <v>1598380</v>
      </c>
      <c r="AB691" s="10">
        <v>0.57523916909999995</v>
      </c>
      <c r="AC691">
        <v>136.22</v>
      </c>
      <c r="AD691" s="2">
        <v>15694230026</v>
      </c>
      <c r="AE691" s="2">
        <v>10686340015</v>
      </c>
      <c r="AF691" s="10">
        <f>INDEX(CONFAZ!$EN$2:$ES$408,MATCH(DATE(YEAR($A691),MONTH($A691),15),CONFAZ!$EN$2:$EN$408,0),2)</f>
        <v>208734995</v>
      </c>
      <c r="AG691" s="10">
        <f>INDEX(CONFAZ!$EN$2:$ES$408,MATCH(DATE(YEAR($A691),MONTH($A691),15),CONFAZ!$EN$2:$EN$408,0),3)</f>
        <v>75313611</v>
      </c>
      <c r="AH691">
        <v>788</v>
      </c>
      <c r="AI691">
        <v>1379907790400</v>
      </c>
      <c r="AJ691">
        <v>14.15</v>
      </c>
      <c r="AK691">
        <v>0.9</v>
      </c>
      <c r="AL691">
        <v>967.74444444444396</v>
      </c>
      <c r="AM691">
        <v>756.26900000000001</v>
      </c>
      <c r="AN691">
        <v>696.58571428571395</v>
      </c>
      <c r="AO691">
        <v>869.42399999999998</v>
      </c>
      <c r="AP691">
        <v>9.0778438398236005</v>
      </c>
      <c r="AQ691">
        <v>1.96</v>
      </c>
      <c r="AR691">
        <v>157.4</v>
      </c>
      <c r="AS691">
        <v>-14.2</v>
      </c>
      <c r="AT691" s="10">
        <v>515911400000</v>
      </c>
      <c r="AU691">
        <v>12300000</v>
      </c>
      <c r="AV691">
        <v>0</v>
      </c>
      <c r="AW691">
        <v>93547415</v>
      </c>
      <c r="AX691">
        <v>80167005</v>
      </c>
      <c r="AY691">
        <v>0</v>
      </c>
      <c r="AZ691" s="10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1080410</v>
      </c>
      <c r="BO691">
        <v>22677841000</v>
      </c>
      <c r="BP691" s="3">
        <v>0.4</v>
      </c>
      <c r="BQ691" s="3">
        <v>3704</v>
      </c>
      <c r="BR691" s="3">
        <v>21813.8</v>
      </c>
      <c r="BS691">
        <v>2192496000</v>
      </c>
      <c r="BT691" s="3">
        <v>18229000</v>
      </c>
      <c r="BU691">
        <v>5389738000</v>
      </c>
      <c r="BV691" s="3">
        <v>10405398000</v>
      </c>
      <c r="BW691">
        <v>4671980000</v>
      </c>
      <c r="BX691">
        <v>18005861000</v>
      </c>
      <c r="BY691">
        <v>0</v>
      </c>
      <c r="BZ691">
        <v>0</v>
      </c>
      <c r="CA691">
        <v>0</v>
      </c>
      <c r="CB691">
        <v>0</v>
      </c>
      <c r="CC691">
        <v>22677841000</v>
      </c>
      <c r="CD691">
        <v>0.4</v>
      </c>
      <c r="CE691">
        <v>421329.98</v>
      </c>
      <c r="CF691">
        <v>156076586.65000001</v>
      </c>
      <c r="CG691">
        <v>32091.55</v>
      </c>
      <c r="CH691">
        <v>21838.75</v>
      </c>
      <c r="CI691">
        <v>33.148744999999998</v>
      </c>
      <c r="CJ691">
        <v>3.63</v>
      </c>
      <c r="CK691">
        <v>5573.33</v>
      </c>
      <c r="CL691">
        <v>38970</v>
      </c>
      <c r="CM691">
        <v>33396.67</v>
      </c>
      <c r="CN691">
        <v>217776.67</v>
      </c>
      <c r="CO691">
        <v>5408160</v>
      </c>
      <c r="CP691">
        <v>-57770</v>
      </c>
      <c r="CQ691">
        <v>-117726.67</v>
      </c>
      <c r="CR691">
        <v>777972.7</v>
      </c>
      <c r="CS691">
        <v>236404789.05000001</v>
      </c>
      <c r="CT691">
        <v>4134.1099999999997</v>
      </c>
      <c r="CU691">
        <v>237187395.86000001</v>
      </c>
      <c r="CV691" s="34">
        <v>0.5278716</v>
      </c>
      <c r="CW691">
        <v>127728673.2</v>
      </c>
      <c r="CX691" s="10">
        <v>262204.7</v>
      </c>
      <c r="CY691" s="10">
        <f t="shared" si="21"/>
        <v>0</v>
      </c>
      <c r="CZ691" s="10">
        <f>IFERROR(INDEX(CONFAZ!$A$2:$ES$440,MATCH(DATE(YEAR($A691),MONTH($A691),15),CONFAZ!$A$2:$A$440,0),4),0)</f>
        <v>32091.55</v>
      </c>
      <c r="DA691"/>
      <c r="DB691"/>
      <c r="DC691"/>
      <c r="DD691"/>
      <c r="DJ691"/>
    </row>
    <row r="692" spans="1:114" x14ac:dyDescent="0.25">
      <c r="A692" s="1">
        <v>42390</v>
      </c>
      <c r="B692" s="1" t="str">
        <f t="shared" si="20"/>
        <v>21/01/2016</v>
      </c>
      <c r="C692" t="s">
        <v>61</v>
      </c>
      <c r="D692" t="s">
        <v>66</v>
      </c>
      <c r="E692" s="8">
        <v>4.0523999999999996</v>
      </c>
      <c r="F692">
        <v>250609227.00999996</v>
      </c>
      <c r="G692">
        <v>2001696.2200000002</v>
      </c>
      <c r="H692">
        <v>539014540</v>
      </c>
      <c r="I692">
        <v>65421601.500000015</v>
      </c>
      <c r="J692">
        <v>182185541.00999999</v>
      </c>
      <c r="K692">
        <v>12330961.33</v>
      </c>
      <c r="L692">
        <v>32099957</v>
      </c>
      <c r="M692" s="10">
        <v>13879473</v>
      </c>
      <c r="N692" s="10">
        <v>38283336</v>
      </c>
      <c r="O692" s="10">
        <v>75966928</v>
      </c>
      <c r="P692" s="10">
        <v>74301108</v>
      </c>
      <c r="Q692" s="10">
        <v>4040376</v>
      </c>
      <c r="R692" s="10">
        <v>72896086</v>
      </c>
      <c r="S692" s="10">
        <v>1404508</v>
      </c>
      <c r="T692" s="10">
        <v>20341081</v>
      </c>
      <c r="U692" s="10">
        <v>186610644</v>
      </c>
      <c r="V692" s="10">
        <v>49289304</v>
      </c>
      <c r="W692" s="10">
        <v>1404508</v>
      </c>
      <c r="X692" s="10">
        <v>20341081</v>
      </c>
      <c r="Y692" s="10">
        <v>186610644</v>
      </c>
      <c r="Z692" s="10">
        <v>49289304</v>
      </c>
      <c r="AA692" s="10">
        <v>2001696</v>
      </c>
      <c r="AB692" s="10">
        <v>2.4638480875000002</v>
      </c>
      <c r="AC692">
        <v>128.25</v>
      </c>
      <c r="AD692" s="2">
        <v>11024617489</v>
      </c>
      <c r="AE692" s="2">
        <v>10455954695</v>
      </c>
      <c r="AF692" s="10">
        <f>INDEX(CONFAZ!$EN$2:$ES$408,MATCH(DATE(YEAR($A692),MONTH($A692),15),CONFAZ!$EN$2:$EN$408,0),2)</f>
        <v>147537499</v>
      </c>
      <c r="AG692" s="10">
        <f>INDEX(CONFAZ!$EN$2:$ES$408,MATCH(DATE(YEAR($A692),MONTH($A692),15),CONFAZ!$EN$2:$EN$408,0),3)</f>
        <v>62383725</v>
      </c>
      <c r="AH692">
        <v>880</v>
      </c>
      <c r="AI692">
        <v>1448761366799.99</v>
      </c>
      <c r="AJ692">
        <v>14.15</v>
      </c>
      <c r="AK692">
        <v>1.51</v>
      </c>
      <c r="AL692">
        <v>966.74944444444395</v>
      </c>
      <c r="AM692">
        <v>760.27700000000004</v>
      </c>
      <c r="AN692">
        <v>700.73095238095198</v>
      </c>
      <c r="AO692">
        <v>869.73119999999994</v>
      </c>
      <c r="AP692">
        <v>9.6204774796948005</v>
      </c>
      <c r="AQ692">
        <v>2.27</v>
      </c>
      <c r="AR692">
        <v>134.36000000000001</v>
      </c>
      <c r="AS692">
        <v>-6.9196</v>
      </c>
      <c r="AT692" s="10">
        <v>481818500000</v>
      </c>
      <c r="AU692">
        <v>0</v>
      </c>
      <c r="AV692">
        <v>0</v>
      </c>
      <c r="AW692">
        <v>68272113</v>
      </c>
      <c r="AX692">
        <v>66621927</v>
      </c>
      <c r="AY692">
        <v>0</v>
      </c>
      <c r="AZ692" s="10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1650186</v>
      </c>
      <c r="BO692">
        <v>23134440000</v>
      </c>
      <c r="BP692" s="3">
        <v>0.4</v>
      </c>
      <c r="BQ692" s="3">
        <v>3704</v>
      </c>
      <c r="BR692" s="3">
        <v>21950.81</v>
      </c>
      <c r="BS692" s="3">
        <v>2353922000</v>
      </c>
      <c r="BT692" s="3">
        <v>23590000</v>
      </c>
      <c r="BU692" s="3">
        <v>4905638000</v>
      </c>
      <c r="BV692" s="3">
        <v>11308785000</v>
      </c>
      <c r="BW692">
        <v>4542506000</v>
      </c>
      <c r="BX692" s="3">
        <v>18591934000</v>
      </c>
      <c r="BY692">
        <v>0</v>
      </c>
      <c r="BZ692">
        <v>0</v>
      </c>
      <c r="CA692">
        <v>0</v>
      </c>
      <c r="CB692">
        <v>0</v>
      </c>
      <c r="CC692">
        <v>22677841000</v>
      </c>
      <c r="CD692">
        <v>0.4</v>
      </c>
      <c r="CE692">
        <v>379747.71</v>
      </c>
      <c r="CF692">
        <v>159850541.36000001</v>
      </c>
      <c r="CG692">
        <v>8071.91</v>
      </c>
      <c r="CH692">
        <v>30959.58</v>
      </c>
      <c r="CI692">
        <v>31.7388555</v>
      </c>
      <c r="CJ692">
        <v>3.68</v>
      </c>
      <c r="CK692">
        <v>275516.67</v>
      </c>
      <c r="CL692">
        <v>324236.67</v>
      </c>
      <c r="CM692">
        <v>48720</v>
      </c>
      <c r="CN692">
        <v>-23906.67</v>
      </c>
      <c r="CO692">
        <v>5524086.6699999999</v>
      </c>
      <c r="CP692">
        <v>-25583.33</v>
      </c>
      <c r="CQ692">
        <v>-97413.33</v>
      </c>
      <c r="CR692">
        <v>702290.18</v>
      </c>
      <c r="CS692">
        <v>338139893.12</v>
      </c>
      <c r="CT692">
        <v>44342.78</v>
      </c>
      <c r="CU692">
        <v>338889126.07999998</v>
      </c>
      <c r="CV692" s="34">
        <v>0.52966100000000005</v>
      </c>
      <c r="CW692">
        <v>117044671.90000001</v>
      </c>
      <c r="CX692" s="10">
        <v>452627.06000000006</v>
      </c>
      <c r="CY692" s="10">
        <f t="shared" si="21"/>
        <v>0</v>
      </c>
      <c r="CZ692" s="10">
        <f>IFERROR(INDEX(CONFAZ!$A$2:$ES$440,MATCH(DATE(YEAR($A692),MONTH($A692),15),CONFAZ!$A$2:$A$440,0),4),0)</f>
        <v>8071.91</v>
      </c>
      <c r="DA692"/>
      <c r="DB692"/>
      <c r="DC692"/>
      <c r="DD692"/>
      <c r="DJ692"/>
    </row>
    <row r="693" spans="1:114" x14ac:dyDescent="0.25">
      <c r="A693" s="1">
        <v>42421</v>
      </c>
      <c r="B693" s="1" t="str">
        <f t="shared" si="20"/>
        <v>21/02/2016</v>
      </c>
      <c r="C693" t="s">
        <v>61</v>
      </c>
      <c r="D693" t="s">
        <v>66</v>
      </c>
      <c r="E693" s="8">
        <v>3.9737</v>
      </c>
      <c r="F693">
        <v>223415929.58000004</v>
      </c>
      <c r="G693">
        <v>1342192.2599999998</v>
      </c>
      <c r="H693">
        <v>458879584</v>
      </c>
      <c r="I693">
        <v>58395999.789999999</v>
      </c>
      <c r="J693">
        <v>139169640.11999997</v>
      </c>
      <c r="K693">
        <v>9653058.0999999996</v>
      </c>
      <c r="L693">
        <v>92302269</v>
      </c>
      <c r="M693" s="10">
        <v>13526582</v>
      </c>
      <c r="N693" s="10">
        <v>35670812</v>
      </c>
      <c r="O693" s="10">
        <v>59044356</v>
      </c>
      <c r="P693" s="10">
        <v>56282822</v>
      </c>
      <c r="Q693" s="10">
        <v>3784398</v>
      </c>
      <c r="R693" s="10">
        <v>61599303</v>
      </c>
      <c r="S693" s="10">
        <v>1988631</v>
      </c>
      <c r="T693" s="10">
        <v>23378829</v>
      </c>
      <c r="U693" s="10">
        <v>151965046</v>
      </c>
      <c r="V693" s="10">
        <v>50297891</v>
      </c>
      <c r="W693" s="10">
        <v>1988631</v>
      </c>
      <c r="X693" s="10">
        <v>23378829</v>
      </c>
      <c r="Y693" s="10">
        <v>151965046</v>
      </c>
      <c r="Z693" s="10">
        <v>50297891</v>
      </c>
      <c r="AA693" s="10">
        <v>1340914</v>
      </c>
      <c r="AB693" s="10">
        <v>1.8207618135999999</v>
      </c>
      <c r="AC693">
        <v>130.81</v>
      </c>
      <c r="AD693" s="2">
        <v>13103865483</v>
      </c>
      <c r="AE693" s="2">
        <v>10448566313</v>
      </c>
      <c r="AF693" s="10">
        <f>INDEX(CONFAZ!$EN$2:$ES$408,MATCH(DATE(YEAR($A693),MONTH($A693),15),CONFAZ!$EN$2:$EN$408,0),2)</f>
        <v>139541291</v>
      </c>
      <c r="AG693" s="10">
        <f>INDEX(CONFAZ!$EN$2:$ES$408,MATCH(DATE(YEAR($A693),MONTH($A693),15),CONFAZ!$EN$2:$EN$408,0),3)</f>
        <v>142581099</v>
      </c>
      <c r="AH693">
        <v>880</v>
      </c>
      <c r="AI693">
        <v>1428020621600</v>
      </c>
      <c r="AJ693">
        <v>14.15</v>
      </c>
      <c r="AK693">
        <v>0.95</v>
      </c>
      <c r="AL693">
        <v>978.94555555555496</v>
      </c>
      <c r="AM693">
        <v>775.34349999999995</v>
      </c>
      <c r="AN693">
        <v>715.69761904761901</v>
      </c>
      <c r="AO693">
        <v>879.76919999999996</v>
      </c>
      <c r="AP693">
        <v>10.350041730079999</v>
      </c>
      <c r="AQ693">
        <v>1.9</v>
      </c>
      <c r="AR693">
        <v>132.55000000000001</v>
      </c>
      <c r="AS693">
        <v>13.199</v>
      </c>
      <c r="AT693" s="10">
        <v>490477900000</v>
      </c>
      <c r="AU693">
        <v>0</v>
      </c>
      <c r="AV693">
        <v>0</v>
      </c>
      <c r="AW693">
        <v>52082269</v>
      </c>
      <c r="AX693">
        <v>50282929</v>
      </c>
      <c r="AY693">
        <v>0</v>
      </c>
      <c r="AZ693" s="10">
        <v>0</v>
      </c>
      <c r="BA693">
        <v>0</v>
      </c>
      <c r="BB693">
        <v>0</v>
      </c>
      <c r="BC693">
        <v>29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1799311</v>
      </c>
      <c r="BO693">
        <v>23134440000</v>
      </c>
      <c r="BP693" s="3">
        <v>0.4</v>
      </c>
      <c r="BQ693" s="3">
        <v>3704</v>
      </c>
      <c r="BR693" s="3">
        <v>21950.81</v>
      </c>
      <c r="BS693" s="3">
        <v>2353922000</v>
      </c>
      <c r="BT693" s="3">
        <v>23590000</v>
      </c>
      <c r="BU693">
        <v>4905638000</v>
      </c>
      <c r="BV693" s="3">
        <v>11308785000</v>
      </c>
      <c r="BW693">
        <v>4542506000</v>
      </c>
      <c r="BX693" s="3">
        <v>18591934000</v>
      </c>
      <c r="BY693">
        <v>0</v>
      </c>
      <c r="BZ693">
        <v>0</v>
      </c>
      <c r="CA693">
        <v>0</v>
      </c>
      <c r="CB693">
        <v>0</v>
      </c>
      <c r="CC693">
        <v>22677841000</v>
      </c>
      <c r="CD693">
        <v>0.4</v>
      </c>
      <c r="CE693">
        <v>245093.89</v>
      </c>
      <c r="CF693">
        <v>223891314.99000001</v>
      </c>
      <c r="CG693">
        <v>35148.76</v>
      </c>
      <c r="CH693">
        <v>26732.58</v>
      </c>
      <c r="CI693">
        <v>31.7388555</v>
      </c>
      <c r="CJ693">
        <v>3.71</v>
      </c>
      <c r="CK693">
        <v>275516.67</v>
      </c>
      <c r="CL693">
        <v>324236.67</v>
      </c>
      <c r="CM693">
        <v>48720</v>
      </c>
      <c r="CN693">
        <v>-23906.67</v>
      </c>
      <c r="CO693">
        <v>5524086.6699999999</v>
      </c>
      <c r="CP693">
        <v>-25583.33</v>
      </c>
      <c r="CQ693">
        <v>-97413.33</v>
      </c>
      <c r="CR693">
        <v>695863.67</v>
      </c>
      <c r="CS693">
        <v>272616679.47000003</v>
      </c>
      <c r="CT693">
        <v>159955.66</v>
      </c>
      <c r="CU693">
        <v>273473198.80000001</v>
      </c>
      <c r="CV693" s="34">
        <v>0.52966100000000005</v>
      </c>
      <c r="CW693">
        <v>127088057.40000001</v>
      </c>
      <c r="CX693" s="10">
        <v>355391.64</v>
      </c>
      <c r="CY693" s="10">
        <f t="shared" si="21"/>
        <v>0</v>
      </c>
      <c r="CZ693" s="10">
        <f>IFERROR(INDEX(CONFAZ!$A$2:$ES$440,MATCH(DATE(YEAR($A693),MONTH($A693),15),CONFAZ!$A$2:$A$440,0),4),0)</f>
        <v>35148.76</v>
      </c>
      <c r="DA693"/>
      <c r="DB693"/>
      <c r="DC693"/>
      <c r="DD693"/>
      <c r="DJ693"/>
    </row>
    <row r="694" spans="1:114" x14ac:dyDescent="0.25">
      <c r="A694" s="1">
        <v>42450</v>
      </c>
      <c r="B694" s="1" t="str">
        <f t="shared" si="20"/>
        <v>21/03/2016</v>
      </c>
      <c r="C694" t="s">
        <v>61</v>
      </c>
      <c r="D694" t="s">
        <v>66</v>
      </c>
      <c r="E694" s="8">
        <v>3.7039</v>
      </c>
      <c r="F694">
        <v>234040632.91000003</v>
      </c>
      <c r="G694">
        <v>1271021.99</v>
      </c>
      <c r="H694">
        <v>430172334</v>
      </c>
      <c r="I694">
        <v>52415069.380000018</v>
      </c>
      <c r="J694">
        <v>110240401.08999999</v>
      </c>
      <c r="K694">
        <v>9469409.5199999996</v>
      </c>
      <c r="L694">
        <v>53595376</v>
      </c>
      <c r="M694" s="10">
        <v>22479833</v>
      </c>
      <c r="N694" s="10">
        <v>34986446</v>
      </c>
      <c r="O694" s="10">
        <v>57526125</v>
      </c>
      <c r="P694" s="10">
        <v>67191902</v>
      </c>
      <c r="Q694" s="10">
        <v>5260089</v>
      </c>
      <c r="R694" s="10">
        <v>49444878</v>
      </c>
      <c r="S694" s="10">
        <v>3499698</v>
      </c>
      <c r="T694" s="10">
        <v>22975445</v>
      </c>
      <c r="U694" s="10">
        <v>111611912</v>
      </c>
      <c r="V694" s="10">
        <v>53926585</v>
      </c>
      <c r="W694" s="10">
        <v>3499698</v>
      </c>
      <c r="X694" s="10">
        <v>22975445</v>
      </c>
      <c r="Y694" s="10">
        <v>111611912</v>
      </c>
      <c r="Z694" s="10">
        <v>53926585</v>
      </c>
      <c r="AA694" s="10">
        <v>1269421</v>
      </c>
      <c r="AB694" s="10">
        <v>2.1953758583999998</v>
      </c>
      <c r="AC694">
        <v>140.27000000000001</v>
      </c>
      <c r="AD694" s="2">
        <v>15845539947</v>
      </c>
      <c r="AE694" s="2">
        <v>11706198715</v>
      </c>
      <c r="AF694" s="10">
        <f>INDEX(CONFAZ!$EN$2:$ES$408,MATCH(DATE(YEAR($A694),MONTH($A694),15),CONFAZ!$EN$2:$EN$408,0),2)</f>
        <v>201463034</v>
      </c>
      <c r="AG694" s="10">
        <f>INDEX(CONFAZ!$EN$2:$ES$408,MATCH(DATE(YEAR($A694),MONTH($A694),15),CONFAZ!$EN$2:$EN$408,0),3)</f>
        <v>411147314</v>
      </c>
      <c r="AH694">
        <v>880</v>
      </c>
      <c r="AI694">
        <v>1324877622200</v>
      </c>
      <c r="AJ694">
        <v>14.15</v>
      </c>
      <c r="AK694">
        <v>0.44</v>
      </c>
      <c r="AL694">
        <v>997.68722222222198</v>
      </c>
      <c r="AM694">
        <v>791.53549999999996</v>
      </c>
      <c r="AN694">
        <v>730.52333333333297</v>
      </c>
      <c r="AO694">
        <v>897.70439999999996</v>
      </c>
      <c r="AP694">
        <v>11.0609967741619</v>
      </c>
      <c r="AQ694">
        <v>1.43</v>
      </c>
      <c r="AR694">
        <v>148.22999999999999</v>
      </c>
      <c r="AS694">
        <v>-8.9</v>
      </c>
      <c r="AT694" s="10">
        <v>528022800000.00006</v>
      </c>
      <c r="AU694">
        <v>0</v>
      </c>
      <c r="AV694">
        <v>0</v>
      </c>
      <c r="AW694">
        <v>87531218</v>
      </c>
      <c r="AX694">
        <v>85378631</v>
      </c>
      <c r="AY694">
        <v>0</v>
      </c>
      <c r="AZ694" s="10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2152587</v>
      </c>
      <c r="BO694">
        <v>23134440000</v>
      </c>
      <c r="BP694" s="3">
        <v>0.4</v>
      </c>
      <c r="BQ694" s="3">
        <v>3704</v>
      </c>
      <c r="BR694" s="3">
        <v>21950.81</v>
      </c>
      <c r="BS694">
        <v>2353922000</v>
      </c>
      <c r="BT694" s="3">
        <v>23590000</v>
      </c>
      <c r="BU694" s="3">
        <v>4905638000</v>
      </c>
      <c r="BV694" s="3">
        <v>11308785000</v>
      </c>
      <c r="BW694" s="3">
        <v>4542506000</v>
      </c>
      <c r="BX694" s="3">
        <v>18591934000</v>
      </c>
      <c r="BY694">
        <v>0</v>
      </c>
      <c r="BZ694">
        <v>0</v>
      </c>
      <c r="CA694">
        <v>0</v>
      </c>
      <c r="CB694">
        <v>0</v>
      </c>
      <c r="CC694">
        <v>22677841000</v>
      </c>
      <c r="CD694">
        <v>0.4</v>
      </c>
      <c r="CE694">
        <v>255363.84</v>
      </c>
      <c r="CF694">
        <v>190589106.41</v>
      </c>
      <c r="CG694">
        <v>26301.74</v>
      </c>
      <c r="CH694">
        <v>31064.58</v>
      </c>
      <c r="CI694">
        <v>31.7388555</v>
      </c>
      <c r="CJ694">
        <v>3.73</v>
      </c>
      <c r="CK694">
        <v>275516.67</v>
      </c>
      <c r="CL694">
        <v>324236.67</v>
      </c>
      <c r="CM694">
        <v>48720</v>
      </c>
      <c r="CN694">
        <v>-23906.67</v>
      </c>
      <c r="CO694">
        <v>5524086.6699999999</v>
      </c>
      <c r="CP694">
        <v>-25583.33</v>
      </c>
      <c r="CQ694">
        <v>-97413.33</v>
      </c>
      <c r="CR694">
        <v>649439.48</v>
      </c>
      <c r="CS694">
        <v>235610645.09</v>
      </c>
      <c r="CT694">
        <v>79442.5</v>
      </c>
      <c r="CU694">
        <v>236341627.06999999</v>
      </c>
      <c r="CV694" s="34">
        <v>0.52966100000000005</v>
      </c>
      <c r="CW694">
        <v>109223831.5</v>
      </c>
      <c r="CX694" s="10">
        <v>346974.25</v>
      </c>
      <c r="CY694" s="10">
        <f t="shared" si="21"/>
        <v>0</v>
      </c>
      <c r="CZ694" s="10">
        <f>IFERROR(INDEX(CONFAZ!$A$2:$ES$440,MATCH(DATE(YEAR($A694),MONTH($A694),15),CONFAZ!$A$2:$A$440,0),4),0)</f>
        <v>26301.74</v>
      </c>
      <c r="DA694"/>
      <c r="DB694"/>
      <c r="DC694"/>
      <c r="DD694"/>
      <c r="DJ694"/>
    </row>
    <row r="695" spans="1:114" x14ac:dyDescent="0.25">
      <c r="A695" s="1">
        <v>42481</v>
      </c>
      <c r="B695" s="1" t="str">
        <f t="shared" si="20"/>
        <v>21/04/2016</v>
      </c>
      <c r="C695" t="s">
        <v>61</v>
      </c>
      <c r="D695" t="s">
        <v>66</v>
      </c>
      <c r="E695" s="8">
        <v>3.5657999999999999</v>
      </c>
      <c r="F695">
        <v>239414160.86000001</v>
      </c>
      <c r="G695">
        <v>1953140.8000000003</v>
      </c>
      <c r="H695">
        <v>470860226</v>
      </c>
      <c r="I695">
        <v>65628424.639999986</v>
      </c>
      <c r="J695">
        <v>128565691.96000001</v>
      </c>
      <c r="K695">
        <v>10102107.359999999</v>
      </c>
      <c r="L695">
        <v>46623762</v>
      </c>
      <c r="M695" s="10">
        <v>13052834</v>
      </c>
      <c r="N695" s="10">
        <v>37932664</v>
      </c>
      <c r="O695" s="10">
        <v>56335122</v>
      </c>
      <c r="P695" s="10">
        <v>74461280</v>
      </c>
      <c r="Q695" s="10">
        <v>4589015</v>
      </c>
      <c r="R695" s="10">
        <v>56613525</v>
      </c>
      <c r="S695" s="10">
        <v>2535725</v>
      </c>
      <c r="T695" s="10">
        <v>38338310</v>
      </c>
      <c r="U695" s="10">
        <v>138774998</v>
      </c>
      <c r="V695" s="10">
        <v>46273612</v>
      </c>
      <c r="W695" s="10">
        <v>2535725</v>
      </c>
      <c r="X695" s="10">
        <v>38338310</v>
      </c>
      <c r="Y695" s="10">
        <v>138774998</v>
      </c>
      <c r="Z695" s="10">
        <v>46273612</v>
      </c>
      <c r="AA695" s="10">
        <v>1953141</v>
      </c>
      <c r="AB695" s="10">
        <v>-0.70648736130000001</v>
      </c>
      <c r="AC695">
        <v>136.01</v>
      </c>
      <c r="AD695" s="2">
        <v>15082231392</v>
      </c>
      <c r="AE695" s="2">
        <v>10658991407</v>
      </c>
      <c r="AF695" s="10">
        <f>INDEX(CONFAZ!$EN$2:$ES$408,MATCH(DATE(YEAR($A695),MONTH($A695),15),CONFAZ!$EN$2:$EN$408,0),2)</f>
        <v>220655795</v>
      </c>
      <c r="AG695" s="10">
        <f>INDEX(CONFAZ!$EN$2:$ES$408,MATCH(DATE(YEAR($A695),MONTH($A695),15),CONFAZ!$EN$2:$EN$408,0),3)</f>
        <v>134503507</v>
      </c>
      <c r="AH695">
        <v>880</v>
      </c>
      <c r="AI695">
        <v>1291536325800</v>
      </c>
      <c r="AJ695">
        <v>14.15</v>
      </c>
      <c r="AK695">
        <v>0.64</v>
      </c>
      <c r="AL695">
        <v>994.05</v>
      </c>
      <c r="AM695">
        <v>793.23699999999997</v>
      </c>
      <c r="AN695">
        <v>729.91809523809502</v>
      </c>
      <c r="AO695">
        <v>894.71640000000002</v>
      </c>
      <c r="AP695">
        <v>11.336864883919</v>
      </c>
      <c r="AQ695">
        <v>1.61</v>
      </c>
      <c r="AR695">
        <v>153.27000000000001</v>
      </c>
      <c r="AS695">
        <v>-21.71</v>
      </c>
      <c r="AT695" s="10">
        <v>520821400000</v>
      </c>
      <c r="AU695">
        <v>0</v>
      </c>
      <c r="AV695">
        <v>0</v>
      </c>
      <c r="AW695">
        <v>69557294</v>
      </c>
      <c r="AX695">
        <v>68746496</v>
      </c>
      <c r="AY695">
        <v>0</v>
      </c>
      <c r="AZ695" s="10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751441</v>
      </c>
      <c r="BO695">
        <v>23134440000</v>
      </c>
      <c r="BP695" s="3">
        <v>0.4</v>
      </c>
      <c r="BQ695" s="3">
        <v>3704</v>
      </c>
      <c r="BR695">
        <v>21950.81</v>
      </c>
      <c r="BS695" s="3">
        <v>2353922000</v>
      </c>
      <c r="BT695" s="3">
        <v>23590000</v>
      </c>
      <c r="BU695">
        <v>4905638000</v>
      </c>
      <c r="BV695" s="3">
        <v>11308785000</v>
      </c>
      <c r="BW695" s="3">
        <v>4542506000</v>
      </c>
      <c r="BX695" s="3">
        <v>18591934000</v>
      </c>
      <c r="BY695">
        <v>0</v>
      </c>
      <c r="BZ695">
        <v>0</v>
      </c>
      <c r="CA695">
        <v>0</v>
      </c>
      <c r="CB695">
        <v>0</v>
      </c>
      <c r="CC695">
        <v>22677841000</v>
      </c>
      <c r="CD695">
        <v>0.4</v>
      </c>
      <c r="CE695">
        <v>210162.37</v>
      </c>
      <c r="CF695">
        <v>166310345.09</v>
      </c>
      <c r="CG695">
        <v>16311.48</v>
      </c>
      <c r="CH695">
        <v>26378.58</v>
      </c>
      <c r="CI695">
        <v>31.7388555</v>
      </c>
      <c r="CJ695">
        <v>3.72</v>
      </c>
      <c r="CK695">
        <v>-147856.67000000001</v>
      </c>
      <c r="CL695">
        <v>-110150</v>
      </c>
      <c r="CM695">
        <v>37706.67</v>
      </c>
      <c r="CN695">
        <v>-85460</v>
      </c>
      <c r="CO695">
        <v>5414663.3300000001</v>
      </c>
      <c r="CP695">
        <v>-41550</v>
      </c>
      <c r="CQ695">
        <v>-215410</v>
      </c>
      <c r="CR695">
        <v>1071772.77</v>
      </c>
      <c r="CS695">
        <v>243302765.25</v>
      </c>
      <c r="CT695">
        <v>70555.89</v>
      </c>
      <c r="CU695">
        <v>244445093.91</v>
      </c>
      <c r="CV695" s="34">
        <v>0.52966100000000005</v>
      </c>
      <c r="CW695">
        <v>114745688.09999999</v>
      </c>
      <c r="CX695" s="10">
        <v>356024.87</v>
      </c>
      <c r="CY695" s="10">
        <f t="shared" si="21"/>
        <v>0</v>
      </c>
      <c r="CZ695" s="10">
        <f>IFERROR(INDEX(CONFAZ!$A$2:$ES$440,MATCH(DATE(YEAR($A695),MONTH($A695),15),CONFAZ!$A$2:$A$440,0),4),0)</f>
        <v>16311.48</v>
      </c>
      <c r="DA695" s="10"/>
      <c r="DB695" s="10"/>
      <c r="DC695"/>
      <c r="DD695"/>
      <c r="DJ695"/>
    </row>
    <row r="696" spans="1:114" x14ac:dyDescent="0.25">
      <c r="A696" s="1">
        <v>42511</v>
      </c>
      <c r="B696" s="1" t="str">
        <f t="shared" si="20"/>
        <v>21/05/2016</v>
      </c>
      <c r="C696" t="s">
        <v>61</v>
      </c>
      <c r="D696" t="s">
        <v>66</v>
      </c>
      <c r="E696" s="8">
        <v>3.5392999999999999</v>
      </c>
      <c r="F696">
        <v>272315025.07000005</v>
      </c>
      <c r="G696">
        <v>3106400.9399999995</v>
      </c>
      <c r="H696">
        <v>466345929</v>
      </c>
      <c r="I696">
        <v>57349291.600000009</v>
      </c>
      <c r="J696">
        <v>100637974.88999999</v>
      </c>
      <c r="K696">
        <v>10930264.029999997</v>
      </c>
      <c r="L696">
        <v>39434075</v>
      </c>
      <c r="M696" s="10">
        <v>32053857</v>
      </c>
      <c r="N696" s="10">
        <v>37586293</v>
      </c>
      <c r="O696" s="10">
        <v>61121386</v>
      </c>
      <c r="P696" s="10">
        <v>83442094</v>
      </c>
      <c r="Q696" s="10">
        <v>4704163</v>
      </c>
      <c r="R696" s="10">
        <v>53265680</v>
      </c>
      <c r="S696" s="10">
        <v>3019854</v>
      </c>
      <c r="T696" s="10">
        <v>31701523</v>
      </c>
      <c r="U696" s="10">
        <v>112627358</v>
      </c>
      <c r="V696" s="10">
        <v>43715631</v>
      </c>
      <c r="W696" s="10">
        <v>3019854</v>
      </c>
      <c r="X696" s="10">
        <v>31701523</v>
      </c>
      <c r="Y696" s="10">
        <v>112627358</v>
      </c>
      <c r="Z696" s="10">
        <v>43715631</v>
      </c>
      <c r="AA696" s="10">
        <v>3108090</v>
      </c>
      <c r="AB696" s="10">
        <v>0.52453482699999998</v>
      </c>
      <c r="AC696">
        <v>133.54</v>
      </c>
      <c r="AD696" s="2">
        <v>16596334743</v>
      </c>
      <c r="AE696" s="2">
        <v>11291198938</v>
      </c>
      <c r="AF696" s="10">
        <f>INDEX(CONFAZ!$EN$2:$ES$408,MATCH(DATE(YEAR($A696),MONTH($A696),15),CONFAZ!$EN$2:$EN$408,0),2)</f>
        <v>206297751</v>
      </c>
      <c r="AG696" s="10">
        <f>INDEX(CONFAZ!$EN$2:$ES$408,MATCH(DATE(YEAR($A696),MONTH($A696),15),CONFAZ!$EN$2:$EN$408,0),3)</f>
        <v>190526387</v>
      </c>
      <c r="AH696">
        <v>880</v>
      </c>
      <c r="AI696">
        <v>1286347967100</v>
      </c>
      <c r="AJ696">
        <v>14.15</v>
      </c>
      <c r="AK696">
        <v>0.98</v>
      </c>
      <c r="AL696">
        <v>1003.13944444444</v>
      </c>
      <c r="AM696">
        <v>797.56700000000001</v>
      </c>
      <c r="AN696">
        <v>734.46476190476096</v>
      </c>
      <c r="AO696">
        <v>900.40719999999999</v>
      </c>
      <c r="AP696">
        <v>11.3192421250219</v>
      </c>
      <c r="AQ696">
        <v>1.78</v>
      </c>
      <c r="AR696">
        <v>166.8</v>
      </c>
      <c r="AS696">
        <v>7.38</v>
      </c>
      <c r="AT696" s="10">
        <v>516516800000</v>
      </c>
      <c r="AU696">
        <v>0</v>
      </c>
      <c r="AV696">
        <v>0</v>
      </c>
      <c r="AW696">
        <v>92773014</v>
      </c>
      <c r="AX696">
        <v>77463030</v>
      </c>
      <c r="AY696">
        <v>0</v>
      </c>
      <c r="AZ696" s="10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14563003</v>
      </c>
      <c r="BM696">
        <v>0</v>
      </c>
      <c r="BN696">
        <v>746981</v>
      </c>
      <c r="BO696">
        <v>23134440000</v>
      </c>
      <c r="BP696" s="3">
        <v>0.4</v>
      </c>
      <c r="BQ696" s="3">
        <v>3704</v>
      </c>
      <c r="BR696" s="3">
        <v>21950.81</v>
      </c>
      <c r="BS696" s="3">
        <v>2353922000</v>
      </c>
      <c r="BT696" s="3">
        <v>23590000</v>
      </c>
      <c r="BU696">
        <v>4905638000</v>
      </c>
      <c r="BV696" s="3">
        <v>11308785000</v>
      </c>
      <c r="BW696" s="3">
        <v>4542506000</v>
      </c>
      <c r="BX696" s="3">
        <v>18591934000</v>
      </c>
      <c r="BY696">
        <v>0</v>
      </c>
      <c r="BZ696">
        <v>0</v>
      </c>
      <c r="CA696">
        <v>0</v>
      </c>
      <c r="CB696">
        <v>0</v>
      </c>
      <c r="CC696">
        <v>22677841000</v>
      </c>
      <c r="CD696">
        <v>0.4</v>
      </c>
      <c r="CE696">
        <v>189492.65</v>
      </c>
      <c r="CF696">
        <v>158248282.86000001</v>
      </c>
      <c r="CG696">
        <v>22677.48</v>
      </c>
      <c r="CH696">
        <v>24411.58</v>
      </c>
      <c r="CI696">
        <v>31.7388555</v>
      </c>
      <c r="CJ696">
        <v>3.67</v>
      </c>
      <c r="CK696">
        <v>-147856.67000000001</v>
      </c>
      <c r="CL696">
        <v>-110150</v>
      </c>
      <c r="CM696">
        <v>37706.67</v>
      </c>
      <c r="CN696">
        <v>-85460</v>
      </c>
      <c r="CO696">
        <v>5414663.3300000001</v>
      </c>
      <c r="CP696">
        <v>-41550</v>
      </c>
      <c r="CQ696">
        <v>-215410</v>
      </c>
      <c r="CR696">
        <v>1267532.25</v>
      </c>
      <c r="CS696">
        <v>238988416.97999999</v>
      </c>
      <c r="CT696">
        <v>71219.89</v>
      </c>
      <c r="CU696">
        <v>240327169.12</v>
      </c>
      <c r="CV696" s="34">
        <v>0.52966100000000005</v>
      </c>
      <c r="CW696">
        <v>147668618</v>
      </c>
      <c r="CX696" s="10">
        <v>404294.9</v>
      </c>
      <c r="CY696" s="10">
        <f t="shared" si="21"/>
        <v>0</v>
      </c>
      <c r="CZ696" s="10">
        <f>IFERROR(INDEX(CONFAZ!$A$2:$ES$440,MATCH(DATE(YEAR($A696),MONTH($A696),15),CONFAZ!$A$2:$A$440,0),4),0)</f>
        <v>22677.48</v>
      </c>
      <c r="DA696"/>
      <c r="DB696"/>
      <c r="DC696"/>
      <c r="DD696"/>
      <c r="DJ696"/>
    </row>
    <row r="697" spans="1:114" x14ac:dyDescent="0.25">
      <c r="A697" s="1">
        <v>42542</v>
      </c>
      <c r="B697" s="1" t="str">
        <f t="shared" si="20"/>
        <v>21/06/2016</v>
      </c>
      <c r="C697" t="s">
        <v>61</v>
      </c>
      <c r="D697" t="s">
        <v>66</v>
      </c>
      <c r="E697" s="8">
        <v>3.4245000000000001</v>
      </c>
      <c r="F697">
        <v>287107375.57999998</v>
      </c>
      <c r="G697">
        <v>1209298.19</v>
      </c>
      <c r="H697">
        <v>503405083</v>
      </c>
      <c r="I697">
        <v>61116624.599999994</v>
      </c>
      <c r="J697">
        <v>118799245.16000001</v>
      </c>
      <c r="K697">
        <v>11278705.27</v>
      </c>
      <c r="L697">
        <v>28744692</v>
      </c>
      <c r="M697" s="10">
        <v>12100384</v>
      </c>
      <c r="N697" s="10">
        <v>37801155</v>
      </c>
      <c r="O697" s="10">
        <v>62232930</v>
      </c>
      <c r="P697" s="10">
        <v>79556637</v>
      </c>
      <c r="Q697" s="10">
        <v>5842584</v>
      </c>
      <c r="R697" s="10">
        <v>57789003</v>
      </c>
      <c r="S697" s="10">
        <v>2788903</v>
      </c>
      <c r="T697" s="10">
        <v>68316128</v>
      </c>
      <c r="U697" s="10">
        <v>131710366</v>
      </c>
      <c r="V697" s="10">
        <v>44057695</v>
      </c>
      <c r="W697" s="10">
        <v>2788903</v>
      </c>
      <c r="X697" s="10">
        <v>68316128</v>
      </c>
      <c r="Y697" s="10">
        <v>131710366</v>
      </c>
      <c r="Z697" s="10">
        <v>44057695</v>
      </c>
      <c r="AA697" s="10">
        <v>1209298</v>
      </c>
      <c r="AB697" s="10">
        <v>1.1950322214</v>
      </c>
      <c r="AC697">
        <v>135.27000000000001</v>
      </c>
      <c r="AD697" s="2">
        <v>16602945756</v>
      </c>
      <c r="AE697" s="2">
        <v>12923892615</v>
      </c>
      <c r="AF697" s="10">
        <f>INDEX(CONFAZ!$EN$2:$ES$408,MATCH(DATE(YEAR($A697),MONTH($A697),15),CONFAZ!$EN$2:$EN$408,0),2)</f>
        <v>203570736</v>
      </c>
      <c r="AG697" s="10">
        <f>INDEX(CONFAZ!$EN$2:$ES$408,MATCH(DATE(YEAR($A697),MONTH($A697),15),CONFAZ!$EN$2:$EN$408,0),3)</f>
        <v>208326610</v>
      </c>
      <c r="AH697">
        <v>880</v>
      </c>
      <c r="AI697">
        <v>1247038524000</v>
      </c>
      <c r="AJ697">
        <v>14.15</v>
      </c>
      <c r="AK697">
        <v>0.47</v>
      </c>
      <c r="AL697">
        <v>1005.70833333333</v>
      </c>
      <c r="AM697">
        <v>799.83</v>
      </c>
      <c r="AN697">
        <v>733.67809523809501</v>
      </c>
      <c r="AO697">
        <v>900.94960000000003</v>
      </c>
      <c r="AP697">
        <v>11.442635439353801</v>
      </c>
      <c r="AQ697">
        <v>1.35</v>
      </c>
      <c r="AR697">
        <v>169.69</v>
      </c>
      <c r="AS697">
        <v>17.649999999999999</v>
      </c>
      <c r="AT697" s="10">
        <v>521732700000</v>
      </c>
      <c r="AU697">
        <v>0</v>
      </c>
      <c r="AV697">
        <v>0</v>
      </c>
      <c r="AW697">
        <v>84973853</v>
      </c>
      <c r="AX697">
        <v>69280622</v>
      </c>
      <c r="AY697">
        <v>0</v>
      </c>
      <c r="AZ697" s="10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15453051</v>
      </c>
      <c r="BM697">
        <v>0</v>
      </c>
      <c r="BN697">
        <v>212634</v>
      </c>
      <c r="BO697">
        <v>23134440000</v>
      </c>
      <c r="BP697" s="3">
        <v>0.4</v>
      </c>
      <c r="BQ697" s="3">
        <v>3704</v>
      </c>
      <c r="BR697" s="3">
        <v>21950.81</v>
      </c>
      <c r="BS697" s="3">
        <v>2353922000</v>
      </c>
      <c r="BT697" s="3">
        <v>23590000</v>
      </c>
      <c r="BU697" s="3">
        <v>4905638000</v>
      </c>
      <c r="BV697" s="3">
        <v>11308785000</v>
      </c>
      <c r="BW697" s="3">
        <v>4542506000</v>
      </c>
      <c r="BX697" s="3">
        <v>18591934000</v>
      </c>
      <c r="BY697">
        <v>0</v>
      </c>
      <c r="BZ697">
        <v>0</v>
      </c>
      <c r="CA697">
        <v>0</v>
      </c>
      <c r="CB697">
        <v>0</v>
      </c>
      <c r="CC697">
        <v>22677841000</v>
      </c>
      <c r="CD697">
        <v>0.4</v>
      </c>
      <c r="CE697">
        <v>248736.73</v>
      </c>
      <c r="CF697">
        <v>165371281.44999999</v>
      </c>
      <c r="CG697">
        <v>29308.77</v>
      </c>
      <c r="CH697">
        <v>26668.58</v>
      </c>
      <c r="CI697">
        <v>31.7388555</v>
      </c>
      <c r="CJ697">
        <v>3.65</v>
      </c>
      <c r="CK697">
        <v>-147856.67000000001</v>
      </c>
      <c r="CL697">
        <v>-110150</v>
      </c>
      <c r="CM697">
        <v>37706.67</v>
      </c>
      <c r="CN697">
        <v>-85460</v>
      </c>
      <c r="CO697">
        <v>5414663.3300000001</v>
      </c>
      <c r="CP697">
        <v>-41550</v>
      </c>
      <c r="CQ697">
        <v>-215410</v>
      </c>
      <c r="CR697">
        <v>524161.31</v>
      </c>
      <c r="CS697">
        <v>226214155.77000001</v>
      </c>
      <c r="CT697">
        <v>49800.03</v>
      </c>
      <c r="CU697">
        <v>226788117.11000001</v>
      </c>
      <c r="CV697" s="34">
        <v>0.52966100000000005</v>
      </c>
      <c r="CW697">
        <v>146981984.59999999</v>
      </c>
      <c r="CX697" s="10">
        <v>221913.74</v>
      </c>
      <c r="CY697" s="10">
        <f t="shared" si="21"/>
        <v>0</v>
      </c>
      <c r="CZ697" s="10">
        <f>IFERROR(INDEX(CONFAZ!$A$2:$ES$440,MATCH(DATE(YEAR($A697),MONTH($A697),15),CONFAZ!$A$2:$A$440,0),4),0)</f>
        <v>29308.77</v>
      </c>
      <c r="DB697"/>
      <c r="DC697"/>
      <c r="DD697"/>
      <c r="DJ697"/>
    </row>
    <row r="698" spans="1:114" x14ac:dyDescent="0.25">
      <c r="A698" s="1">
        <v>42572</v>
      </c>
      <c r="B698" s="1" t="str">
        <f t="shared" si="20"/>
        <v>21/07/2016</v>
      </c>
      <c r="C698" t="s">
        <v>61</v>
      </c>
      <c r="D698" t="s">
        <v>66</v>
      </c>
      <c r="E698" s="8">
        <v>3.2755999999999998</v>
      </c>
      <c r="F698">
        <v>285255253.85000002</v>
      </c>
      <c r="G698">
        <v>1248882.7399999998</v>
      </c>
      <c r="H698">
        <v>522024903</v>
      </c>
      <c r="I698">
        <v>62787628.739999987</v>
      </c>
      <c r="J698">
        <v>136457137.97999999</v>
      </c>
      <c r="K698">
        <v>11640950.049999997</v>
      </c>
      <c r="L698">
        <v>23331878</v>
      </c>
      <c r="M698" s="10">
        <v>11329231</v>
      </c>
      <c r="N698" s="10">
        <v>36724101</v>
      </c>
      <c r="O698" s="10">
        <v>63313309</v>
      </c>
      <c r="P698" s="10">
        <v>76818742</v>
      </c>
      <c r="Q698" s="10">
        <v>5271398</v>
      </c>
      <c r="R698" s="10">
        <v>63051844</v>
      </c>
      <c r="S698" s="10">
        <v>3205256</v>
      </c>
      <c r="T698" s="10">
        <v>68552323</v>
      </c>
      <c r="U698" s="10">
        <v>148344888</v>
      </c>
      <c r="V698" s="10">
        <v>44174376</v>
      </c>
      <c r="W698" s="10">
        <v>3205256</v>
      </c>
      <c r="X698" s="10">
        <v>68552323</v>
      </c>
      <c r="Y698" s="10">
        <v>148344888</v>
      </c>
      <c r="Z698" s="10">
        <v>44174376</v>
      </c>
      <c r="AA698" s="10">
        <v>1239435</v>
      </c>
      <c r="AB698" s="10">
        <v>0.7140823879</v>
      </c>
      <c r="AC698">
        <v>136.72</v>
      </c>
      <c r="AD698" s="2">
        <v>15142715725</v>
      </c>
      <c r="AE698" s="2">
        <v>11906417753</v>
      </c>
      <c r="AF698" s="10">
        <f>INDEX(CONFAZ!$EN$2:$ES$408,MATCH(DATE(YEAR($A698),MONTH($A698),15),CONFAZ!$EN$2:$EN$408,0),2)</f>
        <v>182102079</v>
      </c>
      <c r="AG698" s="10">
        <f>INDEX(CONFAZ!$EN$2:$ES$408,MATCH(DATE(YEAR($A698),MONTH($A698),15),CONFAZ!$EN$2:$EN$408,0),3)</f>
        <v>194392319</v>
      </c>
      <c r="AH698">
        <v>880</v>
      </c>
      <c r="AI698">
        <v>1209810104000</v>
      </c>
      <c r="AJ698">
        <v>14.15</v>
      </c>
      <c r="AK698">
        <v>0.64</v>
      </c>
      <c r="AL698">
        <v>1021</v>
      </c>
      <c r="AM698">
        <v>815.91449999999998</v>
      </c>
      <c r="AN698">
        <v>748.04047619047606</v>
      </c>
      <c r="AO698">
        <v>918.22399999999902</v>
      </c>
      <c r="AP698">
        <v>11.7072646230841</v>
      </c>
      <c r="AQ698">
        <v>1.52</v>
      </c>
      <c r="AR698">
        <v>151.94999999999999</v>
      </c>
      <c r="AS698">
        <v>-7.9797000000000002</v>
      </c>
      <c r="AT698" s="10">
        <v>522070800000</v>
      </c>
      <c r="AU698">
        <v>0</v>
      </c>
      <c r="AV698">
        <v>0</v>
      </c>
      <c r="AW698">
        <v>70479830</v>
      </c>
      <c r="AX698">
        <v>70293162</v>
      </c>
      <c r="AY698">
        <v>0</v>
      </c>
      <c r="AZ698" s="10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186668</v>
      </c>
      <c r="BO698">
        <v>23134440000</v>
      </c>
      <c r="BP698" s="3">
        <v>0.4</v>
      </c>
      <c r="BQ698" s="3">
        <v>3704</v>
      </c>
      <c r="BR698" s="3">
        <v>21950.81</v>
      </c>
      <c r="BS698" s="3">
        <v>2353922000</v>
      </c>
      <c r="BT698">
        <v>23590000</v>
      </c>
      <c r="BU698" s="3">
        <v>4905638000</v>
      </c>
      <c r="BV698" s="3">
        <v>11308785000</v>
      </c>
      <c r="BW698" s="3">
        <v>4542506000</v>
      </c>
      <c r="BX698" s="3">
        <v>18591934000</v>
      </c>
      <c r="BY698">
        <v>0</v>
      </c>
      <c r="BZ698">
        <v>0</v>
      </c>
      <c r="CA698">
        <v>0</v>
      </c>
      <c r="CB698">
        <v>0</v>
      </c>
      <c r="CC698">
        <v>22677841000</v>
      </c>
      <c r="CD698">
        <v>0.4</v>
      </c>
      <c r="CE698">
        <v>255722.66</v>
      </c>
      <c r="CF698">
        <v>113913979.76000001</v>
      </c>
      <c r="CG698">
        <v>45989.46</v>
      </c>
      <c r="CH698">
        <v>26536.58</v>
      </c>
      <c r="CI698">
        <v>31.7388555</v>
      </c>
      <c r="CJ698">
        <v>3.64</v>
      </c>
      <c r="CK698">
        <v>94660</v>
      </c>
      <c r="CL698">
        <v>127093.33</v>
      </c>
      <c r="CM698">
        <v>32433.33</v>
      </c>
      <c r="CN698">
        <v>-25496.67</v>
      </c>
      <c r="CO698">
        <v>5230266.67</v>
      </c>
      <c r="CP698">
        <v>-49340</v>
      </c>
      <c r="CQ698">
        <v>-171766.67</v>
      </c>
      <c r="CR698">
        <v>581601.02</v>
      </c>
      <c r="CS698">
        <v>223478468.16</v>
      </c>
      <c r="CT698">
        <v>22305.15</v>
      </c>
      <c r="CU698">
        <v>224082374.33000001</v>
      </c>
      <c r="CV698" s="34">
        <v>0.52966100000000005</v>
      </c>
      <c r="CW698">
        <v>124919014.90000001</v>
      </c>
      <c r="CX698" s="10">
        <v>326872.95</v>
      </c>
      <c r="CY698" s="10">
        <f t="shared" si="21"/>
        <v>0</v>
      </c>
      <c r="CZ698" s="10">
        <f>IFERROR(INDEX(CONFAZ!$A$2:$ES$440,MATCH(DATE(YEAR($A698),MONTH($A698),15),CONFAZ!$A$2:$A$440,0),4),0)</f>
        <v>45989.46</v>
      </c>
      <c r="DA698"/>
      <c r="DB698"/>
      <c r="DC698"/>
      <c r="DD698"/>
      <c r="DJ698"/>
    </row>
    <row r="699" spans="1:114" x14ac:dyDescent="0.25">
      <c r="A699" s="1">
        <v>42603</v>
      </c>
      <c r="B699" s="1" t="str">
        <f t="shared" si="20"/>
        <v>21/08/2016</v>
      </c>
      <c r="C699" t="s">
        <v>61</v>
      </c>
      <c r="D699" t="s">
        <v>66</v>
      </c>
      <c r="E699" s="8">
        <v>3.2097000000000002</v>
      </c>
      <c r="F699">
        <v>308208740.50999999</v>
      </c>
      <c r="G699">
        <v>1916473.4</v>
      </c>
      <c r="H699">
        <v>452569497</v>
      </c>
      <c r="I699">
        <v>68456332.920000002</v>
      </c>
      <c r="J699">
        <v>39318045.789999984</v>
      </c>
      <c r="K699">
        <v>12420227.91</v>
      </c>
      <c r="L699">
        <v>20949670</v>
      </c>
      <c r="M699" s="10">
        <v>14683131</v>
      </c>
      <c r="N699" s="10">
        <v>37669485</v>
      </c>
      <c r="O699" s="10">
        <v>69544403</v>
      </c>
      <c r="P699" s="10">
        <v>85072780</v>
      </c>
      <c r="Q699" s="10">
        <v>5447410</v>
      </c>
      <c r="R699" s="10">
        <v>66673732</v>
      </c>
      <c r="S699" s="10">
        <v>4749007</v>
      </c>
      <c r="T699" s="10">
        <v>68079308</v>
      </c>
      <c r="U699" s="10">
        <v>53618485</v>
      </c>
      <c r="V699" s="10">
        <v>45117314</v>
      </c>
      <c r="W699" s="10">
        <v>4749007</v>
      </c>
      <c r="X699" s="10">
        <v>68079308</v>
      </c>
      <c r="Y699" s="10">
        <v>53618485</v>
      </c>
      <c r="Z699" s="10">
        <v>45117314</v>
      </c>
      <c r="AA699" s="10">
        <v>1914442</v>
      </c>
      <c r="AB699" s="10">
        <v>1.7313640144</v>
      </c>
      <c r="AC699">
        <v>138.16</v>
      </c>
      <c r="AD699" s="2">
        <v>16863031142</v>
      </c>
      <c r="AE699" s="2">
        <v>13000671538</v>
      </c>
      <c r="AF699" s="10">
        <f>INDEX(CONFAZ!$EN$2:$ES$408,MATCH(DATE(YEAR($A699),MONTH($A699),15),CONFAZ!$EN$2:$EN$408,0),2)</f>
        <v>213928840</v>
      </c>
      <c r="AG699" s="10">
        <f>INDEX(CONFAZ!$EN$2:$ES$408,MATCH(DATE(YEAR($A699),MONTH($A699),15),CONFAZ!$EN$2:$EN$408,0),3)</f>
        <v>218734676</v>
      </c>
      <c r="AH699">
        <v>880</v>
      </c>
      <c r="AI699">
        <v>1186115747700</v>
      </c>
      <c r="AJ699">
        <v>14.15</v>
      </c>
      <c r="AK699">
        <v>0.31</v>
      </c>
      <c r="AL699">
        <v>1021.3</v>
      </c>
      <c r="AM699">
        <v>818.03800000000001</v>
      </c>
      <c r="AN699">
        <v>748.56571428571397</v>
      </c>
      <c r="AO699">
        <v>918.96879999999999</v>
      </c>
      <c r="AP699">
        <v>11.8927219554181</v>
      </c>
      <c r="AQ699">
        <v>1.44</v>
      </c>
      <c r="AR699">
        <v>148.49</v>
      </c>
      <c r="AS699">
        <v>-26.12</v>
      </c>
      <c r="AT699" s="10">
        <v>530749699999.99994</v>
      </c>
      <c r="AU699">
        <v>0</v>
      </c>
      <c r="AV699">
        <v>0</v>
      </c>
      <c r="AW699">
        <v>75682536</v>
      </c>
      <c r="AX699">
        <v>75465610</v>
      </c>
      <c r="AY699">
        <v>0</v>
      </c>
      <c r="AZ699" s="10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216926</v>
      </c>
      <c r="BO699">
        <v>23134440000</v>
      </c>
      <c r="BP699" s="3">
        <v>0.4</v>
      </c>
      <c r="BQ699" s="3">
        <v>3704</v>
      </c>
      <c r="BR699" s="3">
        <v>21950.81</v>
      </c>
      <c r="BS699" s="3">
        <v>2353922000</v>
      </c>
      <c r="BT699" s="3">
        <v>23590000</v>
      </c>
      <c r="BU699" s="3">
        <v>4905638000</v>
      </c>
      <c r="BV699" s="3">
        <v>11308785000</v>
      </c>
      <c r="BW699" s="3">
        <v>4542506000</v>
      </c>
      <c r="BX699" s="3">
        <v>18591934000</v>
      </c>
      <c r="BY699">
        <v>0</v>
      </c>
      <c r="BZ699">
        <v>0</v>
      </c>
      <c r="CA699">
        <v>0</v>
      </c>
      <c r="CB699">
        <v>0</v>
      </c>
      <c r="CC699">
        <v>23134440000</v>
      </c>
      <c r="CD699">
        <v>0.4</v>
      </c>
      <c r="CE699">
        <v>240676.04</v>
      </c>
      <c r="CF699">
        <v>146156617.16</v>
      </c>
      <c r="CG699">
        <v>9323.19</v>
      </c>
      <c r="CH699">
        <v>27348.58</v>
      </c>
      <c r="CI699">
        <v>31.7388555</v>
      </c>
      <c r="CJ699">
        <v>3.65</v>
      </c>
      <c r="CK699">
        <v>94660</v>
      </c>
      <c r="CL699">
        <v>127093.33</v>
      </c>
      <c r="CM699">
        <v>32433.33</v>
      </c>
      <c r="CN699">
        <v>-25496.67</v>
      </c>
      <c r="CO699">
        <v>5230266.67</v>
      </c>
      <c r="CP699">
        <v>-49340</v>
      </c>
      <c r="CQ699">
        <v>-171766.67</v>
      </c>
      <c r="CR699">
        <v>844140.24</v>
      </c>
      <c r="CS699">
        <v>159145406.28</v>
      </c>
      <c r="CT699">
        <v>11454.55</v>
      </c>
      <c r="CU699">
        <v>160001001.06999999</v>
      </c>
      <c r="CV699" s="34">
        <v>0.52966100000000005</v>
      </c>
      <c r="CW699">
        <v>136360198.09999999</v>
      </c>
      <c r="CX699" s="10">
        <v>330302.02</v>
      </c>
      <c r="CY699" s="10">
        <f t="shared" si="21"/>
        <v>0</v>
      </c>
      <c r="CZ699" s="10">
        <f>IFERROR(INDEX(CONFAZ!$A$2:$ES$440,MATCH(DATE(YEAR($A699),MONTH($A699),15),CONFAZ!$A$2:$A$440,0),4),0)</f>
        <v>9323.19</v>
      </c>
      <c r="DA699"/>
      <c r="DB699"/>
      <c r="DC699"/>
      <c r="DD699"/>
      <c r="DJ699"/>
    </row>
    <row r="700" spans="1:114" x14ac:dyDescent="0.25">
      <c r="A700" s="1">
        <v>42634</v>
      </c>
      <c r="B700" s="1" t="str">
        <f t="shared" si="20"/>
        <v>21/09/2016</v>
      </c>
      <c r="C700" t="s">
        <v>61</v>
      </c>
      <c r="D700" t="s">
        <v>66</v>
      </c>
      <c r="E700" s="8">
        <v>3.2564000000000002</v>
      </c>
      <c r="F700">
        <v>356589376.38999999</v>
      </c>
      <c r="G700">
        <v>2118808.67</v>
      </c>
      <c r="H700">
        <v>526522597</v>
      </c>
      <c r="I700">
        <v>70551912.529999971</v>
      </c>
      <c r="J700">
        <v>60928171.310000002</v>
      </c>
      <c r="K700">
        <v>12424827.800000003</v>
      </c>
      <c r="L700">
        <v>13168992</v>
      </c>
      <c r="M700" s="10">
        <v>10144741</v>
      </c>
      <c r="N700" s="10">
        <v>38166251</v>
      </c>
      <c r="O700" s="10">
        <v>64773131</v>
      </c>
      <c r="P700" s="10">
        <v>80495764</v>
      </c>
      <c r="Q700" s="10">
        <v>5720729</v>
      </c>
      <c r="R700" s="10">
        <v>68504204</v>
      </c>
      <c r="S700" s="10">
        <v>4096547</v>
      </c>
      <c r="T700" s="10">
        <v>141229327</v>
      </c>
      <c r="U700" s="10">
        <v>72772291</v>
      </c>
      <c r="V700" s="10">
        <v>38508660</v>
      </c>
      <c r="W700" s="10">
        <v>4096547</v>
      </c>
      <c r="X700" s="10">
        <v>141229327</v>
      </c>
      <c r="Y700" s="10">
        <v>72772291</v>
      </c>
      <c r="Z700" s="10">
        <v>38508660</v>
      </c>
      <c r="AA700" s="10">
        <v>2110952</v>
      </c>
      <c r="AB700" s="10">
        <v>0.97239972379999995</v>
      </c>
      <c r="AC700">
        <v>133.86000000000001</v>
      </c>
      <c r="AD700" s="2">
        <v>15684375284</v>
      </c>
      <c r="AE700" s="2">
        <v>12141043357</v>
      </c>
      <c r="AF700" s="10">
        <f>INDEX(CONFAZ!$EN$2:$ES$408,MATCH(DATE(YEAR($A700),MONTH($A700),15),CONFAZ!$EN$2:$EN$408,0),2)</f>
        <v>167225735</v>
      </c>
      <c r="AG700" s="10">
        <f>INDEX(CONFAZ!$EN$2:$ES$408,MATCH(DATE(YEAR($A700),MONTH($A700),15),CONFAZ!$EN$2:$EN$408,0),3)</f>
        <v>118201343</v>
      </c>
      <c r="AH700">
        <v>880</v>
      </c>
      <c r="AI700">
        <v>1206225918800</v>
      </c>
      <c r="AJ700">
        <v>14.15</v>
      </c>
      <c r="AK700">
        <v>0.08</v>
      </c>
      <c r="AL700">
        <v>1023.095</v>
      </c>
      <c r="AM700">
        <v>819.80549999999903</v>
      </c>
      <c r="AN700">
        <v>751.613333333333</v>
      </c>
      <c r="AO700">
        <v>918.88199999999995</v>
      </c>
      <c r="AP700">
        <v>11.9203349774949</v>
      </c>
      <c r="AQ700">
        <v>1.08</v>
      </c>
      <c r="AR700">
        <v>155.53</v>
      </c>
      <c r="AS700">
        <v>-2.78</v>
      </c>
      <c r="AT700" s="10">
        <v>524351100000</v>
      </c>
      <c r="AU700">
        <v>0</v>
      </c>
      <c r="AV700">
        <v>0</v>
      </c>
      <c r="AW700">
        <v>53393868</v>
      </c>
      <c r="AX700">
        <v>53102714</v>
      </c>
      <c r="AY700">
        <v>0</v>
      </c>
      <c r="AZ700" s="1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291154</v>
      </c>
      <c r="BO700">
        <v>23134440000</v>
      </c>
      <c r="BP700" s="3">
        <v>0.4</v>
      </c>
      <c r="BQ700" s="3">
        <v>3704</v>
      </c>
      <c r="BR700" s="3">
        <v>21950.81</v>
      </c>
      <c r="BS700">
        <v>2353922000</v>
      </c>
      <c r="BT700" s="3">
        <v>23590000</v>
      </c>
      <c r="BU700" s="3">
        <v>4905638000</v>
      </c>
      <c r="BV700" s="3">
        <v>11308785000</v>
      </c>
      <c r="BW700" s="3">
        <v>4542506000</v>
      </c>
      <c r="BX700" s="3">
        <v>18591934000</v>
      </c>
      <c r="BY700">
        <v>0</v>
      </c>
      <c r="BZ700">
        <v>0</v>
      </c>
      <c r="CA700">
        <v>0</v>
      </c>
      <c r="CB700">
        <v>0</v>
      </c>
      <c r="CC700">
        <v>23134440000</v>
      </c>
      <c r="CD700">
        <v>0.4</v>
      </c>
      <c r="CE700">
        <v>325472.13</v>
      </c>
      <c r="CF700">
        <v>122392560.15000001</v>
      </c>
      <c r="CG700">
        <v>22954.38</v>
      </c>
      <c r="CH700">
        <v>26516.58</v>
      </c>
      <c r="CI700">
        <v>31.7388555</v>
      </c>
      <c r="CJ700">
        <v>3.65</v>
      </c>
      <c r="CK700">
        <v>94660</v>
      </c>
      <c r="CL700">
        <v>127093.33</v>
      </c>
      <c r="CM700">
        <v>32433.33</v>
      </c>
      <c r="CN700">
        <v>-25496.67</v>
      </c>
      <c r="CO700">
        <v>5230266.67</v>
      </c>
      <c r="CP700">
        <v>-49340</v>
      </c>
      <c r="CQ700">
        <v>-171766.67</v>
      </c>
      <c r="CR700">
        <v>1241319.3999999999</v>
      </c>
      <c r="CS700">
        <v>197921707.05000001</v>
      </c>
      <c r="CT700">
        <v>2028.59</v>
      </c>
      <c r="CU700">
        <v>199165055.03999999</v>
      </c>
      <c r="CV700" s="34">
        <v>0.52966100000000005</v>
      </c>
      <c r="CW700">
        <v>140749891.90000001</v>
      </c>
      <c r="CX700" s="10">
        <v>361700.51</v>
      </c>
      <c r="CY700" s="10">
        <f t="shared" si="21"/>
        <v>0</v>
      </c>
      <c r="CZ700" s="10">
        <f>IFERROR(INDEX(CONFAZ!$A$2:$ES$440,MATCH(DATE(YEAR($A700),MONTH($A700),15),CONFAZ!$A$2:$A$440,0),4),0)</f>
        <v>22954.38</v>
      </c>
      <c r="DA700"/>
      <c r="DB700"/>
      <c r="DC700"/>
      <c r="DD700"/>
      <c r="DJ700"/>
    </row>
    <row r="701" spans="1:114" x14ac:dyDescent="0.25">
      <c r="A701" s="1">
        <v>42664</v>
      </c>
      <c r="B701" s="1" t="str">
        <f t="shared" si="20"/>
        <v>21/10/2016</v>
      </c>
      <c r="C701" t="s">
        <v>61</v>
      </c>
      <c r="D701" t="s">
        <v>66</v>
      </c>
      <c r="E701" s="8">
        <v>3.1858</v>
      </c>
      <c r="F701">
        <v>393104670.27999997</v>
      </c>
      <c r="G701">
        <v>1732903.72</v>
      </c>
      <c r="H701">
        <v>514751226</v>
      </c>
      <c r="I701">
        <v>70767960.650000006</v>
      </c>
      <c r="J701">
        <v>11624004.190000001</v>
      </c>
      <c r="K701">
        <v>13045686.720000001</v>
      </c>
      <c r="L701">
        <v>12116537</v>
      </c>
      <c r="M701" s="10">
        <v>13624138</v>
      </c>
      <c r="N701" s="10">
        <v>36483251</v>
      </c>
      <c r="O701" s="10">
        <v>64986853</v>
      </c>
      <c r="P701" s="10">
        <v>78464825</v>
      </c>
      <c r="Q701" s="10">
        <v>5416426</v>
      </c>
      <c r="R701" s="10">
        <v>68871243</v>
      </c>
      <c r="S701" s="10">
        <v>3845101</v>
      </c>
      <c r="T701" s="10">
        <v>169393627</v>
      </c>
      <c r="U701" s="10">
        <v>21199296</v>
      </c>
      <c r="V701" s="10">
        <v>50747679</v>
      </c>
      <c r="W701" s="10">
        <v>3845101</v>
      </c>
      <c r="X701" s="10">
        <v>169393627</v>
      </c>
      <c r="Y701" s="10">
        <v>21199296</v>
      </c>
      <c r="Z701" s="10">
        <v>50747679</v>
      </c>
      <c r="AA701" s="10">
        <v>1718787</v>
      </c>
      <c r="AB701" s="10">
        <v>0.40329554569999998</v>
      </c>
      <c r="AC701">
        <v>132.72</v>
      </c>
      <c r="AD701" s="2">
        <v>13594442203</v>
      </c>
      <c r="AE701" s="2">
        <v>11518693498</v>
      </c>
      <c r="AF701" s="10">
        <f>INDEX(CONFAZ!$EN$2:$ES$408,MATCH(DATE(YEAR($A701),MONTH($A701),15),CONFAZ!$EN$2:$EN$408,0),2)</f>
        <v>132533861</v>
      </c>
      <c r="AG701" s="10">
        <f>INDEX(CONFAZ!$EN$2:$ES$408,MATCH(DATE(YEAR($A701),MONTH($A701),15),CONFAZ!$EN$2:$EN$408,0),3)</f>
        <v>102782991</v>
      </c>
      <c r="AH701">
        <v>880</v>
      </c>
      <c r="AI701">
        <v>1170870702400</v>
      </c>
      <c r="AJ701">
        <v>14.05</v>
      </c>
      <c r="AK701">
        <v>0.17</v>
      </c>
      <c r="AL701">
        <v>1026.7461111111099</v>
      </c>
      <c r="AM701">
        <v>819.7835</v>
      </c>
      <c r="AN701">
        <v>749.661904761904</v>
      </c>
      <c r="AO701">
        <v>921.86360000000002</v>
      </c>
      <c r="AP701">
        <v>11.9371399459184</v>
      </c>
      <c r="AQ701">
        <v>1.26</v>
      </c>
      <c r="AR701">
        <v>161.86000000000001</v>
      </c>
      <c r="AS701">
        <v>11.28</v>
      </c>
      <c r="AT701" s="10">
        <v>539552100000</v>
      </c>
      <c r="AU701">
        <v>0</v>
      </c>
      <c r="AV701">
        <v>0</v>
      </c>
      <c r="AW701">
        <v>65040382</v>
      </c>
      <c r="AX701">
        <v>64811845</v>
      </c>
      <c r="AY701">
        <v>0</v>
      </c>
      <c r="AZ701" s="10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228537</v>
      </c>
      <c r="BO701">
        <v>23134440000</v>
      </c>
      <c r="BP701" s="3">
        <v>0.4</v>
      </c>
      <c r="BQ701" s="3">
        <v>3704</v>
      </c>
      <c r="BR701" s="3">
        <v>21950.81</v>
      </c>
      <c r="BS701" s="3">
        <v>2353922000</v>
      </c>
      <c r="BT701" s="3">
        <v>23590000</v>
      </c>
      <c r="BU701" s="3">
        <v>4905638000</v>
      </c>
      <c r="BV701" s="3">
        <v>11308785000</v>
      </c>
      <c r="BW701" s="3">
        <v>4542506000</v>
      </c>
      <c r="BX701" s="3">
        <v>18591934000</v>
      </c>
      <c r="BY701">
        <v>0</v>
      </c>
      <c r="BZ701">
        <v>0</v>
      </c>
      <c r="CA701">
        <v>0</v>
      </c>
      <c r="CB701">
        <v>0</v>
      </c>
      <c r="CC701">
        <v>23134440000</v>
      </c>
      <c r="CD701">
        <v>0.4</v>
      </c>
      <c r="CE701">
        <v>318246.78999999998</v>
      </c>
      <c r="CF701">
        <v>120146718.61</v>
      </c>
      <c r="CG701">
        <v>36818.68</v>
      </c>
      <c r="CH701">
        <v>26511.58</v>
      </c>
      <c r="CI701">
        <v>31.7388555</v>
      </c>
      <c r="CJ701">
        <v>3.66</v>
      </c>
      <c r="CK701">
        <v>167643.32999999999</v>
      </c>
      <c r="CL701">
        <v>203973.33</v>
      </c>
      <c r="CM701">
        <v>36330</v>
      </c>
      <c r="CN701">
        <v>1416.67</v>
      </c>
      <c r="CO701">
        <v>5974776.6699999999</v>
      </c>
      <c r="CP701">
        <v>-39463.33</v>
      </c>
      <c r="CQ701">
        <v>-92943.33</v>
      </c>
      <c r="CR701">
        <v>786316.66</v>
      </c>
      <c r="CS701">
        <v>162787445.13999999</v>
      </c>
      <c r="CT701">
        <v>2465.64</v>
      </c>
      <c r="CU701">
        <v>163589384.46000001</v>
      </c>
      <c r="CV701" s="34">
        <v>0.52966100000000005</v>
      </c>
      <c r="CW701">
        <v>149791567.09999999</v>
      </c>
      <c r="CX701" s="10">
        <v>368850.13</v>
      </c>
      <c r="CY701" s="10">
        <f t="shared" si="21"/>
        <v>0</v>
      </c>
      <c r="CZ701" s="10">
        <f>IFERROR(INDEX(CONFAZ!$A$2:$ES$440,MATCH(DATE(YEAR($A701),MONTH($A701),15),CONFAZ!$A$2:$A$440,0),4),0)</f>
        <v>36818.68</v>
      </c>
      <c r="DA701"/>
      <c r="DB701"/>
      <c r="DC701"/>
      <c r="DD701"/>
      <c r="DJ701"/>
    </row>
    <row r="702" spans="1:114" x14ac:dyDescent="0.25">
      <c r="A702" s="1">
        <v>42695</v>
      </c>
      <c r="B702" s="1" t="str">
        <f t="shared" si="20"/>
        <v>21/11/2016</v>
      </c>
      <c r="C702" t="s">
        <v>61</v>
      </c>
      <c r="D702" t="s">
        <v>66</v>
      </c>
      <c r="E702" s="8">
        <v>3.3420000000000001</v>
      </c>
      <c r="F702">
        <v>410267429.16999996</v>
      </c>
      <c r="G702">
        <v>1632664.14</v>
      </c>
      <c r="H702">
        <v>531350104</v>
      </c>
      <c r="I702">
        <v>71402483.75</v>
      </c>
      <c r="J702">
        <v>14333601.48</v>
      </c>
      <c r="K702">
        <v>12604506.999999996</v>
      </c>
      <c r="L702">
        <v>10926953</v>
      </c>
      <c r="M702" s="10">
        <v>12247850</v>
      </c>
      <c r="N702" s="10">
        <v>35906445</v>
      </c>
      <c r="O702" s="10">
        <v>69658731</v>
      </c>
      <c r="P702" s="10">
        <v>74797458</v>
      </c>
      <c r="Q702" s="10">
        <v>4921214</v>
      </c>
      <c r="R702" s="10">
        <v>67692241</v>
      </c>
      <c r="S702" s="10">
        <v>3024106</v>
      </c>
      <c r="T702" s="10">
        <v>191483760</v>
      </c>
      <c r="U702" s="10">
        <v>22313905</v>
      </c>
      <c r="V702" s="10">
        <v>47675624</v>
      </c>
      <c r="W702" s="10">
        <v>3024106</v>
      </c>
      <c r="X702" s="10">
        <v>191483760</v>
      </c>
      <c r="Y702" s="10">
        <v>22313905</v>
      </c>
      <c r="Z702" s="10">
        <v>47675624</v>
      </c>
      <c r="AA702" s="10">
        <v>1628770</v>
      </c>
      <c r="AB702" s="10">
        <v>0.3249422542</v>
      </c>
      <c r="AC702">
        <v>132.36000000000001</v>
      </c>
      <c r="AD702" s="2">
        <v>14212824778</v>
      </c>
      <c r="AE702" s="2">
        <v>11603000026</v>
      </c>
      <c r="AF702" s="10">
        <f>INDEX(CONFAZ!$EN$2:$ES$408,MATCH(DATE(YEAR($A702),MONTH($A702),15),CONFAZ!$EN$2:$EN$408,0),2)</f>
        <v>192293331</v>
      </c>
      <c r="AG702" s="10">
        <f>INDEX(CONFAZ!$EN$2:$ES$408,MATCH(DATE(YEAR($A702),MONTH($A702),15),CONFAZ!$EN$2:$EN$408,0),3)</f>
        <v>142686939</v>
      </c>
      <c r="AH702">
        <v>880</v>
      </c>
      <c r="AI702">
        <v>1221688152000</v>
      </c>
      <c r="AJ702">
        <v>13.9</v>
      </c>
      <c r="AK702">
        <v>7.0000000000000007E-2</v>
      </c>
      <c r="AL702">
        <v>1027.7666666666601</v>
      </c>
      <c r="AM702">
        <v>823.31</v>
      </c>
      <c r="AN702">
        <v>754.31857142857098</v>
      </c>
      <c r="AO702">
        <v>924.45320000000004</v>
      </c>
      <c r="AP702">
        <v>11.987932987073799</v>
      </c>
      <c r="AQ702">
        <v>1.18</v>
      </c>
      <c r="AR702">
        <v>156.85</v>
      </c>
      <c r="AS702">
        <v>0.43990000000000001</v>
      </c>
      <c r="AT702" s="10">
        <v>546016000000</v>
      </c>
      <c r="AU702">
        <v>0</v>
      </c>
      <c r="AV702">
        <v>0</v>
      </c>
      <c r="AW702">
        <v>115079899</v>
      </c>
      <c r="AX702">
        <v>112839174</v>
      </c>
      <c r="AY702">
        <v>0</v>
      </c>
      <c r="AZ702" s="10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2070430</v>
      </c>
      <c r="BM702">
        <v>0</v>
      </c>
      <c r="BN702">
        <v>170295</v>
      </c>
      <c r="BO702">
        <v>23134440000</v>
      </c>
      <c r="BP702" s="3">
        <v>0.4</v>
      </c>
      <c r="BQ702" s="3">
        <v>3704</v>
      </c>
      <c r="BR702">
        <v>21950.81</v>
      </c>
      <c r="BS702" s="3">
        <v>2353922000</v>
      </c>
      <c r="BT702" s="3">
        <v>23590000</v>
      </c>
      <c r="BU702" s="3">
        <v>4905638000</v>
      </c>
      <c r="BV702" s="3">
        <v>11308785000</v>
      </c>
      <c r="BW702" s="3">
        <v>4542506000</v>
      </c>
      <c r="BX702" s="3">
        <v>18591934000</v>
      </c>
      <c r="BY702">
        <v>0</v>
      </c>
      <c r="BZ702">
        <v>0</v>
      </c>
      <c r="CA702">
        <v>0</v>
      </c>
      <c r="CB702">
        <v>0</v>
      </c>
      <c r="CC702">
        <v>23134440000</v>
      </c>
      <c r="CD702">
        <v>0.4</v>
      </c>
      <c r="CE702">
        <v>274830.23</v>
      </c>
      <c r="CF702">
        <v>128007053.76000001</v>
      </c>
      <c r="CG702">
        <v>28689.43</v>
      </c>
      <c r="CH702">
        <v>25573.58</v>
      </c>
      <c r="CI702">
        <v>31.7388555</v>
      </c>
      <c r="CJ702">
        <v>3.67</v>
      </c>
      <c r="CK702">
        <v>167643.32999999999</v>
      </c>
      <c r="CL702">
        <v>203973.33</v>
      </c>
      <c r="CM702">
        <v>36330</v>
      </c>
      <c r="CN702">
        <v>1416.67</v>
      </c>
      <c r="CO702">
        <v>5974776.6699999999</v>
      </c>
      <c r="CP702">
        <v>-39463.33</v>
      </c>
      <c r="CQ702">
        <v>-92943.33</v>
      </c>
      <c r="CR702">
        <v>780104.76</v>
      </c>
      <c r="CS702">
        <v>158826521.44999999</v>
      </c>
      <c r="CT702">
        <v>1734.36</v>
      </c>
      <c r="CU702">
        <v>159608360.56999999</v>
      </c>
      <c r="CV702" s="34">
        <v>0.52966100000000005</v>
      </c>
      <c r="CW702">
        <v>147954491.69999999</v>
      </c>
      <c r="CX702" s="10">
        <v>399532.06</v>
      </c>
      <c r="CY702" s="10">
        <f t="shared" si="21"/>
        <v>0</v>
      </c>
      <c r="CZ702" s="10">
        <f>IFERROR(INDEX(CONFAZ!$A$2:$ES$440,MATCH(DATE(YEAR($A702),MONTH($A702),15),CONFAZ!$A$2:$A$440,0),4),0)</f>
        <v>28689.43</v>
      </c>
      <c r="DA702" s="10"/>
      <c r="DB702" s="10"/>
      <c r="DC702"/>
      <c r="DD702"/>
      <c r="DJ702"/>
    </row>
    <row r="703" spans="1:114" x14ac:dyDescent="0.25">
      <c r="A703" s="1">
        <v>42725</v>
      </c>
      <c r="B703" s="1" t="str">
        <f t="shared" si="20"/>
        <v>21/12/2016</v>
      </c>
      <c r="C703" t="s">
        <v>61</v>
      </c>
      <c r="D703" t="s">
        <v>66</v>
      </c>
      <c r="E703" s="8">
        <v>3.3523000000000001</v>
      </c>
      <c r="F703">
        <v>463188823.2100001</v>
      </c>
      <c r="G703">
        <v>1562036.0899999999</v>
      </c>
      <c r="H703">
        <v>592483616</v>
      </c>
      <c r="I703">
        <v>73226803.150000006</v>
      </c>
      <c r="J703">
        <v>13008339.650000002</v>
      </c>
      <c r="K703">
        <v>14331117.75</v>
      </c>
      <c r="L703">
        <v>11894108</v>
      </c>
      <c r="M703" s="10">
        <v>18273547</v>
      </c>
      <c r="N703" s="10">
        <v>35566214</v>
      </c>
      <c r="O703" s="10">
        <v>72914164</v>
      </c>
      <c r="P703" s="10">
        <v>84859730</v>
      </c>
      <c r="Q703" s="10">
        <v>5552783</v>
      </c>
      <c r="R703" s="10">
        <v>72480356</v>
      </c>
      <c r="S703" s="10">
        <v>3951902</v>
      </c>
      <c r="T703" s="10">
        <v>221700260</v>
      </c>
      <c r="U703" s="10">
        <v>23259972</v>
      </c>
      <c r="V703" s="10">
        <v>52370254</v>
      </c>
      <c r="W703" s="10">
        <v>3951902</v>
      </c>
      <c r="X703" s="10">
        <v>221700260</v>
      </c>
      <c r="Y703" s="10">
        <v>23259972</v>
      </c>
      <c r="Z703" s="10">
        <v>52370254</v>
      </c>
      <c r="AA703" s="10">
        <v>1554434</v>
      </c>
      <c r="AB703" s="10">
        <v>1.5538905799</v>
      </c>
      <c r="AC703">
        <v>133.34</v>
      </c>
      <c r="AD703" s="2">
        <v>15773205272</v>
      </c>
      <c r="AE703" s="2">
        <v>11666728798</v>
      </c>
      <c r="AF703" s="10">
        <f>INDEX(CONFAZ!$EN$2:$ES$408,MATCH(DATE(YEAR($A703),MONTH($A703),15),CONFAZ!$EN$2:$EN$408,0),2)</f>
        <v>202679861</v>
      </c>
      <c r="AG703" s="10">
        <f>INDEX(CONFAZ!$EN$2:$ES$408,MATCH(DATE(YEAR($A703),MONTH($A703),15),CONFAZ!$EN$2:$EN$408,0),3)</f>
        <v>175775506</v>
      </c>
      <c r="AH703">
        <v>880</v>
      </c>
      <c r="AI703">
        <v>1223643136800</v>
      </c>
      <c r="AJ703">
        <v>13.65</v>
      </c>
      <c r="AK703">
        <v>0.14000000000000001</v>
      </c>
      <c r="AL703">
        <v>1026.1199999999999</v>
      </c>
      <c r="AM703">
        <v>822.27700000000004</v>
      </c>
      <c r="AN703">
        <v>754.98095238095198</v>
      </c>
      <c r="AO703">
        <v>923.52919999999995</v>
      </c>
      <c r="AP703">
        <v>12.1539210910862</v>
      </c>
      <c r="AQ703">
        <v>1.3</v>
      </c>
      <c r="AR703">
        <v>184.16</v>
      </c>
      <c r="AS703">
        <v>25.56</v>
      </c>
      <c r="AT703" s="10">
        <v>547198100000</v>
      </c>
      <c r="AU703">
        <v>0</v>
      </c>
      <c r="AV703">
        <v>0</v>
      </c>
      <c r="AW703">
        <v>104990694</v>
      </c>
      <c r="AX703">
        <v>104716652</v>
      </c>
      <c r="AY703">
        <v>0</v>
      </c>
      <c r="AZ703" s="10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9653</v>
      </c>
      <c r="BM703">
        <v>0</v>
      </c>
      <c r="BN703">
        <v>264389</v>
      </c>
      <c r="BO703">
        <v>23134440000</v>
      </c>
      <c r="BP703" s="3">
        <v>0.4</v>
      </c>
      <c r="BQ703" s="3">
        <v>3704</v>
      </c>
      <c r="BR703" s="3">
        <v>21950.81</v>
      </c>
      <c r="BS703" s="3">
        <v>2353922000</v>
      </c>
      <c r="BT703" s="3">
        <v>23590000</v>
      </c>
      <c r="BU703">
        <v>4905638000</v>
      </c>
      <c r="BV703" s="3">
        <v>11308785000</v>
      </c>
      <c r="BW703">
        <v>4542506000</v>
      </c>
      <c r="BX703" s="3">
        <v>18591934000</v>
      </c>
      <c r="BY703">
        <v>0</v>
      </c>
      <c r="BZ703">
        <v>0</v>
      </c>
      <c r="CA703">
        <v>0</v>
      </c>
      <c r="CB703">
        <v>0</v>
      </c>
      <c r="CC703">
        <v>23134440000</v>
      </c>
      <c r="CD703">
        <v>0.4</v>
      </c>
      <c r="CE703">
        <v>279551.14</v>
      </c>
      <c r="CF703">
        <v>137931635.69999999</v>
      </c>
      <c r="CG703">
        <v>14226.23</v>
      </c>
      <c r="CH703">
        <v>30365.58</v>
      </c>
      <c r="CI703">
        <v>31.7388555</v>
      </c>
      <c r="CJ703">
        <v>3.73</v>
      </c>
      <c r="CK703">
        <v>167643.32999999999</v>
      </c>
      <c r="CL703">
        <v>203973.33</v>
      </c>
      <c r="CM703">
        <v>36330</v>
      </c>
      <c r="CN703">
        <v>1416.67</v>
      </c>
      <c r="CO703">
        <v>5974776.6699999999</v>
      </c>
      <c r="CP703">
        <v>-39463.33</v>
      </c>
      <c r="CQ703">
        <v>-92943.33</v>
      </c>
      <c r="CR703">
        <v>717632.41</v>
      </c>
      <c r="CS703">
        <v>174557951.25</v>
      </c>
      <c r="CT703">
        <v>4315.03</v>
      </c>
      <c r="CU703">
        <v>175279898.69</v>
      </c>
      <c r="CV703" s="34">
        <v>0.52966100000000005</v>
      </c>
      <c r="CW703">
        <v>136597906.90000001</v>
      </c>
      <c r="CX703" s="10">
        <v>425063.73</v>
      </c>
      <c r="CY703" s="10">
        <f t="shared" si="21"/>
        <v>0</v>
      </c>
      <c r="CZ703" s="10">
        <f>IFERROR(INDEX(CONFAZ!$A$2:$ES$440,MATCH(DATE(YEAR($A703),MONTH($A703),15),CONFAZ!$A$2:$A$440,0),4),0)</f>
        <v>14226.23</v>
      </c>
      <c r="DA703"/>
      <c r="DB703"/>
      <c r="DC703"/>
      <c r="DD703"/>
      <c r="DJ703"/>
    </row>
    <row r="704" spans="1:114" x14ac:dyDescent="0.25">
      <c r="A704" s="1">
        <v>42756</v>
      </c>
      <c r="B704" s="1" t="str">
        <f t="shared" si="20"/>
        <v>21/01/2017</v>
      </c>
      <c r="C704" t="s">
        <v>61</v>
      </c>
      <c r="D704" t="s">
        <v>66</v>
      </c>
      <c r="E704" s="8">
        <v>3.1966000000000001</v>
      </c>
      <c r="F704">
        <v>365317667.58999991</v>
      </c>
      <c r="G704">
        <v>1697144.67</v>
      </c>
      <c r="H704">
        <v>503117053</v>
      </c>
      <c r="I704">
        <v>83427293.150000006</v>
      </c>
      <c r="J704">
        <v>12877788.620000001</v>
      </c>
      <c r="K704">
        <v>16187920.67</v>
      </c>
      <c r="L704">
        <v>40105627</v>
      </c>
      <c r="M704" s="10">
        <v>15885109</v>
      </c>
      <c r="N704" s="10">
        <v>38276561</v>
      </c>
      <c r="O704" s="10">
        <v>94146049</v>
      </c>
      <c r="P704" s="10">
        <v>84099599</v>
      </c>
      <c r="Q704" s="10">
        <v>5447745</v>
      </c>
      <c r="R704" s="10">
        <v>79725933</v>
      </c>
      <c r="S704" s="10">
        <v>3694251</v>
      </c>
      <c r="T704" s="10">
        <v>101824754</v>
      </c>
      <c r="U704" s="10">
        <v>24651733</v>
      </c>
      <c r="V704" s="10">
        <v>53684762</v>
      </c>
      <c r="W704" s="10">
        <v>3694251</v>
      </c>
      <c r="X704" s="10">
        <v>101824754</v>
      </c>
      <c r="Y704" s="10">
        <v>24651733</v>
      </c>
      <c r="Z704" s="10">
        <v>53684762</v>
      </c>
      <c r="AA704" s="10">
        <v>1680557</v>
      </c>
      <c r="AB704" s="10">
        <v>1.0175144673000001</v>
      </c>
      <c r="AC704">
        <v>128.47</v>
      </c>
      <c r="AD704" s="2">
        <v>14827875770</v>
      </c>
      <c r="AE704" s="2">
        <v>12335328289</v>
      </c>
      <c r="AF704" s="10">
        <f>INDEX(CONFAZ!$EN$2:$ES$408,MATCH(DATE(YEAR($A704),MONTH($A704),15),CONFAZ!$EN$2:$EN$408,0),2)</f>
        <v>155984808</v>
      </c>
      <c r="AG704" s="10">
        <f>INDEX(CONFAZ!$EN$2:$ES$408,MATCH(DATE(YEAR($A704),MONTH($A704),15),CONFAZ!$EN$2:$EN$408,0),3)</f>
        <v>160053096</v>
      </c>
      <c r="AH704">
        <v>937</v>
      </c>
      <c r="AI704">
        <v>1175415392800</v>
      </c>
      <c r="AJ704">
        <v>13.17</v>
      </c>
      <c r="AK704">
        <v>0.42</v>
      </c>
      <c r="AL704">
        <v>1025.9511111111101</v>
      </c>
      <c r="AM704">
        <v>829.50699999999995</v>
      </c>
      <c r="AN704">
        <v>763.16047619047595</v>
      </c>
      <c r="AO704">
        <v>927.56799999999998</v>
      </c>
      <c r="AP704">
        <v>12.677207492094301</v>
      </c>
      <c r="AQ704">
        <v>1.38</v>
      </c>
      <c r="AR704">
        <v>178.96</v>
      </c>
      <c r="AS704">
        <v>32.69</v>
      </c>
      <c r="AT704" s="10">
        <v>513642000000</v>
      </c>
      <c r="AU704">
        <v>0</v>
      </c>
      <c r="AV704">
        <v>0</v>
      </c>
      <c r="AW704">
        <v>107009063</v>
      </c>
      <c r="AX704">
        <v>106811018</v>
      </c>
      <c r="AY704">
        <v>0</v>
      </c>
      <c r="AZ704" s="10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198045</v>
      </c>
      <c r="BO704">
        <v>27308046000</v>
      </c>
      <c r="BP704" s="3">
        <v>0.4</v>
      </c>
      <c r="BQ704" s="3">
        <v>3704</v>
      </c>
      <c r="BR704" s="3">
        <v>25660.71</v>
      </c>
      <c r="BS704" s="3">
        <v>2676581000</v>
      </c>
      <c r="BT704" s="3">
        <v>22762000</v>
      </c>
      <c r="BU704">
        <v>6052464000</v>
      </c>
      <c r="BV704" s="3">
        <v>13383053000</v>
      </c>
      <c r="BW704" s="3">
        <v>5173186000</v>
      </c>
      <c r="BX704" s="3">
        <v>22134860000</v>
      </c>
      <c r="BY704">
        <v>0</v>
      </c>
      <c r="BZ704">
        <v>0</v>
      </c>
      <c r="CA704">
        <v>0</v>
      </c>
      <c r="CB704">
        <v>0</v>
      </c>
      <c r="CC704">
        <v>23134440000</v>
      </c>
      <c r="CD704">
        <v>0.4</v>
      </c>
      <c r="CE704">
        <v>291554.21000000002</v>
      </c>
      <c r="CF704">
        <v>124902917.68000001</v>
      </c>
      <c r="CG704">
        <v>48826.11</v>
      </c>
      <c r="CH704">
        <v>63023.59</v>
      </c>
      <c r="CI704">
        <v>31.432478700000001</v>
      </c>
      <c r="CJ704">
        <v>3.77</v>
      </c>
      <c r="CK704">
        <v>-170010</v>
      </c>
      <c r="CL704">
        <v>-133310</v>
      </c>
      <c r="CM704">
        <v>36700</v>
      </c>
      <c r="CN704">
        <v>5850</v>
      </c>
      <c r="CO704">
        <v>6146713.3300000001</v>
      </c>
      <c r="CP704">
        <v>-57550</v>
      </c>
      <c r="CQ704">
        <v>-147660</v>
      </c>
      <c r="CR704">
        <v>790093.14</v>
      </c>
      <c r="CS704">
        <v>184440618.25</v>
      </c>
      <c r="CT704">
        <v>42665.5</v>
      </c>
      <c r="CU704">
        <v>185273376.88999999</v>
      </c>
      <c r="CV704" s="34">
        <v>0.53694160000000002</v>
      </c>
      <c r="CW704">
        <v>152383572.40000001</v>
      </c>
      <c r="CX704" s="10">
        <v>387191.25</v>
      </c>
      <c r="CY704" s="10">
        <f t="shared" si="21"/>
        <v>0</v>
      </c>
      <c r="CZ704" s="10">
        <f>IFERROR(INDEX(CONFAZ!$A$2:$ES$440,MATCH(DATE(YEAR($A704),MONTH($A704),15),CONFAZ!$A$2:$A$440,0),4),0)</f>
        <v>48826.11</v>
      </c>
      <c r="DB704"/>
      <c r="DC704"/>
      <c r="DD704"/>
      <c r="DJ704"/>
    </row>
    <row r="705" spans="1:114" x14ac:dyDescent="0.25">
      <c r="A705" s="1">
        <v>42787</v>
      </c>
      <c r="B705" s="1" t="str">
        <f t="shared" si="20"/>
        <v>21/02/2017</v>
      </c>
      <c r="C705" t="s">
        <v>61</v>
      </c>
      <c r="D705" t="s">
        <v>66</v>
      </c>
      <c r="E705" s="8">
        <v>3.1042000000000001</v>
      </c>
      <c r="F705">
        <v>338039947.49000001</v>
      </c>
      <c r="G705">
        <v>1381774.2000000002</v>
      </c>
      <c r="H705">
        <v>454004451</v>
      </c>
      <c r="I705">
        <v>65128970.54999999</v>
      </c>
      <c r="J705">
        <v>12204047.560000001</v>
      </c>
      <c r="K705">
        <v>12095651.530000001</v>
      </c>
      <c r="L705">
        <v>88104197</v>
      </c>
      <c r="M705" s="10">
        <v>16117457</v>
      </c>
      <c r="N705" s="10">
        <v>34024201</v>
      </c>
      <c r="O705" s="10">
        <v>67058126</v>
      </c>
      <c r="P705" s="10">
        <v>75527364</v>
      </c>
      <c r="Q705" s="10">
        <v>4194435</v>
      </c>
      <c r="R705" s="10">
        <v>63758110</v>
      </c>
      <c r="S705" s="10">
        <v>2878404</v>
      </c>
      <c r="T705" s="10">
        <v>119683652</v>
      </c>
      <c r="U705" s="10">
        <v>24351187</v>
      </c>
      <c r="V705" s="10">
        <v>45030865</v>
      </c>
      <c r="W705" s="10">
        <v>2878404</v>
      </c>
      <c r="X705" s="10">
        <v>119683652</v>
      </c>
      <c r="Y705" s="10">
        <v>24351187</v>
      </c>
      <c r="Z705" s="10">
        <v>45030865</v>
      </c>
      <c r="AA705" s="10">
        <v>1380650</v>
      </c>
      <c r="AB705" s="10">
        <v>1.3450492600999999</v>
      </c>
      <c r="AC705">
        <v>129.38999999999999</v>
      </c>
      <c r="AD705" s="2">
        <v>15275976600</v>
      </c>
      <c r="AE705" s="2">
        <v>11046775404</v>
      </c>
      <c r="AF705" s="10">
        <f>INDEX(CONFAZ!$EN$2:$ES$408,MATCH(DATE(YEAR($A705),MONTH($A705),15),CONFAZ!$EN$2:$EN$408,0),2)</f>
        <v>178452260</v>
      </c>
      <c r="AG705" s="10">
        <f>INDEX(CONFAZ!$EN$2:$ES$408,MATCH(DATE(YEAR($A705),MONTH($A705),15),CONFAZ!$EN$2:$EN$408,0),3)</f>
        <v>372229261</v>
      </c>
      <c r="AH705">
        <v>937</v>
      </c>
      <c r="AI705">
        <v>1145390820200</v>
      </c>
      <c r="AJ705">
        <v>12.82</v>
      </c>
      <c r="AK705">
        <v>0.24</v>
      </c>
      <c r="AL705">
        <v>1032.60666666666</v>
      </c>
      <c r="AM705">
        <v>825.26149999999996</v>
      </c>
      <c r="AN705">
        <v>760.35571428571404</v>
      </c>
      <c r="AO705">
        <v>928.1028</v>
      </c>
      <c r="AP705">
        <v>13.2800808504849</v>
      </c>
      <c r="AQ705">
        <v>1.33</v>
      </c>
      <c r="AR705">
        <v>173.49</v>
      </c>
      <c r="AS705">
        <v>-3.78</v>
      </c>
      <c r="AT705" s="10">
        <v>510880500000</v>
      </c>
      <c r="AU705">
        <v>0</v>
      </c>
      <c r="AV705">
        <v>0</v>
      </c>
      <c r="AW705">
        <v>80120607</v>
      </c>
      <c r="AX705">
        <v>79957870</v>
      </c>
      <c r="AY705">
        <v>0</v>
      </c>
      <c r="AZ705" s="10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10078</v>
      </c>
      <c r="BM705">
        <v>0</v>
      </c>
      <c r="BN705">
        <v>152659</v>
      </c>
      <c r="BO705">
        <v>27308046000</v>
      </c>
      <c r="BP705" s="3">
        <v>0.4</v>
      </c>
      <c r="BQ705" s="3">
        <v>3704</v>
      </c>
      <c r="BR705" s="3">
        <v>25660.71</v>
      </c>
      <c r="BS705" s="3">
        <v>2676581000</v>
      </c>
      <c r="BT705" s="3">
        <v>22762000</v>
      </c>
      <c r="BU705" s="3">
        <v>6052464000</v>
      </c>
      <c r="BV705" s="3">
        <v>13383053000</v>
      </c>
      <c r="BW705" s="3">
        <v>5173186000</v>
      </c>
      <c r="BX705">
        <v>22134860000</v>
      </c>
      <c r="BY705">
        <v>0</v>
      </c>
      <c r="BZ705">
        <v>0</v>
      </c>
      <c r="CA705">
        <v>0</v>
      </c>
      <c r="CB705">
        <v>0</v>
      </c>
      <c r="CC705">
        <v>23134440000</v>
      </c>
      <c r="CD705">
        <v>0.4</v>
      </c>
      <c r="CE705">
        <v>274050.7</v>
      </c>
      <c r="CF705">
        <v>138572114.84999999</v>
      </c>
      <c r="CG705">
        <v>41277.230000000003</v>
      </c>
      <c r="CH705">
        <v>27139.589999999997</v>
      </c>
      <c r="CI705">
        <v>31.432478700000001</v>
      </c>
      <c r="CJ705">
        <v>3.76</v>
      </c>
      <c r="CK705">
        <v>-170010</v>
      </c>
      <c r="CL705">
        <v>-133310</v>
      </c>
      <c r="CM705">
        <v>36700</v>
      </c>
      <c r="CN705">
        <v>5850</v>
      </c>
      <c r="CO705">
        <v>6146713.3300000001</v>
      </c>
      <c r="CP705">
        <v>-57550</v>
      </c>
      <c r="CQ705">
        <v>-147660</v>
      </c>
      <c r="CR705">
        <v>463470.81</v>
      </c>
      <c r="CS705">
        <v>158021251.33000001</v>
      </c>
      <c r="CT705">
        <v>128905.36</v>
      </c>
      <c r="CU705">
        <v>158617503.80000001</v>
      </c>
      <c r="CV705" s="34">
        <v>0.53694160000000002</v>
      </c>
      <c r="CW705">
        <v>138992786.5</v>
      </c>
      <c r="CX705" s="10">
        <v>409265.08999999997</v>
      </c>
      <c r="CY705" s="10">
        <f t="shared" si="21"/>
        <v>0</v>
      </c>
      <c r="CZ705" s="10">
        <f>IFERROR(INDEX(CONFAZ!$A$2:$ES$440,MATCH(DATE(YEAR($A705),MONTH($A705),15),CONFAZ!$A$2:$A$440,0),4),0)</f>
        <v>41277.230000000003</v>
      </c>
      <c r="DA705"/>
      <c r="DB705"/>
      <c r="DC705"/>
      <c r="DD705"/>
      <c r="DJ705"/>
    </row>
    <row r="706" spans="1:114" x14ac:dyDescent="0.25">
      <c r="A706" s="1">
        <v>42815</v>
      </c>
      <c r="B706" s="1" t="str">
        <f t="shared" ref="B706:B769" si="22">TEXT(A706,"dd/MM/aaaa")</f>
        <v>21/03/2017</v>
      </c>
      <c r="C706" t="s">
        <v>61</v>
      </c>
      <c r="D706" t="s">
        <v>66</v>
      </c>
      <c r="E706" s="8">
        <v>3.1278999999999999</v>
      </c>
      <c r="F706">
        <v>339998469.18999994</v>
      </c>
      <c r="G706">
        <v>1934074.5</v>
      </c>
      <c r="H706">
        <v>475655184</v>
      </c>
      <c r="I706">
        <v>60729442.860000014</v>
      </c>
      <c r="J706">
        <v>38555643.799999997</v>
      </c>
      <c r="K706">
        <v>12759340.950000001</v>
      </c>
      <c r="L706">
        <v>60723876</v>
      </c>
      <c r="M706" s="10">
        <v>15659690</v>
      </c>
      <c r="N706" s="10">
        <v>35822423</v>
      </c>
      <c r="O706" s="10">
        <v>66264769</v>
      </c>
      <c r="P706" s="10">
        <v>78205167</v>
      </c>
      <c r="Q706" s="10">
        <v>6196604</v>
      </c>
      <c r="R706" s="10">
        <v>58222913</v>
      </c>
      <c r="S706" s="10">
        <v>5785802</v>
      </c>
      <c r="T706" s="10">
        <v>125245215</v>
      </c>
      <c r="U706" s="10">
        <v>43483150</v>
      </c>
      <c r="V706" s="10">
        <v>38835387</v>
      </c>
      <c r="W706" s="10">
        <v>5785802</v>
      </c>
      <c r="X706" s="10">
        <v>125245215</v>
      </c>
      <c r="Y706" s="10">
        <v>43483150</v>
      </c>
      <c r="Z706" s="10">
        <v>38835387</v>
      </c>
      <c r="AA706" s="10">
        <v>1934064</v>
      </c>
      <c r="AB706" s="10">
        <v>0.28075337989999999</v>
      </c>
      <c r="AC706">
        <v>141.9</v>
      </c>
      <c r="AD706" s="2">
        <v>19854737707</v>
      </c>
      <c r="AE706" s="2">
        <v>13562894075</v>
      </c>
      <c r="AF706" s="10">
        <f>INDEX(CONFAZ!$EN$2:$ES$408,MATCH(DATE(YEAR($A706),MONTH($A706),15),CONFAZ!$EN$2:$EN$408,0),2)</f>
        <v>243161328</v>
      </c>
      <c r="AG706" s="10">
        <f>INDEX(CONFAZ!$EN$2:$ES$408,MATCH(DATE(YEAR($A706),MONTH($A706),15),CONFAZ!$EN$2:$EN$408,0),3)</f>
        <v>268839661</v>
      </c>
      <c r="AH706">
        <v>937</v>
      </c>
      <c r="AI706">
        <v>1157670196900</v>
      </c>
      <c r="AJ706">
        <v>12.15</v>
      </c>
      <c r="AK706">
        <v>0.32</v>
      </c>
      <c r="AL706">
        <v>1055.36333333333</v>
      </c>
      <c r="AM706">
        <v>847.81449999999995</v>
      </c>
      <c r="AN706">
        <v>780.675238095238</v>
      </c>
      <c r="AO706">
        <v>951.50160000000005</v>
      </c>
      <c r="AP706">
        <v>13.8680187298232</v>
      </c>
      <c r="AQ706">
        <v>1.25</v>
      </c>
      <c r="AR706">
        <v>167.03</v>
      </c>
      <c r="AS706">
        <v>-9.01</v>
      </c>
      <c r="AT706" s="10">
        <v>561062100000</v>
      </c>
      <c r="AU706">
        <v>0</v>
      </c>
      <c r="AV706">
        <v>0</v>
      </c>
      <c r="AW706">
        <v>113439637</v>
      </c>
      <c r="AX706">
        <v>113175833</v>
      </c>
      <c r="AY706">
        <v>0</v>
      </c>
      <c r="AZ706" s="10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263804</v>
      </c>
      <c r="BO706">
        <v>27308046000</v>
      </c>
      <c r="BP706" s="3">
        <v>0.4</v>
      </c>
      <c r="BQ706" s="3">
        <v>3704</v>
      </c>
      <c r="BR706" s="3">
        <v>25660.71</v>
      </c>
      <c r="BS706" s="3">
        <v>2676581000</v>
      </c>
      <c r="BT706" s="3">
        <v>22762000</v>
      </c>
      <c r="BU706">
        <v>6052464000</v>
      </c>
      <c r="BV706" s="3">
        <v>13383053000</v>
      </c>
      <c r="BW706" s="3">
        <v>5173186000</v>
      </c>
      <c r="BX706" s="3">
        <v>22134860000</v>
      </c>
      <c r="BY706">
        <v>0</v>
      </c>
      <c r="BZ706">
        <v>0</v>
      </c>
      <c r="CA706">
        <v>0</v>
      </c>
      <c r="CB706">
        <v>0</v>
      </c>
      <c r="CC706">
        <v>23134440000</v>
      </c>
      <c r="CD706">
        <v>0.4</v>
      </c>
      <c r="CE706">
        <v>166270.70000000001</v>
      </c>
      <c r="CF706">
        <v>162068809.24000001</v>
      </c>
      <c r="CG706">
        <v>13790.26</v>
      </c>
      <c r="CH706">
        <v>27262.589999999997</v>
      </c>
      <c r="CI706">
        <v>31.432478700000001</v>
      </c>
      <c r="CJ706">
        <v>3.69</v>
      </c>
      <c r="CK706">
        <v>-170010</v>
      </c>
      <c r="CL706">
        <v>-133310</v>
      </c>
      <c r="CM706">
        <v>36700</v>
      </c>
      <c r="CN706">
        <v>5850</v>
      </c>
      <c r="CO706">
        <v>6146713.3300000001</v>
      </c>
      <c r="CP706">
        <v>-57550</v>
      </c>
      <c r="CQ706">
        <v>-147660</v>
      </c>
      <c r="CR706">
        <v>839273.08</v>
      </c>
      <c r="CS706">
        <v>172976134.44</v>
      </c>
      <c r="CT706">
        <v>78704.179999999993</v>
      </c>
      <c r="CU706">
        <v>173894578.37</v>
      </c>
      <c r="CV706" s="34">
        <v>0.53694160000000002</v>
      </c>
      <c r="CW706">
        <v>116763398.2</v>
      </c>
      <c r="CX706" s="10">
        <v>332303.92</v>
      </c>
      <c r="CY706" s="10">
        <f t="shared" si="21"/>
        <v>0</v>
      </c>
      <c r="CZ706" s="10">
        <f>IFERROR(INDEX(CONFAZ!$A$2:$ES$440,MATCH(DATE(YEAR($A706),MONTH($A706),15),CONFAZ!$A$2:$A$440,0),4),0)</f>
        <v>13790.26</v>
      </c>
      <c r="DA706"/>
      <c r="DB706"/>
      <c r="DC706"/>
      <c r="DD706"/>
      <c r="DJ706"/>
    </row>
    <row r="707" spans="1:114" x14ac:dyDescent="0.25">
      <c r="A707" s="1">
        <v>42846</v>
      </c>
      <c r="B707" s="1" t="str">
        <f t="shared" si="22"/>
        <v>21/04/2017</v>
      </c>
      <c r="C707" t="s">
        <v>61</v>
      </c>
      <c r="D707" t="s">
        <v>66</v>
      </c>
      <c r="E707" s="8">
        <v>3.1362000000000001</v>
      </c>
      <c r="F707">
        <v>341039069.92999995</v>
      </c>
      <c r="G707">
        <v>1378469.23</v>
      </c>
      <c r="H707">
        <v>468907067</v>
      </c>
      <c r="I707">
        <v>68638716.910000026</v>
      </c>
      <c r="J707">
        <v>23860942.550000001</v>
      </c>
      <c r="K707">
        <v>13205321.550000001</v>
      </c>
      <c r="L707">
        <v>44234557</v>
      </c>
      <c r="M707" s="10">
        <v>19260238</v>
      </c>
      <c r="N707" s="10">
        <v>31913683</v>
      </c>
      <c r="O707" s="10">
        <v>68930367</v>
      </c>
      <c r="P707" s="10">
        <v>88776272</v>
      </c>
      <c r="Q707" s="10">
        <v>4757274</v>
      </c>
      <c r="R707" s="10">
        <v>57482922</v>
      </c>
      <c r="S707" s="10">
        <v>2936860</v>
      </c>
      <c r="T707" s="10">
        <v>119742808</v>
      </c>
      <c r="U707" s="10">
        <v>30144014</v>
      </c>
      <c r="V707" s="10">
        <v>43585900</v>
      </c>
      <c r="W707" s="10">
        <v>2936860</v>
      </c>
      <c r="X707" s="10">
        <v>119742808</v>
      </c>
      <c r="Y707" s="10">
        <v>30144014</v>
      </c>
      <c r="Z707" s="10">
        <v>43585900</v>
      </c>
      <c r="AA707" s="10">
        <v>1376729</v>
      </c>
      <c r="AB707" s="10">
        <v>0.1010577377</v>
      </c>
      <c r="AC707">
        <v>133.75</v>
      </c>
      <c r="AD707" s="2">
        <v>17484572350</v>
      </c>
      <c r="AE707" s="2">
        <v>11459643696</v>
      </c>
      <c r="AF707" s="10">
        <f>INDEX(CONFAZ!$EN$2:$ES$408,MATCH(DATE(YEAR($A707),MONTH($A707),15),CONFAZ!$EN$2:$EN$408,0),2)</f>
        <v>253316541</v>
      </c>
      <c r="AG707" s="10">
        <f>INDEX(CONFAZ!$EN$2:$ES$408,MATCH(DATE(YEAR($A707),MONTH($A707),15),CONFAZ!$EN$2:$EN$408,0),3)</f>
        <v>183240152</v>
      </c>
      <c r="AH707">
        <v>937</v>
      </c>
      <c r="AI707">
        <v>1175902509000</v>
      </c>
      <c r="AJ707">
        <v>11.59</v>
      </c>
      <c r="AK707">
        <v>0.08</v>
      </c>
      <c r="AL707">
        <v>1057.9527777777701</v>
      </c>
      <c r="AM707">
        <v>848.81349999999998</v>
      </c>
      <c r="AN707">
        <v>781.59809523809497</v>
      </c>
      <c r="AO707">
        <v>953.63480000000004</v>
      </c>
      <c r="AP707">
        <v>13.715015677621601</v>
      </c>
      <c r="AQ707">
        <v>1.1399999999999999</v>
      </c>
      <c r="AR707">
        <v>168.54</v>
      </c>
      <c r="AS707">
        <v>12.45</v>
      </c>
      <c r="AT707" s="10">
        <v>537678900000</v>
      </c>
      <c r="AU707">
        <v>0</v>
      </c>
      <c r="AV707">
        <v>0</v>
      </c>
      <c r="AW707">
        <v>100069842</v>
      </c>
      <c r="AX707">
        <v>94593391</v>
      </c>
      <c r="AY707">
        <v>0</v>
      </c>
      <c r="AZ707" s="10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5198936</v>
      </c>
      <c r="BN707">
        <v>277515</v>
      </c>
      <c r="BO707">
        <v>27308046000</v>
      </c>
      <c r="BP707" s="3">
        <v>0.4</v>
      </c>
      <c r="BQ707" s="3">
        <v>3704</v>
      </c>
      <c r="BR707" s="3">
        <v>25660.71</v>
      </c>
      <c r="BS707" s="3">
        <v>2676581000</v>
      </c>
      <c r="BT707" s="3">
        <v>22762000</v>
      </c>
      <c r="BU707" s="3">
        <v>6052464000</v>
      </c>
      <c r="BV707" s="3">
        <v>13383053000</v>
      </c>
      <c r="BW707" s="3">
        <v>5173186000</v>
      </c>
      <c r="BX707" s="3">
        <v>22134860000</v>
      </c>
      <c r="BY707">
        <v>0</v>
      </c>
      <c r="BZ707">
        <v>0</v>
      </c>
      <c r="CA707">
        <v>0</v>
      </c>
      <c r="CB707">
        <v>0</v>
      </c>
      <c r="CC707">
        <v>23134440000</v>
      </c>
      <c r="CD707">
        <v>0.4</v>
      </c>
      <c r="CE707">
        <v>260797.29</v>
      </c>
      <c r="CF707">
        <v>151268061.21000001</v>
      </c>
      <c r="CG707">
        <v>16032.67</v>
      </c>
      <c r="CH707">
        <v>26712.589999999997</v>
      </c>
      <c r="CI707">
        <v>31.432478700000001</v>
      </c>
      <c r="CJ707">
        <v>3.64</v>
      </c>
      <c r="CK707">
        <v>-424070</v>
      </c>
      <c r="CL707">
        <v>-391773.33</v>
      </c>
      <c r="CM707">
        <v>32300</v>
      </c>
      <c r="CN707">
        <v>55513.33</v>
      </c>
      <c r="CO707">
        <v>6100166.6699999999</v>
      </c>
      <c r="CP707">
        <v>-62416.67</v>
      </c>
      <c r="CQ707">
        <v>-378770</v>
      </c>
      <c r="CR707">
        <v>541658.27</v>
      </c>
      <c r="CS707">
        <v>167934001.62</v>
      </c>
      <c r="CT707">
        <v>75305.45</v>
      </c>
      <c r="CU707">
        <v>168550965.34</v>
      </c>
      <c r="CV707" s="34">
        <v>0.53694160000000002</v>
      </c>
      <c r="CW707">
        <v>138638815.5</v>
      </c>
      <c r="CX707" s="10">
        <v>387538.57</v>
      </c>
      <c r="CY707" s="10">
        <f t="shared" ref="CY707:CY770" si="23">CG707-CZ707</f>
        <v>0</v>
      </c>
      <c r="CZ707" s="10">
        <f>IFERROR(INDEX(CONFAZ!$A$2:$ES$440,MATCH(DATE(YEAR($A707),MONTH($A707),15),CONFAZ!$A$2:$A$440,0),4),0)</f>
        <v>16032.67</v>
      </c>
      <c r="DA707"/>
      <c r="DB707"/>
      <c r="DC707"/>
      <c r="DD707"/>
      <c r="DJ707"/>
    </row>
    <row r="708" spans="1:114" x14ac:dyDescent="0.25">
      <c r="A708" s="1">
        <v>42876</v>
      </c>
      <c r="B708" s="1" t="str">
        <f t="shared" si="22"/>
        <v>21/05/2017</v>
      </c>
      <c r="C708" t="s">
        <v>61</v>
      </c>
      <c r="D708" t="s">
        <v>66</v>
      </c>
      <c r="E708" s="8">
        <v>3.2094999999999998</v>
      </c>
      <c r="F708">
        <v>373427219.12999994</v>
      </c>
      <c r="G708">
        <v>1772102.01</v>
      </c>
      <c r="H708">
        <v>500239104</v>
      </c>
      <c r="I708">
        <v>67110254.549999982</v>
      </c>
      <c r="J708">
        <v>22752023.870000001</v>
      </c>
      <c r="K708">
        <v>13556881.48</v>
      </c>
      <c r="L708">
        <v>48610588</v>
      </c>
      <c r="M708" s="10">
        <v>18295429</v>
      </c>
      <c r="N708" s="10">
        <v>32386345</v>
      </c>
      <c r="O708" s="10">
        <v>72238126</v>
      </c>
      <c r="P708" s="10">
        <v>83426474</v>
      </c>
      <c r="Q708" s="10">
        <v>5592145</v>
      </c>
      <c r="R708" s="10">
        <v>60461678</v>
      </c>
      <c r="S708" s="10">
        <v>4966697</v>
      </c>
      <c r="T708" s="10">
        <v>19147778</v>
      </c>
      <c r="U708" s="10">
        <v>149940277</v>
      </c>
      <c r="V708" s="10">
        <v>52013456</v>
      </c>
      <c r="W708" s="10">
        <v>4966697</v>
      </c>
      <c r="X708" s="10">
        <v>19147778</v>
      </c>
      <c r="Y708" s="10">
        <v>149940277</v>
      </c>
      <c r="Z708" s="10">
        <v>52013456</v>
      </c>
      <c r="AA708" s="10">
        <v>1770699</v>
      </c>
      <c r="AB708" s="10">
        <v>0.1914419467</v>
      </c>
      <c r="AC708">
        <v>136</v>
      </c>
      <c r="AD708" s="2">
        <v>19726040175</v>
      </c>
      <c r="AE708" s="2">
        <v>12968955269</v>
      </c>
      <c r="AF708" s="10">
        <f>INDEX(CONFAZ!$EN$2:$ES$408,MATCH(DATE(YEAR($A708),MONTH($A708),15),CONFAZ!$EN$2:$EN$408,0),2)</f>
        <v>296949584</v>
      </c>
      <c r="AG708" s="10">
        <f>INDEX(CONFAZ!$EN$2:$ES$408,MATCH(DATE(YEAR($A708),MONTH($A708),15),CONFAZ!$EN$2:$EN$408,0),3)</f>
        <v>217985148</v>
      </c>
      <c r="AH708">
        <v>937</v>
      </c>
      <c r="AI708">
        <v>1208347864500</v>
      </c>
      <c r="AJ708">
        <v>11.15</v>
      </c>
      <c r="AK708">
        <v>0.36</v>
      </c>
      <c r="AL708">
        <v>1061.8088888888799</v>
      </c>
      <c r="AM708">
        <v>850.90949999999998</v>
      </c>
      <c r="AN708">
        <v>783.33285714285705</v>
      </c>
      <c r="AO708">
        <v>956.94240000000002</v>
      </c>
      <c r="AP708">
        <v>13.4202772545041</v>
      </c>
      <c r="AQ708">
        <v>1.31</v>
      </c>
      <c r="AR708">
        <v>164.93</v>
      </c>
      <c r="AS708">
        <v>-0.27</v>
      </c>
      <c r="AT708" s="10">
        <v>550991800000</v>
      </c>
      <c r="AU708">
        <v>0</v>
      </c>
      <c r="AV708">
        <v>0</v>
      </c>
      <c r="AW708">
        <v>97182486</v>
      </c>
      <c r="AX708">
        <v>92828457</v>
      </c>
      <c r="AY708">
        <v>0</v>
      </c>
      <c r="AZ708" s="10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4118096</v>
      </c>
      <c r="BN708">
        <v>235933</v>
      </c>
      <c r="BO708">
        <v>27308046000</v>
      </c>
      <c r="BP708" s="3">
        <v>0.4</v>
      </c>
      <c r="BQ708" s="3">
        <v>3704</v>
      </c>
      <c r="BR708" s="3">
        <v>25660.71</v>
      </c>
      <c r="BS708" s="3">
        <v>2676581000</v>
      </c>
      <c r="BT708">
        <v>22762000</v>
      </c>
      <c r="BU708" s="3">
        <v>6052464000</v>
      </c>
      <c r="BV708" s="3">
        <v>13383053000</v>
      </c>
      <c r="BW708" s="3">
        <v>5173186000</v>
      </c>
      <c r="BX708" s="3">
        <v>22134860000</v>
      </c>
      <c r="BY708">
        <v>0</v>
      </c>
      <c r="BZ708">
        <v>0</v>
      </c>
      <c r="CA708">
        <v>0</v>
      </c>
      <c r="CB708">
        <v>0</v>
      </c>
      <c r="CC708">
        <v>23134440000</v>
      </c>
      <c r="CD708">
        <v>0.4</v>
      </c>
      <c r="CE708">
        <v>211840.92</v>
      </c>
      <c r="CF708">
        <v>142077725.09999999</v>
      </c>
      <c r="CG708">
        <v>20276.439999999999</v>
      </c>
      <c r="CH708">
        <v>27452.589999999997</v>
      </c>
      <c r="CI708">
        <v>31.432478700000001</v>
      </c>
      <c r="CJ708">
        <v>3.62</v>
      </c>
      <c r="CK708">
        <v>-424070</v>
      </c>
      <c r="CL708">
        <v>-391773.33</v>
      </c>
      <c r="CM708">
        <v>32300</v>
      </c>
      <c r="CN708">
        <v>55513.33</v>
      </c>
      <c r="CO708">
        <v>6100166.6699999999</v>
      </c>
      <c r="CP708">
        <v>-62416.67</v>
      </c>
      <c r="CQ708">
        <v>-378770</v>
      </c>
      <c r="CR708">
        <v>775324.58</v>
      </c>
      <c r="CS708">
        <v>175599808.31</v>
      </c>
      <c r="CT708">
        <v>74309.53</v>
      </c>
      <c r="CU708">
        <v>176449442.41999999</v>
      </c>
      <c r="CV708" s="34">
        <v>0.53694160000000002</v>
      </c>
      <c r="CW708">
        <v>129842039.59999999</v>
      </c>
      <c r="CX708" s="10">
        <v>376492.12</v>
      </c>
      <c r="CY708" s="10">
        <f t="shared" si="23"/>
        <v>0</v>
      </c>
      <c r="CZ708" s="10">
        <f>IFERROR(INDEX(CONFAZ!$A$2:$ES$440,MATCH(DATE(YEAR($A708),MONTH($A708),15),CONFAZ!$A$2:$A$440,0),4),0)</f>
        <v>20276.439999999999</v>
      </c>
      <c r="DA708"/>
      <c r="DB708"/>
      <c r="DC708"/>
      <c r="DD708"/>
      <c r="DJ708"/>
    </row>
    <row r="709" spans="1:114" x14ac:dyDescent="0.25">
      <c r="A709" s="1">
        <v>42907</v>
      </c>
      <c r="B709" s="1" t="str">
        <f t="shared" si="22"/>
        <v>21/06/2017</v>
      </c>
      <c r="C709" t="s">
        <v>61</v>
      </c>
      <c r="D709" t="s">
        <v>66</v>
      </c>
      <c r="E709" s="8">
        <v>3.2953999999999999</v>
      </c>
      <c r="F709">
        <v>424931799.79000002</v>
      </c>
      <c r="G709">
        <v>1361135.0799999998</v>
      </c>
      <c r="H709">
        <v>557560897</v>
      </c>
      <c r="I709">
        <v>75868630.640000015</v>
      </c>
      <c r="J709">
        <v>20927502.080000002</v>
      </c>
      <c r="K709">
        <v>14478268.440000001</v>
      </c>
      <c r="L709">
        <v>30619550</v>
      </c>
      <c r="M709" s="10">
        <v>15572143</v>
      </c>
      <c r="N709" s="10">
        <v>33478897</v>
      </c>
      <c r="O709" s="10">
        <v>75708448</v>
      </c>
      <c r="P709" s="10">
        <v>82428777</v>
      </c>
      <c r="Q709" s="10">
        <v>5425526</v>
      </c>
      <c r="R709" s="10">
        <v>72390980</v>
      </c>
      <c r="S709" s="10">
        <v>4847676</v>
      </c>
      <c r="T709" s="10">
        <v>17670428</v>
      </c>
      <c r="U709" s="10">
        <v>197074001</v>
      </c>
      <c r="V709" s="10">
        <v>51604119</v>
      </c>
      <c r="W709" s="10">
        <v>4847676</v>
      </c>
      <c r="X709" s="10">
        <v>17670428</v>
      </c>
      <c r="Y709" s="10">
        <v>197074001</v>
      </c>
      <c r="Z709" s="10">
        <v>51604119</v>
      </c>
      <c r="AA709" s="10">
        <v>1359902</v>
      </c>
      <c r="AB709" s="10">
        <v>0.1970472764</v>
      </c>
      <c r="AC709">
        <v>134.88</v>
      </c>
      <c r="AD709" s="2">
        <v>19535151809</v>
      </c>
      <c r="AE709" s="2">
        <v>13408998263</v>
      </c>
      <c r="AF709" s="10">
        <f>INDEX(CONFAZ!$EN$2:$ES$408,MATCH(DATE(YEAR($A709),MONTH($A709),15),CONFAZ!$EN$2:$EN$408,0),2)</f>
        <v>289617850</v>
      </c>
      <c r="AG709" s="10">
        <f>INDEX(CONFAZ!$EN$2:$ES$408,MATCH(DATE(YEAR($A709),MONTH($A709),15),CONFAZ!$EN$2:$EN$408,0),3)</f>
        <v>246233113</v>
      </c>
      <c r="AH709">
        <v>937</v>
      </c>
      <c r="AI709">
        <v>1242942495000</v>
      </c>
      <c r="AJ709">
        <v>10.15</v>
      </c>
      <c r="AK709">
        <v>-0.3</v>
      </c>
      <c r="AL709">
        <v>1057.70055555555</v>
      </c>
      <c r="AM709">
        <v>849.11249999999995</v>
      </c>
      <c r="AN709">
        <v>782.4</v>
      </c>
      <c r="AO709">
        <v>953.10640000000001</v>
      </c>
      <c r="AP709">
        <v>13.1013286315769</v>
      </c>
      <c r="AQ709">
        <v>0.77</v>
      </c>
      <c r="AR709">
        <v>157.22</v>
      </c>
      <c r="AS709">
        <v>2.33</v>
      </c>
      <c r="AT709" s="10">
        <v>541966900000</v>
      </c>
      <c r="AU709">
        <v>0</v>
      </c>
      <c r="AV709">
        <v>0</v>
      </c>
      <c r="AW709">
        <v>97132374</v>
      </c>
      <c r="AX709">
        <v>86393639</v>
      </c>
      <c r="AY709">
        <v>0</v>
      </c>
      <c r="AZ709" s="10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10066803</v>
      </c>
      <c r="BN709">
        <v>671932</v>
      </c>
      <c r="BO709">
        <v>27308046000</v>
      </c>
      <c r="BP709" s="3">
        <v>0.4</v>
      </c>
      <c r="BQ709" s="3">
        <v>3704</v>
      </c>
      <c r="BR709" s="3">
        <v>25660.71</v>
      </c>
      <c r="BS709" s="3">
        <v>2676581000</v>
      </c>
      <c r="BT709" s="3">
        <v>22762000</v>
      </c>
      <c r="BU709" s="3">
        <v>6052464000</v>
      </c>
      <c r="BV709" s="3">
        <v>13383053000</v>
      </c>
      <c r="BW709" s="3">
        <v>5173186000</v>
      </c>
      <c r="BX709" s="3">
        <v>22134860000</v>
      </c>
      <c r="BY709">
        <v>0</v>
      </c>
      <c r="BZ709">
        <v>0</v>
      </c>
      <c r="CA709">
        <v>0</v>
      </c>
      <c r="CB709">
        <v>0</v>
      </c>
      <c r="CC709">
        <v>23134440000</v>
      </c>
      <c r="CD709">
        <v>0.4</v>
      </c>
      <c r="CE709">
        <v>218036.43</v>
      </c>
      <c r="CF709">
        <v>169579880.58000001</v>
      </c>
      <c r="CG709">
        <v>27050.09</v>
      </c>
      <c r="CH709">
        <v>27272.589999999997</v>
      </c>
      <c r="CI709">
        <v>31.432478700000001</v>
      </c>
      <c r="CJ709">
        <v>3.55</v>
      </c>
      <c r="CK709">
        <v>-424070</v>
      </c>
      <c r="CL709">
        <v>-391773.33</v>
      </c>
      <c r="CM709">
        <v>32300</v>
      </c>
      <c r="CN709">
        <v>55513.33</v>
      </c>
      <c r="CO709">
        <v>6100166.6699999999</v>
      </c>
      <c r="CP709">
        <v>-62416.67</v>
      </c>
      <c r="CQ709">
        <v>-378770</v>
      </c>
      <c r="CR709">
        <v>512658.58</v>
      </c>
      <c r="CS709">
        <v>179852623.41</v>
      </c>
      <c r="CT709">
        <v>34667.550000000003</v>
      </c>
      <c r="CU709">
        <v>180401749.53999999</v>
      </c>
      <c r="CV709" s="34">
        <v>0.53694160000000002</v>
      </c>
      <c r="CW709">
        <v>154692067.59999999</v>
      </c>
      <c r="CX709" s="10">
        <v>378538.92</v>
      </c>
      <c r="CY709" s="10">
        <f t="shared" si="23"/>
        <v>0</v>
      </c>
      <c r="CZ709" s="10">
        <f>IFERROR(INDEX(CONFAZ!$A$2:$ES$440,MATCH(DATE(YEAR($A709),MONTH($A709),15),CONFAZ!$A$2:$A$440,0),4),0)</f>
        <v>27050.09</v>
      </c>
      <c r="DA709" s="10"/>
      <c r="DB709" s="10"/>
      <c r="DC709"/>
      <c r="DD709"/>
      <c r="DJ709"/>
    </row>
    <row r="710" spans="1:114" x14ac:dyDescent="0.25">
      <c r="A710" s="1">
        <v>42937</v>
      </c>
      <c r="B710" s="1" t="str">
        <f t="shared" si="22"/>
        <v>21/07/2017</v>
      </c>
      <c r="C710" t="s">
        <v>61</v>
      </c>
      <c r="D710" t="s">
        <v>66</v>
      </c>
      <c r="E710" s="8">
        <v>3.2061000000000002</v>
      </c>
      <c r="F710">
        <v>384047473.42999989</v>
      </c>
      <c r="G710">
        <v>1493686.52</v>
      </c>
      <c r="H710">
        <v>529713714</v>
      </c>
      <c r="I710">
        <v>85084286.969999984</v>
      </c>
      <c r="J710">
        <v>18464369.140000004</v>
      </c>
      <c r="K710">
        <v>15084758.740000002</v>
      </c>
      <c r="L710">
        <v>25323018</v>
      </c>
      <c r="M710" s="10">
        <v>15128140</v>
      </c>
      <c r="N710" s="10">
        <v>32966284</v>
      </c>
      <c r="O710" s="10">
        <v>74862448</v>
      </c>
      <c r="P710" s="10">
        <v>81262764</v>
      </c>
      <c r="Q710" s="10">
        <v>5839377</v>
      </c>
      <c r="R710" s="10">
        <v>75559891</v>
      </c>
      <c r="S710" s="10">
        <v>3753508</v>
      </c>
      <c r="T710" s="10">
        <v>16645024</v>
      </c>
      <c r="U710" s="10">
        <v>163340005</v>
      </c>
      <c r="V710" s="10">
        <v>58862587</v>
      </c>
      <c r="W710" s="10">
        <v>3753508</v>
      </c>
      <c r="X710" s="10">
        <v>16645024</v>
      </c>
      <c r="Y710" s="10">
        <v>163340005</v>
      </c>
      <c r="Z710" s="10">
        <v>58862587</v>
      </c>
      <c r="AA710" s="10">
        <v>1493686</v>
      </c>
      <c r="AB710" s="10">
        <v>0.73225965049999997</v>
      </c>
      <c r="AC710">
        <v>138.43</v>
      </c>
      <c r="AD710" s="2">
        <v>17658900096</v>
      </c>
      <c r="AE710" s="2">
        <v>13263065205</v>
      </c>
      <c r="AF710" s="10">
        <f>INDEX(CONFAZ!$EN$2:$ES$408,MATCH(DATE(YEAR($A710),MONTH($A710),15),CONFAZ!$EN$2:$EN$408,0),2)</f>
        <v>301451142</v>
      </c>
      <c r="AG710" s="10">
        <f>INDEX(CONFAZ!$EN$2:$ES$408,MATCH(DATE(YEAR($A710),MONTH($A710),15),CONFAZ!$EN$2:$EN$408,0),3)</f>
        <v>134546343</v>
      </c>
      <c r="AH710">
        <v>937</v>
      </c>
      <c r="AI710">
        <v>1221617076900</v>
      </c>
      <c r="AJ710">
        <v>10.01</v>
      </c>
      <c r="AK710">
        <v>0.17</v>
      </c>
      <c r="AL710">
        <v>1069.28833333333</v>
      </c>
      <c r="AM710">
        <v>851.24649999999997</v>
      </c>
      <c r="AN710">
        <v>781.53095238095204</v>
      </c>
      <c r="AO710">
        <v>959.60839999999996</v>
      </c>
      <c r="AP710">
        <v>12.9099247209483</v>
      </c>
      <c r="AQ710">
        <v>1.24</v>
      </c>
      <c r="AR710">
        <v>159.47</v>
      </c>
      <c r="AS710">
        <v>-1.94</v>
      </c>
      <c r="AT710" s="10">
        <v>548387100000</v>
      </c>
      <c r="AU710">
        <v>0</v>
      </c>
      <c r="AV710">
        <v>0</v>
      </c>
      <c r="AW710">
        <v>103925703</v>
      </c>
      <c r="AX710">
        <v>93677088</v>
      </c>
      <c r="AY710">
        <v>0</v>
      </c>
      <c r="AZ710" s="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9359132</v>
      </c>
      <c r="BN710">
        <v>889483</v>
      </c>
      <c r="BO710">
        <v>27308046000</v>
      </c>
      <c r="BP710" s="3">
        <v>0.4</v>
      </c>
      <c r="BQ710" s="3">
        <v>3704</v>
      </c>
      <c r="BR710" s="3">
        <v>25660.71</v>
      </c>
      <c r="BS710" s="3">
        <v>2676581000</v>
      </c>
      <c r="BT710" s="3">
        <v>22762000</v>
      </c>
      <c r="BU710" s="3">
        <v>6052464000</v>
      </c>
      <c r="BV710" s="3">
        <v>13383053000</v>
      </c>
      <c r="BW710" s="3">
        <v>5173186000</v>
      </c>
      <c r="BX710" s="3">
        <v>22134860000</v>
      </c>
      <c r="BY710">
        <v>0</v>
      </c>
      <c r="BZ710">
        <v>0</v>
      </c>
      <c r="CA710">
        <v>0</v>
      </c>
      <c r="CB710">
        <v>0</v>
      </c>
      <c r="CC710">
        <v>23134440000</v>
      </c>
      <c r="CD710">
        <v>0.4</v>
      </c>
      <c r="CE710">
        <v>247961.63</v>
      </c>
      <c r="CF710">
        <v>157208303.18000001</v>
      </c>
      <c r="CG710">
        <v>19279.21</v>
      </c>
      <c r="CH710">
        <v>27201.589999999997</v>
      </c>
      <c r="CI710">
        <v>31.432478700000001</v>
      </c>
      <c r="CJ710">
        <v>3.55</v>
      </c>
      <c r="CK710">
        <v>162626.67000000001</v>
      </c>
      <c r="CL710">
        <v>189543.33</v>
      </c>
      <c r="CM710">
        <v>26920</v>
      </c>
      <c r="CN710">
        <v>55020</v>
      </c>
      <c r="CO710">
        <v>6090063.3300000001</v>
      </c>
      <c r="CP710">
        <v>-53476.67</v>
      </c>
      <c r="CQ710">
        <v>-281830</v>
      </c>
      <c r="CR710">
        <v>561930.44999999995</v>
      </c>
      <c r="CS710">
        <v>179935025.88</v>
      </c>
      <c r="CT710">
        <v>16426.810000000001</v>
      </c>
      <c r="CU710">
        <v>180515633.13999999</v>
      </c>
      <c r="CV710" s="34">
        <v>0.53694160000000002</v>
      </c>
      <c r="CW710">
        <v>153959901</v>
      </c>
      <c r="CX710" s="10">
        <v>398040.75</v>
      </c>
      <c r="CY710" s="10">
        <f t="shared" si="23"/>
        <v>0</v>
      </c>
      <c r="CZ710" s="10">
        <f>IFERROR(INDEX(CONFAZ!$A$2:$ES$440,MATCH(DATE(YEAR($A710),MONTH($A710),15),CONFAZ!$A$2:$A$440,0),4),0)</f>
        <v>19279.21</v>
      </c>
      <c r="DA710"/>
      <c r="DB710"/>
      <c r="DC710"/>
      <c r="DD710"/>
      <c r="DJ710"/>
    </row>
    <row r="711" spans="1:114" x14ac:dyDescent="0.25">
      <c r="A711" s="1">
        <v>42968</v>
      </c>
      <c r="B711" s="1" t="str">
        <f t="shared" si="22"/>
        <v>21/08/2017</v>
      </c>
      <c r="C711" t="s">
        <v>61</v>
      </c>
      <c r="D711" t="s">
        <v>66</v>
      </c>
      <c r="E711" s="8">
        <v>3.1509</v>
      </c>
      <c r="F711">
        <v>383270145.51000005</v>
      </c>
      <c r="G711">
        <v>2464283.21</v>
      </c>
      <c r="H711">
        <v>529200221</v>
      </c>
      <c r="I711">
        <v>85239372.719999999</v>
      </c>
      <c r="J711">
        <v>19642541.260000002</v>
      </c>
      <c r="K711">
        <v>15130631.620000005</v>
      </c>
      <c r="L711">
        <v>23200936</v>
      </c>
      <c r="M711" s="10">
        <v>11005311</v>
      </c>
      <c r="N711" s="10">
        <v>32892323</v>
      </c>
      <c r="O711" s="10">
        <v>77667139</v>
      </c>
      <c r="P711" s="10">
        <v>83463319</v>
      </c>
      <c r="Q711" s="10">
        <v>6370854</v>
      </c>
      <c r="R711" s="10">
        <v>82166693</v>
      </c>
      <c r="S711" s="10">
        <v>3450443</v>
      </c>
      <c r="T711" s="10">
        <v>19950752</v>
      </c>
      <c r="U711" s="10">
        <v>153511027</v>
      </c>
      <c r="V711" s="10">
        <v>56258077</v>
      </c>
      <c r="W711" s="10">
        <v>3450443</v>
      </c>
      <c r="X711" s="10">
        <v>19950752</v>
      </c>
      <c r="Y711" s="10">
        <v>153511027</v>
      </c>
      <c r="Z711" s="10">
        <v>56258077</v>
      </c>
      <c r="AA711" s="10">
        <v>2464283</v>
      </c>
      <c r="AB711" s="10">
        <v>1.7659456461</v>
      </c>
      <c r="AC711">
        <v>140.13999999999999</v>
      </c>
      <c r="AD711" s="2">
        <v>19336799997</v>
      </c>
      <c r="AE711" s="2">
        <v>14789290641</v>
      </c>
      <c r="AF711" s="10">
        <f>INDEX(CONFAZ!$EN$2:$ES$408,MATCH(DATE(YEAR($A711),MONTH($A711),15),CONFAZ!$EN$2:$EN$408,0),2)</f>
        <v>313795402</v>
      </c>
      <c r="AG711" s="10">
        <f>INDEX(CONFAZ!$EN$2:$ES$408,MATCH(DATE(YEAR($A711),MONTH($A711),15),CONFAZ!$EN$2:$EN$408,0),3)</f>
        <v>195817635</v>
      </c>
      <c r="AH711">
        <v>937</v>
      </c>
      <c r="AI711">
        <v>1203149108700</v>
      </c>
      <c r="AJ711">
        <v>9.15</v>
      </c>
      <c r="AK711">
        <v>-0.03</v>
      </c>
      <c r="AL711">
        <v>1068.3216666666599</v>
      </c>
      <c r="AM711">
        <v>850.73299999999995</v>
      </c>
      <c r="AN711">
        <v>781.56476190476099</v>
      </c>
      <c r="AO711">
        <v>960.12480000000005</v>
      </c>
      <c r="AP711">
        <v>12.677880878585199</v>
      </c>
      <c r="AQ711">
        <v>1.19</v>
      </c>
      <c r="AR711">
        <v>163.96</v>
      </c>
      <c r="AS711">
        <v>-20.05</v>
      </c>
      <c r="AT711" s="10">
        <v>555915700000</v>
      </c>
      <c r="AU711">
        <v>0</v>
      </c>
      <c r="AV711">
        <v>0</v>
      </c>
      <c r="AW711">
        <v>106546840</v>
      </c>
      <c r="AX711">
        <v>98436104</v>
      </c>
      <c r="AY711">
        <v>0</v>
      </c>
      <c r="AZ711" s="10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1956</v>
      </c>
      <c r="BM711">
        <v>7767739</v>
      </c>
      <c r="BN711">
        <v>341041</v>
      </c>
      <c r="BO711">
        <v>27308046000</v>
      </c>
      <c r="BP711" s="3">
        <v>0.4</v>
      </c>
      <c r="BQ711" s="3">
        <v>3704</v>
      </c>
      <c r="BR711" s="3">
        <v>25660.71</v>
      </c>
      <c r="BS711" s="3">
        <v>2676581000</v>
      </c>
      <c r="BT711" s="3">
        <v>22762000</v>
      </c>
      <c r="BU711" s="3">
        <v>6052464000</v>
      </c>
      <c r="BV711" s="3">
        <v>13383053000</v>
      </c>
      <c r="BW711" s="3">
        <v>5173186000</v>
      </c>
      <c r="BX711" s="3">
        <v>22134860000</v>
      </c>
      <c r="BY711">
        <v>0</v>
      </c>
      <c r="BZ711">
        <v>0</v>
      </c>
      <c r="CA711">
        <v>0</v>
      </c>
      <c r="CB711">
        <v>0</v>
      </c>
      <c r="CC711">
        <v>27308046000</v>
      </c>
      <c r="CD711">
        <v>0.4</v>
      </c>
      <c r="CE711">
        <v>222053.11</v>
      </c>
      <c r="CF711">
        <v>141643637.5</v>
      </c>
      <c r="CG711">
        <v>21747.67</v>
      </c>
      <c r="CH711">
        <v>27808.589999999997</v>
      </c>
      <c r="CI711">
        <v>31.432478700000001</v>
      </c>
      <c r="CJ711">
        <v>3.78</v>
      </c>
      <c r="CK711">
        <v>162626.67000000001</v>
      </c>
      <c r="CL711">
        <v>189543.33</v>
      </c>
      <c r="CM711">
        <v>26920</v>
      </c>
      <c r="CN711">
        <v>55020</v>
      </c>
      <c r="CO711">
        <v>6090063.3300000001</v>
      </c>
      <c r="CP711">
        <v>-53476.67</v>
      </c>
      <c r="CQ711">
        <v>-281830</v>
      </c>
      <c r="CR711">
        <v>966218.15</v>
      </c>
      <c r="CS711">
        <v>178223918.81999999</v>
      </c>
      <c r="CT711">
        <v>6278.27</v>
      </c>
      <c r="CU711">
        <v>179207394.21000001</v>
      </c>
      <c r="CV711" s="34">
        <v>0.53694160000000002</v>
      </c>
      <c r="CW711">
        <v>134020553.90000001</v>
      </c>
      <c r="CX711" s="10">
        <v>397927.01</v>
      </c>
      <c r="CY711" s="10">
        <f t="shared" si="23"/>
        <v>0</v>
      </c>
      <c r="CZ711" s="10">
        <f>IFERROR(INDEX(CONFAZ!$A$2:$ES$440,MATCH(DATE(YEAR($A711),MONTH($A711),15),CONFAZ!$A$2:$A$440,0),4),0)</f>
        <v>21747.67</v>
      </c>
      <c r="DB711"/>
      <c r="DC711"/>
      <c r="DD711"/>
      <c r="DJ711"/>
    </row>
    <row r="712" spans="1:114" x14ac:dyDescent="0.25">
      <c r="A712" s="1">
        <v>42999</v>
      </c>
      <c r="B712" s="1" t="str">
        <f t="shared" si="22"/>
        <v>21/09/2017</v>
      </c>
      <c r="C712" t="s">
        <v>61</v>
      </c>
      <c r="D712" t="s">
        <v>66</v>
      </c>
      <c r="E712" s="8">
        <v>3.1347999999999998</v>
      </c>
      <c r="F712">
        <v>403236245.42000008</v>
      </c>
      <c r="G712">
        <v>1786105.38</v>
      </c>
      <c r="H712">
        <v>572750678</v>
      </c>
      <c r="I712">
        <v>85066114.090000018</v>
      </c>
      <c r="J712">
        <v>37949194.649999999</v>
      </c>
      <c r="K712">
        <v>15469198.65</v>
      </c>
      <c r="L712">
        <v>14876725</v>
      </c>
      <c r="M712" s="10">
        <v>17067762</v>
      </c>
      <c r="N712" s="10">
        <v>33296698</v>
      </c>
      <c r="O712" s="10">
        <v>78306785</v>
      </c>
      <c r="P712" s="10">
        <v>85766948</v>
      </c>
      <c r="Q712" s="10">
        <v>6721977</v>
      </c>
      <c r="R712" s="10">
        <v>84801019</v>
      </c>
      <c r="S712" s="10">
        <v>3514355</v>
      </c>
      <c r="T712" s="10">
        <v>17190293</v>
      </c>
      <c r="U712" s="10">
        <v>183382025</v>
      </c>
      <c r="V712" s="10">
        <v>60924006</v>
      </c>
      <c r="W712" s="10">
        <v>3514355</v>
      </c>
      <c r="X712" s="10">
        <v>17190293</v>
      </c>
      <c r="Y712" s="10">
        <v>183382025</v>
      </c>
      <c r="Z712" s="10">
        <v>60924006</v>
      </c>
      <c r="AA712" s="10">
        <v>1778810</v>
      </c>
      <c r="AB712" s="10">
        <v>0.42946523949999998</v>
      </c>
      <c r="AC712">
        <v>134.86000000000001</v>
      </c>
      <c r="AD712" s="2">
        <v>18533214138</v>
      </c>
      <c r="AE712" s="2">
        <v>14242528368</v>
      </c>
      <c r="AF712" s="10">
        <f>INDEX(CONFAZ!$EN$2:$ES$408,MATCH(DATE(YEAR($A712),MONTH($A712),15),CONFAZ!$EN$2:$EN$408,0),2)</f>
        <v>234847296</v>
      </c>
      <c r="AG712" s="10">
        <f>INDEX(CONFAZ!$EN$2:$ES$408,MATCH(DATE(YEAR($A712),MONTH($A712),15),CONFAZ!$EN$2:$EN$408,0),3)</f>
        <v>189564903</v>
      </c>
      <c r="AH712">
        <v>937</v>
      </c>
      <c r="AI712">
        <v>1195123691200</v>
      </c>
      <c r="AJ712">
        <v>8.35</v>
      </c>
      <c r="AK712">
        <v>-0.02</v>
      </c>
      <c r="AL712">
        <v>1072.36055555555</v>
      </c>
      <c r="AM712">
        <v>852.16200000000003</v>
      </c>
      <c r="AN712">
        <v>783.53809523809502</v>
      </c>
      <c r="AO712">
        <v>963.56560000000002</v>
      </c>
      <c r="AP712">
        <v>12.5249194908756</v>
      </c>
      <c r="AQ712">
        <v>1.1599999999999999</v>
      </c>
      <c r="AR712">
        <v>175</v>
      </c>
      <c r="AS712">
        <v>12.739000000000001</v>
      </c>
      <c r="AT712" s="10">
        <v>544327900000</v>
      </c>
      <c r="AU712">
        <v>0</v>
      </c>
      <c r="AV712">
        <v>0</v>
      </c>
      <c r="AW712">
        <v>106072125</v>
      </c>
      <c r="AX712">
        <v>95533206</v>
      </c>
      <c r="AY712">
        <v>0</v>
      </c>
      <c r="AZ712" s="10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10283637</v>
      </c>
      <c r="BN712">
        <v>255282</v>
      </c>
      <c r="BO712">
        <v>27308046000</v>
      </c>
      <c r="BP712" s="3">
        <v>0.4</v>
      </c>
      <c r="BQ712" s="3">
        <v>3704</v>
      </c>
      <c r="BR712" s="3">
        <v>25660.71</v>
      </c>
      <c r="BS712" s="3">
        <v>2676581000</v>
      </c>
      <c r="BT712" s="3">
        <v>22762000</v>
      </c>
      <c r="BU712" s="3">
        <v>6052464000</v>
      </c>
      <c r="BV712" s="3">
        <v>13383053000</v>
      </c>
      <c r="BW712" s="3">
        <v>5173186000</v>
      </c>
      <c r="BX712" s="3">
        <v>22134860000</v>
      </c>
      <c r="BY712">
        <v>0</v>
      </c>
      <c r="BZ712">
        <v>0</v>
      </c>
      <c r="CA712">
        <v>0</v>
      </c>
      <c r="CB712">
        <v>0</v>
      </c>
      <c r="CC712">
        <v>27308046000</v>
      </c>
      <c r="CD712">
        <v>0.4</v>
      </c>
      <c r="CE712">
        <v>325652.95</v>
      </c>
      <c r="CF712">
        <v>137692768.34999999</v>
      </c>
      <c r="CG712">
        <v>33775.699999999997</v>
      </c>
      <c r="CH712">
        <v>27138.589999999997</v>
      </c>
      <c r="CI712">
        <v>31.432478700000001</v>
      </c>
      <c r="CJ712">
        <v>3.88</v>
      </c>
      <c r="CK712">
        <v>162626.67000000001</v>
      </c>
      <c r="CL712">
        <v>189543.33</v>
      </c>
      <c r="CM712">
        <v>26920</v>
      </c>
      <c r="CN712">
        <v>55020</v>
      </c>
      <c r="CO712">
        <v>6090063.3300000001</v>
      </c>
      <c r="CP712">
        <v>-53476.67</v>
      </c>
      <c r="CQ712">
        <v>-281830</v>
      </c>
      <c r="CR712">
        <v>814535.75</v>
      </c>
      <c r="CS712">
        <v>205912356.88999999</v>
      </c>
      <c r="CT712">
        <v>3018.23</v>
      </c>
      <c r="CU712">
        <v>206729910.87</v>
      </c>
      <c r="CV712" s="34">
        <v>0.53694160000000002</v>
      </c>
      <c r="CW712">
        <v>160403637.09999999</v>
      </c>
      <c r="CX712" s="10">
        <v>425032.75</v>
      </c>
      <c r="CY712" s="10">
        <f t="shared" si="23"/>
        <v>0</v>
      </c>
      <c r="CZ712" s="10">
        <f>IFERROR(INDEX(CONFAZ!$A$2:$ES$440,MATCH(DATE(YEAR($A712),MONTH($A712),15),CONFAZ!$A$2:$A$440,0),4),0)</f>
        <v>33775.699999999997</v>
      </c>
      <c r="DA712"/>
      <c r="DB712"/>
      <c r="DC712"/>
      <c r="DD712"/>
      <c r="DJ712"/>
    </row>
    <row r="713" spans="1:114" x14ac:dyDescent="0.25">
      <c r="A713" s="1">
        <v>43029</v>
      </c>
      <c r="B713" s="1" t="str">
        <f t="shared" si="22"/>
        <v>21/10/2017</v>
      </c>
      <c r="C713" t="s">
        <v>61</v>
      </c>
      <c r="D713" t="s">
        <v>66</v>
      </c>
      <c r="E713" s="8">
        <v>3.1911999999999998</v>
      </c>
      <c r="F713">
        <v>383350368.48000008</v>
      </c>
      <c r="G713">
        <v>3203611.17</v>
      </c>
      <c r="H713">
        <v>564152762</v>
      </c>
      <c r="I713">
        <v>77303196.430000007</v>
      </c>
      <c r="J713">
        <v>55078228.379999995</v>
      </c>
      <c r="K713">
        <v>14895212.309999999</v>
      </c>
      <c r="L713">
        <v>11543775</v>
      </c>
      <c r="M713" s="10">
        <v>18364310</v>
      </c>
      <c r="N713" s="10">
        <v>32372827</v>
      </c>
      <c r="O713" s="10">
        <v>78998847</v>
      </c>
      <c r="P713" s="10">
        <v>88767144</v>
      </c>
      <c r="Q713" s="10">
        <v>7234221</v>
      </c>
      <c r="R713" s="10">
        <v>78378279</v>
      </c>
      <c r="S713" s="10">
        <v>4195945</v>
      </c>
      <c r="T713" s="10">
        <v>20455188</v>
      </c>
      <c r="U713" s="10">
        <v>162935435</v>
      </c>
      <c r="V713" s="10">
        <v>69246955</v>
      </c>
      <c r="W713" s="10">
        <v>4195945</v>
      </c>
      <c r="X713" s="10">
        <v>20455188</v>
      </c>
      <c r="Y713" s="10">
        <v>162935435</v>
      </c>
      <c r="Z713" s="10">
        <v>69246955</v>
      </c>
      <c r="AA713" s="10">
        <v>3203611</v>
      </c>
      <c r="AB713" s="10">
        <v>1.1511967815999999</v>
      </c>
      <c r="AC713">
        <v>136.07</v>
      </c>
      <c r="AD713" s="2">
        <v>18694329848</v>
      </c>
      <c r="AE713" s="2">
        <v>14598898881</v>
      </c>
      <c r="AF713" s="10">
        <f>INDEX(CONFAZ!$EN$2:$ES$408,MATCH(DATE(YEAR($A713),MONTH($A713),15),CONFAZ!$EN$2:$EN$408,0),2)</f>
        <v>219850106</v>
      </c>
      <c r="AG713" s="10">
        <f>INDEX(CONFAZ!$EN$2:$ES$408,MATCH(DATE(YEAR($A713),MONTH($A713),15),CONFAZ!$EN$2:$EN$408,0),3)</f>
        <v>239604649</v>
      </c>
      <c r="AH713">
        <v>937</v>
      </c>
      <c r="AI713">
        <v>1213776111200</v>
      </c>
      <c r="AJ713">
        <v>8.01</v>
      </c>
      <c r="AK713">
        <v>0.37</v>
      </c>
      <c r="AL713">
        <v>1073.7366666666601</v>
      </c>
      <c r="AM713">
        <v>852.97649999999999</v>
      </c>
      <c r="AN713">
        <v>785.33952380952303</v>
      </c>
      <c r="AO713">
        <v>963.60919999999999</v>
      </c>
      <c r="AP713">
        <v>12.305659799341299</v>
      </c>
      <c r="AQ713">
        <v>1.42</v>
      </c>
      <c r="AR713">
        <v>187.09</v>
      </c>
      <c r="AS713">
        <v>35.619999999999997</v>
      </c>
      <c r="AT713" s="10">
        <v>568803900000</v>
      </c>
      <c r="AU713">
        <v>0</v>
      </c>
      <c r="AV713">
        <v>0</v>
      </c>
      <c r="AW713">
        <v>106086923</v>
      </c>
      <c r="AX713">
        <v>105814024</v>
      </c>
      <c r="AY713">
        <v>0</v>
      </c>
      <c r="AZ713" s="10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272899</v>
      </c>
      <c r="BO713">
        <v>0</v>
      </c>
      <c r="BP713" s="3">
        <v>0</v>
      </c>
      <c r="BQ713" s="3">
        <v>0</v>
      </c>
      <c r="BR713" s="3">
        <v>0</v>
      </c>
      <c r="BS713" s="3">
        <v>0</v>
      </c>
      <c r="BT713" s="3">
        <v>0</v>
      </c>
      <c r="BU713" s="3">
        <v>0</v>
      </c>
      <c r="BV713" s="3">
        <v>0</v>
      </c>
      <c r="BW713" s="3">
        <v>0</v>
      </c>
      <c r="BX713" s="3">
        <v>0</v>
      </c>
      <c r="BY713">
        <v>0</v>
      </c>
      <c r="BZ713">
        <v>0</v>
      </c>
      <c r="CA713">
        <v>0</v>
      </c>
      <c r="CB713">
        <v>0</v>
      </c>
      <c r="CC713">
        <v>27308046000</v>
      </c>
      <c r="CD713">
        <v>0.4</v>
      </c>
      <c r="CE713">
        <v>229395.98</v>
      </c>
      <c r="CF713">
        <v>135493445.09999999</v>
      </c>
      <c r="CG713">
        <v>16330.25</v>
      </c>
      <c r="CH713">
        <v>27518.589999999997</v>
      </c>
      <c r="CI713">
        <v>31.432478700000001</v>
      </c>
      <c r="CJ713">
        <v>3.9</v>
      </c>
      <c r="CK713">
        <v>116030</v>
      </c>
      <c r="CL713">
        <v>141173.32999999999</v>
      </c>
      <c r="CM713">
        <v>25143.33</v>
      </c>
      <c r="CN713">
        <v>-36420</v>
      </c>
      <c r="CO713">
        <v>6106246.6699999999</v>
      </c>
      <c r="CP713">
        <v>-50476.67</v>
      </c>
      <c r="CQ713">
        <v>-218470</v>
      </c>
      <c r="CR713">
        <v>1280151.1000000001</v>
      </c>
      <c r="CS713">
        <v>197638465.75</v>
      </c>
      <c r="CT713">
        <v>8325.31</v>
      </c>
      <c r="CU713" s="18">
        <v>198926942.16</v>
      </c>
      <c r="CV713" s="34">
        <v>0.53694160000000002</v>
      </c>
      <c r="CW713">
        <v>152569045.19999999</v>
      </c>
      <c r="CX713" s="10">
        <v>481966.71</v>
      </c>
      <c r="CY713" s="10">
        <f t="shared" si="23"/>
        <v>0</v>
      </c>
      <c r="CZ713" s="10">
        <f>IFERROR(INDEX(CONFAZ!$A$2:$ES$440,MATCH(DATE(YEAR($A713),MONTH($A713),15),CONFAZ!$A$2:$A$440,0),4),0)</f>
        <v>16330.25</v>
      </c>
      <c r="DA713"/>
      <c r="DB713"/>
      <c r="DC713"/>
      <c r="DD713"/>
      <c r="DJ713"/>
    </row>
    <row r="714" spans="1:114" x14ac:dyDescent="0.25">
      <c r="A714" s="1">
        <v>43060</v>
      </c>
      <c r="B714" s="1" t="str">
        <f t="shared" si="22"/>
        <v>21/11/2017</v>
      </c>
      <c r="C714" t="s">
        <v>61</v>
      </c>
      <c r="D714" t="s">
        <v>66</v>
      </c>
      <c r="E714" s="8">
        <v>3.2593999999999999</v>
      </c>
      <c r="F714">
        <v>410868188.97000003</v>
      </c>
      <c r="G714">
        <v>3915062.0700000003</v>
      </c>
      <c r="H714">
        <v>594330549</v>
      </c>
      <c r="I714">
        <v>82467908.480000019</v>
      </c>
      <c r="J714">
        <v>55029179.089999996</v>
      </c>
      <c r="K714">
        <v>15396054.299999999</v>
      </c>
      <c r="L714">
        <v>9199520</v>
      </c>
      <c r="M714" s="10">
        <v>19298273</v>
      </c>
      <c r="N714" s="10">
        <v>31895543</v>
      </c>
      <c r="O714" s="10">
        <v>84457059</v>
      </c>
      <c r="P714" s="10">
        <v>83660098</v>
      </c>
      <c r="Q714" s="10">
        <v>6927543</v>
      </c>
      <c r="R714" s="10">
        <v>81630246</v>
      </c>
      <c r="S714" s="10">
        <v>2999406</v>
      </c>
      <c r="T714" s="10">
        <v>22044962</v>
      </c>
      <c r="U714" s="10">
        <v>182115584</v>
      </c>
      <c r="V714" s="10">
        <v>75386773</v>
      </c>
      <c r="W714" s="10">
        <v>2999406</v>
      </c>
      <c r="X714" s="10">
        <v>22044962</v>
      </c>
      <c r="Y714" s="10">
        <v>182115584</v>
      </c>
      <c r="Z714" s="10">
        <v>75386773</v>
      </c>
      <c r="AA714" s="10">
        <v>3915062</v>
      </c>
      <c r="AB714" s="10">
        <v>0.67742050860000003</v>
      </c>
      <c r="AC714">
        <v>135.08000000000001</v>
      </c>
      <c r="AD714" s="2">
        <v>16584235219</v>
      </c>
      <c r="AE714" s="2">
        <v>13951600049</v>
      </c>
      <c r="AF714" s="10">
        <f>INDEX(CONFAZ!$EN$2:$ES$408,MATCH(DATE(YEAR($A714),MONTH($A714),15),CONFAZ!$EN$2:$EN$408,0),2)</f>
        <v>315908668</v>
      </c>
      <c r="AG714" s="10">
        <f>INDEX(CONFAZ!$EN$2:$ES$408,MATCH(DATE(YEAR($A714),MONTH($A714),15),CONFAZ!$EN$2:$EN$408,0),3)</f>
        <v>136176491</v>
      </c>
      <c r="AH714">
        <v>937</v>
      </c>
      <c r="AI714">
        <v>1242013926400</v>
      </c>
      <c r="AJ714">
        <v>7.4</v>
      </c>
      <c r="AK714">
        <v>0.18</v>
      </c>
      <c r="AL714">
        <v>1079.68611111111</v>
      </c>
      <c r="AM714">
        <v>857.58349999999996</v>
      </c>
      <c r="AN714">
        <v>786.21523809523796</v>
      </c>
      <c r="AO714">
        <v>969.43119999999999</v>
      </c>
      <c r="AP714">
        <v>12.1328724745063</v>
      </c>
      <c r="AQ714">
        <v>1.28</v>
      </c>
      <c r="AR714">
        <v>203.67</v>
      </c>
      <c r="AS714">
        <v>37.72</v>
      </c>
      <c r="AT714" s="10">
        <v>574019500000</v>
      </c>
      <c r="AU714">
        <v>0</v>
      </c>
      <c r="AV714">
        <v>0</v>
      </c>
      <c r="AW714">
        <v>176414117</v>
      </c>
      <c r="AX714">
        <v>175517037</v>
      </c>
      <c r="AY714">
        <v>0</v>
      </c>
      <c r="AZ714" s="10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272080</v>
      </c>
      <c r="BO714">
        <v>27308046000</v>
      </c>
      <c r="BP714" s="3">
        <v>0.4</v>
      </c>
      <c r="BQ714" s="3">
        <v>3704</v>
      </c>
      <c r="BR714" s="3">
        <v>25660.71</v>
      </c>
      <c r="BS714" s="3">
        <v>2676581000</v>
      </c>
      <c r="BT714" s="3">
        <v>22762000</v>
      </c>
      <c r="BU714" s="3">
        <v>6052464000</v>
      </c>
      <c r="BV714">
        <v>13383053000</v>
      </c>
      <c r="BW714" s="3">
        <v>5173186000</v>
      </c>
      <c r="BX714" s="3">
        <v>22134860000</v>
      </c>
      <c r="BY714">
        <v>0</v>
      </c>
      <c r="BZ714">
        <v>0</v>
      </c>
      <c r="CA714">
        <v>0</v>
      </c>
      <c r="CB714">
        <v>0</v>
      </c>
      <c r="CC714">
        <v>27308046000</v>
      </c>
      <c r="CD714">
        <v>0.4</v>
      </c>
      <c r="CE714">
        <v>351343.19</v>
      </c>
      <c r="CF714">
        <v>147418733.91</v>
      </c>
      <c r="CG714">
        <v>52686.36</v>
      </c>
      <c r="CH714">
        <v>27281.589999999997</v>
      </c>
      <c r="CI714">
        <v>31.432478700000001</v>
      </c>
      <c r="CJ714">
        <v>4</v>
      </c>
      <c r="CK714">
        <v>116030</v>
      </c>
      <c r="CL714">
        <v>141173.32999999999</v>
      </c>
      <c r="CM714">
        <v>25143.33</v>
      </c>
      <c r="CN714">
        <v>-36420</v>
      </c>
      <c r="CO714">
        <v>6106246.6699999999</v>
      </c>
      <c r="CP714">
        <v>-50476.67</v>
      </c>
      <c r="CQ714">
        <v>-218470</v>
      </c>
      <c r="CR714">
        <v>2284559.85</v>
      </c>
      <c r="CS714">
        <v>214115132.19999999</v>
      </c>
      <c r="CT714">
        <v>2345.17</v>
      </c>
      <c r="CU714">
        <v>216402037.22</v>
      </c>
      <c r="CV714" s="34">
        <v>0.53694160000000002</v>
      </c>
      <c r="CW714">
        <v>165146290</v>
      </c>
      <c r="CX714" s="10">
        <v>438002</v>
      </c>
      <c r="CY714" s="10">
        <f t="shared" si="23"/>
        <v>0</v>
      </c>
      <c r="CZ714" s="10">
        <f>IFERROR(INDEX(CONFAZ!$A$2:$ES$440,MATCH(DATE(YEAR($A714),MONTH($A714),15),CONFAZ!$A$2:$A$440,0),4),0)</f>
        <v>52686.36</v>
      </c>
      <c r="DA714"/>
      <c r="DB714"/>
      <c r="DC714"/>
      <c r="DD714"/>
      <c r="DJ714"/>
    </row>
    <row r="715" spans="1:114" x14ac:dyDescent="0.25">
      <c r="A715" s="1">
        <v>43090</v>
      </c>
      <c r="B715" s="1" t="str">
        <f t="shared" si="22"/>
        <v>21/12/2017</v>
      </c>
      <c r="C715" t="s">
        <v>61</v>
      </c>
      <c r="D715" t="s">
        <v>66</v>
      </c>
      <c r="E715" s="8">
        <v>3.2919</v>
      </c>
      <c r="F715">
        <v>364678421.18000001</v>
      </c>
      <c r="G715">
        <v>2136721.56</v>
      </c>
      <c r="H715">
        <v>540928521</v>
      </c>
      <c r="I715">
        <v>83586702.710000038</v>
      </c>
      <c r="J715">
        <v>46884403.610000007</v>
      </c>
      <c r="K715">
        <v>16386390.300000001</v>
      </c>
      <c r="L715">
        <v>12296714</v>
      </c>
      <c r="M715" s="10">
        <v>18600533</v>
      </c>
      <c r="N715" s="10">
        <v>31202068</v>
      </c>
      <c r="O715" s="10">
        <v>84769477</v>
      </c>
      <c r="P715" s="10">
        <v>82759702</v>
      </c>
      <c r="Q715" s="10">
        <v>5731415</v>
      </c>
      <c r="R715" s="10">
        <v>91090555</v>
      </c>
      <c r="S715" s="10">
        <v>2717864</v>
      </c>
      <c r="T715" s="10">
        <v>17396209</v>
      </c>
      <c r="U715" s="10">
        <v>127316310</v>
      </c>
      <c r="V715" s="10">
        <v>77207667</v>
      </c>
      <c r="W715" s="10">
        <v>2717864</v>
      </c>
      <c r="X715" s="10">
        <v>17396209</v>
      </c>
      <c r="Y715" s="10">
        <v>127316310</v>
      </c>
      <c r="Z715" s="10">
        <v>77207667</v>
      </c>
      <c r="AA715" s="10">
        <v>2136721</v>
      </c>
      <c r="AB715" s="10">
        <v>0.2117349476</v>
      </c>
      <c r="AC715">
        <v>135.78</v>
      </c>
      <c r="AD715" s="2">
        <v>17476274644</v>
      </c>
      <c r="AE715" s="2">
        <v>13323465863</v>
      </c>
      <c r="AF715" s="10">
        <f>INDEX(CONFAZ!$EN$2:$ES$408,MATCH(DATE(YEAR($A715),MONTH($A715),15),CONFAZ!$EN$2:$EN$408,0),2)</f>
        <v>228774874</v>
      </c>
      <c r="AG715" s="10">
        <f>INDEX(CONFAZ!$EN$2:$ES$408,MATCH(DATE(YEAR($A715),MONTH($A715),15),CONFAZ!$EN$2:$EN$408,0),3)</f>
        <v>215488194</v>
      </c>
      <c r="AH715">
        <v>937</v>
      </c>
      <c r="AI715">
        <v>1231078426800</v>
      </c>
      <c r="AJ715">
        <v>7</v>
      </c>
      <c r="AK715">
        <v>0.26</v>
      </c>
      <c r="AL715">
        <v>1079.3433333333301</v>
      </c>
      <c r="AM715">
        <v>857.20150000000001</v>
      </c>
      <c r="AN715">
        <v>784.66571428571399</v>
      </c>
      <c r="AO715">
        <v>969.11120000000005</v>
      </c>
      <c r="AP715">
        <v>11.8961416111806</v>
      </c>
      <c r="AQ715">
        <v>1.44</v>
      </c>
      <c r="AR715">
        <v>210.56</v>
      </c>
      <c r="AS715">
        <v>24.49</v>
      </c>
      <c r="AT715" s="10">
        <v>577802800000</v>
      </c>
      <c r="AU715">
        <v>0</v>
      </c>
      <c r="AV715">
        <v>0</v>
      </c>
      <c r="AW715">
        <v>111371748</v>
      </c>
      <c r="AX715">
        <v>110762162</v>
      </c>
      <c r="AY715">
        <v>0</v>
      </c>
      <c r="AZ715" s="10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197402</v>
      </c>
      <c r="BM715">
        <v>0</v>
      </c>
      <c r="BN715">
        <v>412184</v>
      </c>
      <c r="BO715">
        <v>27308046000</v>
      </c>
      <c r="BP715" s="3">
        <v>0.4</v>
      </c>
      <c r="BQ715" s="3">
        <v>3704</v>
      </c>
      <c r="BR715" s="3">
        <v>25660.71</v>
      </c>
      <c r="BS715" s="3">
        <v>2676581000</v>
      </c>
      <c r="BT715" s="3">
        <v>22762000</v>
      </c>
      <c r="BU715" s="3">
        <v>6052464000</v>
      </c>
      <c r="BV715" s="3">
        <v>13383053000</v>
      </c>
      <c r="BW715" s="3">
        <v>5173186000</v>
      </c>
      <c r="BX715" s="3">
        <v>22134860000</v>
      </c>
      <c r="BY715">
        <v>0</v>
      </c>
      <c r="BZ715">
        <v>0</v>
      </c>
      <c r="CA715">
        <v>0</v>
      </c>
      <c r="CB715">
        <v>0</v>
      </c>
      <c r="CC715">
        <v>27308046000</v>
      </c>
      <c r="CD715">
        <v>0.4</v>
      </c>
      <c r="CE715">
        <v>372462.8</v>
      </c>
      <c r="CF715">
        <v>180482198.47</v>
      </c>
      <c r="CG715">
        <v>34782.480000000003</v>
      </c>
      <c r="CH715">
        <v>27281.589999999997</v>
      </c>
      <c r="CI715">
        <v>31.432478700000001</v>
      </c>
      <c r="CJ715">
        <v>4.09</v>
      </c>
      <c r="CK715">
        <v>116030</v>
      </c>
      <c r="CL715">
        <v>141173.32999999999</v>
      </c>
      <c r="CM715">
        <v>25143.33</v>
      </c>
      <c r="CN715">
        <v>-36420</v>
      </c>
      <c r="CO715">
        <v>6106246.6699999999</v>
      </c>
      <c r="CP715">
        <v>-50476.67</v>
      </c>
      <c r="CQ715">
        <v>-218470</v>
      </c>
      <c r="CR715">
        <v>1019043.69</v>
      </c>
      <c r="CS715">
        <v>202428385.03999999</v>
      </c>
      <c r="CT715">
        <v>3742.52</v>
      </c>
      <c r="CU715">
        <v>203451171.25</v>
      </c>
      <c r="CV715" s="34">
        <v>0.53694160000000002</v>
      </c>
      <c r="CW715">
        <v>167123955.69999999</v>
      </c>
      <c r="CX715" s="10">
        <v>604315.56000000006</v>
      </c>
      <c r="CY715" s="10">
        <f t="shared" si="23"/>
        <v>0</v>
      </c>
      <c r="CZ715" s="10">
        <f>IFERROR(INDEX(CONFAZ!$A$2:$ES$440,MATCH(DATE(YEAR($A715),MONTH($A715),15),CONFAZ!$A$2:$A$440,0),4),0)</f>
        <v>34782.480000000003</v>
      </c>
      <c r="DA715"/>
      <c r="DB715"/>
      <c r="DC715"/>
      <c r="DD715"/>
      <c r="DJ715"/>
    </row>
    <row r="716" spans="1:114" x14ac:dyDescent="0.25">
      <c r="A716" s="1">
        <v>43121</v>
      </c>
      <c r="B716" s="1" t="str">
        <f t="shared" si="22"/>
        <v>21/01/2018</v>
      </c>
      <c r="C716" t="s">
        <v>61</v>
      </c>
      <c r="D716" t="s">
        <v>66</v>
      </c>
      <c r="E716" s="8">
        <v>3.2105999999999999</v>
      </c>
      <c r="F716">
        <v>378090284.60000002</v>
      </c>
      <c r="G716">
        <v>2248350.6500000004</v>
      </c>
      <c r="H716">
        <v>555797823</v>
      </c>
      <c r="I716">
        <v>82288485.689999983</v>
      </c>
      <c r="J716">
        <v>52302984.93</v>
      </c>
      <c r="K716">
        <v>18642566.200000003</v>
      </c>
      <c r="L716">
        <v>34014863</v>
      </c>
      <c r="M716" s="10">
        <v>17890894</v>
      </c>
      <c r="N716" s="10">
        <v>32376102</v>
      </c>
      <c r="O716" s="10">
        <v>104477452</v>
      </c>
      <c r="P716" s="10">
        <v>79573554</v>
      </c>
      <c r="Q716" s="10">
        <v>6485599</v>
      </c>
      <c r="R716" s="10">
        <v>91478227</v>
      </c>
      <c r="S716" s="10">
        <v>2664076</v>
      </c>
      <c r="T716" s="10">
        <v>19224552</v>
      </c>
      <c r="U716" s="10">
        <v>128138644</v>
      </c>
      <c r="V716" s="10">
        <v>71240373</v>
      </c>
      <c r="W716" s="10">
        <v>2664076</v>
      </c>
      <c r="X716" s="10">
        <v>19224552</v>
      </c>
      <c r="Y716" s="10">
        <v>128138644</v>
      </c>
      <c r="Z716" s="10">
        <v>71240373</v>
      </c>
      <c r="AA716" s="10">
        <v>2248350</v>
      </c>
      <c r="AB716" s="10">
        <v>0.74446965399999998</v>
      </c>
      <c r="AC716">
        <v>132.12</v>
      </c>
      <c r="AD716" s="2">
        <v>16769724658</v>
      </c>
      <c r="AE716" s="2">
        <v>15114215063</v>
      </c>
      <c r="AF716" s="10">
        <f>INDEX(CONFAZ!$EN$2:$ES$408,MATCH(DATE(YEAR($A716),MONTH($A716),15),CONFAZ!$EN$2:$EN$408,0),2)</f>
        <v>247988547</v>
      </c>
      <c r="AG716" s="10">
        <f>INDEX(CONFAZ!$EN$2:$ES$408,MATCH(DATE(YEAR($A716),MONTH($A716),15),CONFAZ!$EN$2:$EN$408,0),3)</f>
        <v>261883451</v>
      </c>
      <c r="AH716">
        <v>954</v>
      </c>
      <c r="AI716">
        <v>1206225630600</v>
      </c>
      <c r="AJ716">
        <v>6.9</v>
      </c>
      <c r="AK716">
        <v>0.23</v>
      </c>
      <c r="AL716">
        <v>1083.2716666666599</v>
      </c>
      <c r="AM716">
        <v>857.87649999999996</v>
      </c>
      <c r="AN716">
        <v>783.34142857142797</v>
      </c>
      <c r="AO716">
        <v>972.13599999999997</v>
      </c>
      <c r="AP716">
        <v>12.272340913214901</v>
      </c>
      <c r="AQ716">
        <v>1.29</v>
      </c>
      <c r="AR716">
        <v>221.18</v>
      </c>
      <c r="AS716">
        <v>9.8800000000000008</v>
      </c>
      <c r="AT716" s="10">
        <v>552718500000</v>
      </c>
      <c r="AU716">
        <v>0</v>
      </c>
      <c r="AV716">
        <v>0</v>
      </c>
      <c r="AW716">
        <v>146380664</v>
      </c>
      <c r="AX716">
        <v>145902571</v>
      </c>
      <c r="AY716">
        <v>0</v>
      </c>
      <c r="AZ716" s="10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50702</v>
      </c>
      <c r="BM716">
        <v>0</v>
      </c>
      <c r="BN716">
        <v>328774</v>
      </c>
      <c r="BO716">
        <v>26798107000</v>
      </c>
      <c r="BP716" s="3">
        <v>0.4</v>
      </c>
      <c r="BQ716" s="3">
        <v>3704</v>
      </c>
      <c r="BR716" s="3">
        <v>24954.17</v>
      </c>
      <c r="BS716" s="3">
        <v>2945494000</v>
      </c>
      <c r="BT716" s="3">
        <v>24318000</v>
      </c>
      <c r="BU716" s="3">
        <v>6098154000</v>
      </c>
      <c r="BV716">
        <v>12567340000</v>
      </c>
      <c r="BW716" s="3">
        <v>5162802000</v>
      </c>
      <c r="BX716" s="3">
        <v>21635305000</v>
      </c>
      <c r="BY716">
        <v>0</v>
      </c>
      <c r="BZ716">
        <v>0</v>
      </c>
      <c r="CA716">
        <v>0</v>
      </c>
      <c r="CB716">
        <v>0</v>
      </c>
      <c r="CC716">
        <v>27308046000</v>
      </c>
      <c r="CD716">
        <v>0.4</v>
      </c>
      <c r="CE716">
        <v>255681.01</v>
      </c>
      <c r="CF716">
        <v>174980047.66</v>
      </c>
      <c r="CG716">
        <v>7250.98</v>
      </c>
      <c r="CH716">
        <v>74893.67</v>
      </c>
      <c r="CI716">
        <v>32.480378199999997</v>
      </c>
      <c r="CJ716">
        <v>4.1900000000000004</v>
      </c>
      <c r="CK716">
        <v>185946.67</v>
      </c>
      <c r="CL716">
        <v>214040</v>
      </c>
      <c r="CM716">
        <v>28093.33</v>
      </c>
      <c r="CN716">
        <v>31040</v>
      </c>
      <c r="CO716">
        <v>6142000</v>
      </c>
      <c r="CP716">
        <v>-35463.33</v>
      </c>
      <c r="CQ716">
        <v>-163306.67000000001</v>
      </c>
      <c r="CR716">
        <v>1005276.13</v>
      </c>
      <c r="CS716">
        <v>214507620.53</v>
      </c>
      <c r="CT716">
        <v>33578.699999999997</v>
      </c>
      <c r="CU716">
        <v>215550062.80000001</v>
      </c>
      <c r="CV716" s="34">
        <v>0.53856099999999996</v>
      </c>
      <c r="CW716">
        <v>10624642.23</v>
      </c>
      <c r="CX716" s="10">
        <v>449568.37</v>
      </c>
      <c r="CY716" s="10">
        <f t="shared" si="23"/>
        <v>0</v>
      </c>
      <c r="CZ716" s="10">
        <f>IFERROR(INDEX(CONFAZ!$A$2:$ES$440,MATCH(DATE(YEAR($A716),MONTH($A716),15),CONFAZ!$A$2:$A$440,0),4),0)</f>
        <v>7250.98</v>
      </c>
      <c r="DA716"/>
      <c r="DB716"/>
      <c r="DC716"/>
      <c r="DD716"/>
      <c r="DJ716"/>
    </row>
    <row r="717" spans="1:114" x14ac:dyDescent="0.25">
      <c r="A717" s="1">
        <v>43152</v>
      </c>
      <c r="B717" s="1" t="str">
        <f t="shared" si="22"/>
        <v>21/02/2018</v>
      </c>
      <c r="C717" t="s">
        <v>61</v>
      </c>
      <c r="D717" t="s">
        <v>66</v>
      </c>
      <c r="E717" s="8">
        <v>3.2414999999999998</v>
      </c>
      <c r="F717">
        <v>343825681.58999997</v>
      </c>
      <c r="G717">
        <v>1894962.56</v>
      </c>
      <c r="H717">
        <v>495688222</v>
      </c>
      <c r="I717">
        <v>72563658.680000007</v>
      </c>
      <c r="J717">
        <v>38715871.430000007</v>
      </c>
      <c r="K717">
        <v>14667877.830000002</v>
      </c>
      <c r="L717">
        <v>102347262</v>
      </c>
      <c r="M717" s="10">
        <v>15242873</v>
      </c>
      <c r="N717" s="10">
        <v>37106852</v>
      </c>
      <c r="O717" s="10">
        <v>72506814</v>
      </c>
      <c r="P717" s="10">
        <v>74038325</v>
      </c>
      <c r="Q717" s="10">
        <v>4438748</v>
      </c>
      <c r="R717" s="10">
        <v>71477144</v>
      </c>
      <c r="S717" s="10">
        <v>2587332</v>
      </c>
      <c r="T717" s="10">
        <v>15199807</v>
      </c>
      <c r="U717" s="10">
        <v>137074101</v>
      </c>
      <c r="V717" s="10">
        <v>64121842</v>
      </c>
      <c r="W717" s="10">
        <v>2587332</v>
      </c>
      <c r="X717" s="10">
        <v>15199807</v>
      </c>
      <c r="Y717" s="10">
        <v>137074101</v>
      </c>
      <c r="Z717" s="10">
        <v>64121842</v>
      </c>
      <c r="AA717" s="10">
        <v>1894384</v>
      </c>
      <c r="AB717" s="10">
        <v>9.2195087600000003E-2</v>
      </c>
      <c r="AC717">
        <v>129.94</v>
      </c>
      <c r="AD717" s="2">
        <v>15801987736</v>
      </c>
      <c r="AE717" s="2">
        <v>13268767883</v>
      </c>
      <c r="AF717" s="10">
        <f>INDEX(CONFAZ!$EN$2:$ES$408,MATCH(DATE(YEAR($A717),MONTH($A717),15),CONFAZ!$EN$2:$EN$408,0),2)</f>
        <v>230360789</v>
      </c>
      <c r="AG717" s="10">
        <f>INDEX(CONFAZ!$EN$2:$ES$408,MATCH(DATE(YEAR($A717),MONTH($A717),15),CONFAZ!$EN$2:$EN$408,0),3)</f>
        <v>236982285</v>
      </c>
      <c r="AH717">
        <v>954</v>
      </c>
      <c r="AI717">
        <v>1222158952500</v>
      </c>
      <c r="AJ717">
        <v>6.72</v>
      </c>
      <c r="AK717">
        <v>0.18</v>
      </c>
      <c r="AL717">
        <v>1091.12055555555</v>
      </c>
      <c r="AM717">
        <v>865.3895</v>
      </c>
      <c r="AN717">
        <v>789.16142857142802</v>
      </c>
      <c r="AO717">
        <v>978.22759999999903</v>
      </c>
      <c r="AP717">
        <v>12.706136535281001</v>
      </c>
      <c r="AQ717">
        <v>1.32</v>
      </c>
      <c r="AR717">
        <v>213.5</v>
      </c>
      <c r="AS717">
        <v>4.21</v>
      </c>
      <c r="AT717" s="10">
        <v>540147699999.99994</v>
      </c>
      <c r="AU717">
        <v>0</v>
      </c>
      <c r="AV717">
        <v>0</v>
      </c>
      <c r="AW717">
        <v>94370533</v>
      </c>
      <c r="AX717">
        <v>94145613</v>
      </c>
      <c r="AY717">
        <v>0</v>
      </c>
      <c r="AZ717" s="10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224920</v>
      </c>
      <c r="BO717">
        <v>26798107000</v>
      </c>
      <c r="BP717" s="3">
        <v>0.4</v>
      </c>
      <c r="BQ717" s="3">
        <v>3704</v>
      </c>
      <c r="BR717" s="3">
        <v>24954.17</v>
      </c>
      <c r="BS717" s="3">
        <v>2945494000</v>
      </c>
      <c r="BT717" s="3">
        <v>24318000</v>
      </c>
      <c r="BU717" s="3">
        <v>6098154000</v>
      </c>
      <c r="BV717" s="3">
        <v>12567340000</v>
      </c>
      <c r="BW717">
        <v>5162802000</v>
      </c>
      <c r="BX717" s="3">
        <v>21635305000</v>
      </c>
      <c r="BY717">
        <v>0</v>
      </c>
      <c r="BZ717">
        <v>0</v>
      </c>
      <c r="CA717">
        <v>0</v>
      </c>
      <c r="CB717">
        <v>0</v>
      </c>
      <c r="CC717">
        <v>27308046000</v>
      </c>
      <c r="CD717">
        <v>0.4</v>
      </c>
      <c r="CE717">
        <v>310588.48</v>
      </c>
      <c r="CF717">
        <v>198697669.81</v>
      </c>
      <c r="CG717">
        <v>50819.43</v>
      </c>
      <c r="CH717">
        <v>27602.67</v>
      </c>
      <c r="CI717">
        <v>32.480378199999997</v>
      </c>
      <c r="CJ717">
        <v>4.21</v>
      </c>
      <c r="CK717">
        <v>185946.67</v>
      </c>
      <c r="CL717">
        <v>214040</v>
      </c>
      <c r="CM717">
        <v>28093.33</v>
      </c>
      <c r="CN717">
        <v>31040</v>
      </c>
      <c r="CO717">
        <v>6142000</v>
      </c>
      <c r="CP717">
        <v>-35463.33</v>
      </c>
      <c r="CQ717">
        <v>-163306.67000000001</v>
      </c>
      <c r="CR717">
        <v>807161.94</v>
      </c>
      <c r="CS717">
        <v>176982716.06</v>
      </c>
      <c r="CT717">
        <v>155576.09</v>
      </c>
      <c r="CU717">
        <v>177973454.09</v>
      </c>
      <c r="CV717" s="34">
        <v>0.53856099999999996</v>
      </c>
      <c r="CW717">
        <v>11444451.75</v>
      </c>
      <c r="CX717" s="10">
        <v>468640.16</v>
      </c>
      <c r="CY717" s="10">
        <f t="shared" si="23"/>
        <v>0</v>
      </c>
      <c r="CZ717" s="10">
        <f>IFERROR(INDEX(CONFAZ!$A$2:$ES$440,MATCH(DATE(YEAR($A717),MONTH($A717),15),CONFAZ!$A$2:$A$440,0),4),0)</f>
        <v>50819.43</v>
      </c>
      <c r="DA717" s="10"/>
      <c r="DB717" s="10"/>
      <c r="DC717"/>
      <c r="DD717"/>
      <c r="DJ717"/>
    </row>
    <row r="718" spans="1:114" x14ac:dyDescent="0.25">
      <c r="A718" s="1">
        <v>43180</v>
      </c>
      <c r="B718" s="1" t="str">
        <f t="shared" si="22"/>
        <v>21/03/2018</v>
      </c>
      <c r="C718" t="s">
        <v>61</v>
      </c>
      <c r="D718" t="s">
        <v>66</v>
      </c>
      <c r="E718" s="8">
        <v>3.2791999999999999</v>
      </c>
      <c r="F718">
        <v>348320724.87</v>
      </c>
      <c r="G718">
        <v>1741746.06</v>
      </c>
      <c r="H718">
        <v>488462177</v>
      </c>
      <c r="I718">
        <v>68575601.000000015</v>
      </c>
      <c r="J718">
        <v>36009049.690000005</v>
      </c>
      <c r="K718">
        <v>13732340.98</v>
      </c>
      <c r="L718">
        <v>58160176</v>
      </c>
      <c r="M718" s="10">
        <v>14917094</v>
      </c>
      <c r="N718" s="10">
        <v>28378705</v>
      </c>
      <c r="O718" s="10">
        <v>69102406</v>
      </c>
      <c r="P718" s="10">
        <v>72121187</v>
      </c>
      <c r="Q718" s="10">
        <v>4269495</v>
      </c>
      <c r="R718" s="10">
        <v>64876546</v>
      </c>
      <c r="S718" s="10">
        <v>2968852</v>
      </c>
      <c r="T718" s="10">
        <v>19075581</v>
      </c>
      <c r="U718" s="10">
        <v>157410041</v>
      </c>
      <c r="V718" s="10">
        <v>53600524</v>
      </c>
      <c r="W718" s="10">
        <v>2968852</v>
      </c>
      <c r="X718" s="10">
        <v>19075581</v>
      </c>
      <c r="Y718" s="10">
        <v>157410041</v>
      </c>
      <c r="Z718" s="10">
        <v>53600524</v>
      </c>
      <c r="AA718" s="10">
        <v>1741746</v>
      </c>
      <c r="AB718" s="10">
        <v>9.2813297599999997E-2</v>
      </c>
      <c r="AC718">
        <v>141.57</v>
      </c>
      <c r="AD718" s="2">
        <v>20228663646</v>
      </c>
      <c r="AE718" s="2">
        <v>14668560310</v>
      </c>
      <c r="AF718" s="10">
        <f>INDEX(CONFAZ!$EN$2:$ES$408,MATCH(DATE(YEAR($A718),MONTH($A718),15),CONFAZ!$EN$2:$EN$408,0),2)</f>
        <v>256633353</v>
      </c>
      <c r="AG718" s="10">
        <f>INDEX(CONFAZ!$EN$2:$ES$408,MATCH(DATE(YEAR($A718),MONTH($A718),15),CONFAZ!$EN$2:$EN$408,0),3)</f>
        <v>190743572</v>
      </c>
      <c r="AH718">
        <v>954</v>
      </c>
      <c r="AI718">
        <v>1244708898400</v>
      </c>
      <c r="AJ718">
        <v>6.58</v>
      </c>
      <c r="AK718">
        <v>7.0000000000000007E-2</v>
      </c>
      <c r="AL718">
        <v>1089.36055555555</v>
      </c>
      <c r="AM718">
        <v>867.17649999999901</v>
      </c>
      <c r="AN718">
        <v>793.019047619047</v>
      </c>
      <c r="AO718">
        <v>978.98599999999999</v>
      </c>
      <c r="AP718">
        <v>13.242833003980801</v>
      </c>
      <c r="AQ718">
        <v>1.0900000000000001</v>
      </c>
      <c r="AR718">
        <v>219.9</v>
      </c>
      <c r="AS718">
        <v>14.7</v>
      </c>
      <c r="AT718" s="10">
        <v>589594200000</v>
      </c>
      <c r="AU718">
        <v>0</v>
      </c>
      <c r="AV718">
        <v>0</v>
      </c>
      <c r="AW718">
        <v>115687400</v>
      </c>
      <c r="AX718">
        <v>113490955</v>
      </c>
      <c r="AY718">
        <v>0</v>
      </c>
      <c r="AZ718" s="10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7056</v>
      </c>
      <c r="BM718">
        <v>1965870</v>
      </c>
      <c r="BN718">
        <v>223519</v>
      </c>
      <c r="BO718">
        <v>26798107000</v>
      </c>
      <c r="BP718" s="3">
        <v>0.4</v>
      </c>
      <c r="BQ718" s="3">
        <v>3704</v>
      </c>
      <c r="BR718" s="3">
        <v>24954.17</v>
      </c>
      <c r="BS718" s="3">
        <v>2945494000</v>
      </c>
      <c r="BT718" s="3">
        <v>24318000</v>
      </c>
      <c r="BU718" s="3">
        <v>6098154000</v>
      </c>
      <c r="BV718" s="3">
        <v>12567340000</v>
      </c>
      <c r="BW718" s="3">
        <v>5162802000</v>
      </c>
      <c r="BX718" s="3">
        <v>21635305000</v>
      </c>
      <c r="BY718">
        <v>0</v>
      </c>
      <c r="BZ718">
        <v>0</v>
      </c>
      <c r="CA718">
        <v>0</v>
      </c>
      <c r="CB718">
        <v>0</v>
      </c>
      <c r="CC718">
        <v>27308046000</v>
      </c>
      <c r="CD718">
        <v>0.4</v>
      </c>
      <c r="CE718">
        <v>238739.32</v>
      </c>
      <c r="CF718">
        <v>220122194.75999999</v>
      </c>
      <c r="CG718">
        <v>13864.76</v>
      </c>
      <c r="CH718">
        <v>27597.67</v>
      </c>
      <c r="CI718">
        <v>32.480378199999997</v>
      </c>
      <c r="CJ718">
        <v>4.2</v>
      </c>
      <c r="CK718">
        <v>185946.67</v>
      </c>
      <c r="CL718">
        <v>214040</v>
      </c>
      <c r="CM718">
        <v>28093.33</v>
      </c>
      <c r="CN718">
        <v>31040</v>
      </c>
      <c r="CO718">
        <v>6142000</v>
      </c>
      <c r="CP718">
        <v>-35463.33</v>
      </c>
      <c r="CQ718">
        <v>-163306.67000000001</v>
      </c>
      <c r="CR718">
        <v>692870.45</v>
      </c>
      <c r="CS718">
        <v>154193252.66999999</v>
      </c>
      <c r="CT718">
        <v>99631.85</v>
      </c>
      <c r="CU718">
        <v>154987418.13</v>
      </c>
      <c r="CV718" s="34">
        <v>0.53856099999999996</v>
      </c>
      <c r="CW718">
        <v>10190502.130000001</v>
      </c>
      <c r="CX718" s="10">
        <v>390868.28</v>
      </c>
      <c r="CY718" s="10">
        <f t="shared" si="23"/>
        <v>0</v>
      </c>
      <c r="CZ718" s="10">
        <f>IFERROR(INDEX(CONFAZ!$A$2:$ES$440,MATCH(DATE(YEAR($A718),MONTH($A718),15),CONFAZ!$A$2:$A$440,0),4),0)</f>
        <v>13864.76</v>
      </c>
      <c r="DA718"/>
      <c r="DB718"/>
      <c r="DC718"/>
      <c r="DD718"/>
      <c r="DJ718"/>
    </row>
    <row r="719" spans="1:114" x14ac:dyDescent="0.25">
      <c r="A719" s="1">
        <v>43211</v>
      </c>
      <c r="B719" s="1" t="str">
        <f t="shared" si="22"/>
        <v>21/04/2018</v>
      </c>
      <c r="C719" t="s">
        <v>61</v>
      </c>
      <c r="D719" t="s">
        <v>66</v>
      </c>
      <c r="E719" s="8">
        <v>3.4075000000000002</v>
      </c>
      <c r="F719">
        <v>341352999.47999996</v>
      </c>
      <c r="G719">
        <v>2242525.23</v>
      </c>
      <c r="H719">
        <v>503307638</v>
      </c>
      <c r="I719">
        <v>83548305.369999975</v>
      </c>
      <c r="J719">
        <v>38323796.909999989</v>
      </c>
      <c r="K719">
        <v>15028395.92</v>
      </c>
      <c r="L719">
        <v>59012412</v>
      </c>
      <c r="M719" s="10">
        <v>16888349</v>
      </c>
      <c r="N719" s="10">
        <v>28219444</v>
      </c>
      <c r="O719" s="10">
        <v>75315302</v>
      </c>
      <c r="P719" s="10">
        <v>80503858</v>
      </c>
      <c r="Q719" s="10">
        <v>5328511</v>
      </c>
      <c r="R719" s="10">
        <v>72397032</v>
      </c>
      <c r="S719" s="10">
        <v>3077698</v>
      </c>
      <c r="T719" s="10">
        <v>16747300</v>
      </c>
      <c r="U719" s="10">
        <v>146789427</v>
      </c>
      <c r="V719" s="10">
        <v>55798192</v>
      </c>
      <c r="W719" s="10">
        <v>3077698</v>
      </c>
      <c r="X719" s="10">
        <v>16747300</v>
      </c>
      <c r="Y719" s="10">
        <v>146789427</v>
      </c>
      <c r="Z719" s="10">
        <v>55798192</v>
      </c>
      <c r="AA719" s="10">
        <v>2242525</v>
      </c>
      <c r="AB719" s="10">
        <v>0.4840080645</v>
      </c>
      <c r="AC719">
        <v>139.09</v>
      </c>
      <c r="AD719" s="2">
        <v>19678336251</v>
      </c>
      <c r="AE719" s="2">
        <v>14653559274</v>
      </c>
      <c r="AF719" s="10">
        <f>INDEX(CONFAZ!$EN$2:$ES$408,MATCH(DATE(YEAR($A719),MONTH($A719),15),CONFAZ!$EN$2:$EN$408,0),2)</f>
        <v>302946872</v>
      </c>
      <c r="AG719" s="10">
        <f>INDEX(CONFAZ!$EN$2:$ES$408,MATCH(DATE(YEAR($A719),MONTH($A719),15),CONFAZ!$EN$2:$EN$408,0),3)</f>
        <v>295504012</v>
      </c>
      <c r="AH719">
        <v>954</v>
      </c>
      <c r="AI719">
        <v>1294778442500</v>
      </c>
      <c r="AJ719">
        <v>6.4</v>
      </c>
      <c r="AK719">
        <v>0.21</v>
      </c>
      <c r="AL719">
        <v>1090.57</v>
      </c>
      <c r="AM719">
        <v>870.74850000000004</v>
      </c>
      <c r="AN719">
        <v>798.15190476190401</v>
      </c>
      <c r="AO719">
        <v>981.78560000000004</v>
      </c>
      <c r="AP719">
        <v>12.998318235676299</v>
      </c>
      <c r="AQ719">
        <v>1.22</v>
      </c>
      <c r="AR719">
        <v>242.07</v>
      </c>
      <c r="AS719">
        <v>21.38</v>
      </c>
      <c r="AT719" s="10">
        <v>587819400000</v>
      </c>
      <c r="AU719">
        <v>0</v>
      </c>
      <c r="AV719">
        <v>0</v>
      </c>
      <c r="AW719">
        <v>122771691</v>
      </c>
      <c r="AX719">
        <v>109705689</v>
      </c>
      <c r="AY719">
        <v>0</v>
      </c>
      <c r="AZ719" s="10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7325</v>
      </c>
      <c r="BM719">
        <v>12462918</v>
      </c>
      <c r="BN719">
        <v>306759</v>
      </c>
      <c r="BO719">
        <v>26798107000</v>
      </c>
      <c r="BP719" s="3">
        <v>0.4</v>
      </c>
      <c r="BQ719" s="3">
        <v>3704</v>
      </c>
      <c r="BR719">
        <v>24954.17</v>
      </c>
      <c r="BS719" s="3">
        <v>2945494000</v>
      </c>
      <c r="BT719" s="3">
        <v>24318000</v>
      </c>
      <c r="BU719" s="3">
        <v>6098154000</v>
      </c>
      <c r="BV719" s="3">
        <v>12567340000</v>
      </c>
      <c r="BW719" s="3">
        <v>5162802000</v>
      </c>
      <c r="BX719" s="3">
        <v>21635305000</v>
      </c>
      <c r="BY719">
        <v>0</v>
      </c>
      <c r="BZ719">
        <v>0</v>
      </c>
      <c r="CA719">
        <v>0</v>
      </c>
      <c r="CB719">
        <v>0</v>
      </c>
      <c r="CC719">
        <v>27308046000</v>
      </c>
      <c r="CD719">
        <v>0.4</v>
      </c>
      <c r="CE719">
        <v>153854.87</v>
      </c>
      <c r="CF719">
        <v>211052800.46000001</v>
      </c>
      <c r="CG719">
        <v>21180.17</v>
      </c>
      <c r="CH719">
        <v>27960.67</v>
      </c>
      <c r="CI719">
        <v>32.480378199999997</v>
      </c>
      <c r="CJ719">
        <v>4.22</v>
      </c>
      <c r="CK719">
        <v>-166876.67000000001</v>
      </c>
      <c r="CL719">
        <v>-137520</v>
      </c>
      <c r="CM719">
        <v>29356.67</v>
      </c>
      <c r="CN719">
        <v>73886.67</v>
      </c>
      <c r="CO719">
        <v>6146743.3300000001</v>
      </c>
      <c r="CP719">
        <v>-68920</v>
      </c>
      <c r="CQ719">
        <v>-292473.33</v>
      </c>
      <c r="CR719">
        <v>1066998.78</v>
      </c>
      <c r="CS719">
        <v>166411414.13999999</v>
      </c>
      <c r="CT719">
        <v>81671.61</v>
      </c>
      <c r="CU719">
        <v>167560084.53</v>
      </c>
      <c r="CV719" s="34">
        <v>0.53856099999999996</v>
      </c>
      <c r="CW719">
        <v>10809092.82</v>
      </c>
      <c r="CX719" s="10">
        <v>417302.89</v>
      </c>
      <c r="CY719" s="10">
        <f t="shared" si="23"/>
        <v>0</v>
      </c>
      <c r="CZ719" s="10">
        <f>IFERROR(INDEX(CONFAZ!$A$2:$ES$440,MATCH(DATE(YEAR($A719),MONTH($A719),15),CONFAZ!$A$2:$A$440,0),4),0)</f>
        <v>21180.17</v>
      </c>
      <c r="DB719"/>
      <c r="DC719"/>
      <c r="DD719"/>
      <c r="DJ719"/>
    </row>
    <row r="720" spans="1:114" x14ac:dyDescent="0.25">
      <c r="A720" s="1">
        <v>43241</v>
      </c>
      <c r="B720" s="1" t="str">
        <f t="shared" si="22"/>
        <v>21/05/2018</v>
      </c>
      <c r="C720" t="s">
        <v>61</v>
      </c>
      <c r="D720" t="s">
        <v>66</v>
      </c>
      <c r="E720" s="8">
        <v>3.6360999999999999</v>
      </c>
      <c r="F720">
        <v>262348765.09</v>
      </c>
      <c r="G720">
        <v>1751358.1099999999</v>
      </c>
      <c r="H720">
        <v>502560078</v>
      </c>
      <c r="I720">
        <v>75969646.379999995</v>
      </c>
      <c r="J720">
        <v>122568578.50999999</v>
      </c>
      <c r="K720">
        <v>14607312.209999997</v>
      </c>
      <c r="L720">
        <v>42608607</v>
      </c>
      <c r="M720" s="10">
        <v>17945929</v>
      </c>
      <c r="N720" s="10">
        <v>29525352</v>
      </c>
      <c r="O720" s="10">
        <v>71396011</v>
      </c>
      <c r="P720" s="10">
        <v>78785542</v>
      </c>
      <c r="Q720" s="10">
        <v>5328030</v>
      </c>
      <c r="R720" s="10">
        <v>65318513</v>
      </c>
      <c r="S720" s="10">
        <v>2625483</v>
      </c>
      <c r="T720" s="10">
        <v>16865838</v>
      </c>
      <c r="U720" s="10">
        <v>149754467</v>
      </c>
      <c r="V720" s="10">
        <v>63263611</v>
      </c>
      <c r="W720" s="10">
        <v>2625483</v>
      </c>
      <c r="X720" s="10">
        <v>16865838</v>
      </c>
      <c r="Y720" s="10">
        <v>149754467</v>
      </c>
      <c r="Z720" s="10">
        <v>63263611</v>
      </c>
      <c r="AA720" s="10">
        <v>1751302</v>
      </c>
      <c r="AB720" s="10">
        <v>0.36702506959999998</v>
      </c>
      <c r="AC720">
        <v>132.29</v>
      </c>
      <c r="AD720" s="2">
        <v>19271601072</v>
      </c>
      <c r="AE720" s="2">
        <v>14039984530</v>
      </c>
      <c r="AF720" s="10">
        <f>INDEX(CONFAZ!$EN$2:$ES$408,MATCH(DATE(YEAR($A720),MONTH($A720),15),CONFAZ!$EN$2:$EN$408,0),2)</f>
        <v>316022136</v>
      </c>
      <c r="AG720" s="10">
        <f>INDEX(CONFAZ!$EN$2:$ES$408,MATCH(DATE(YEAR($A720),MONTH($A720),15),CONFAZ!$EN$2:$EN$408,0),3)</f>
        <v>192086466</v>
      </c>
      <c r="AH720">
        <v>954</v>
      </c>
      <c r="AI720">
        <v>1390986418900</v>
      </c>
      <c r="AJ720">
        <v>6.4</v>
      </c>
      <c r="AK720">
        <v>0.43</v>
      </c>
      <c r="AL720">
        <v>1094.27833333333</v>
      </c>
      <c r="AM720">
        <v>872.21050000000002</v>
      </c>
      <c r="AN720">
        <v>801.92666666666605</v>
      </c>
      <c r="AO720">
        <v>984.24879999999996</v>
      </c>
      <c r="AP720">
        <v>12.827695661319</v>
      </c>
      <c r="AQ720">
        <v>1.4</v>
      </c>
      <c r="AR720">
        <v>278.39</v>
      </c>
      <c r="AS720">
        <v>33.75</v>
      </c>
      <c r="AT720" s="10">
        <v>562261500000</v>
      </c>
      <c r="AU720">
        <v>0</v>
      </c>
      <c r="AV720">
        <v>0</v>
      </c>
      <c r="AW720">
        <v>115570267</v>
      </c>
      <c r="AX720">
        <v>108814522</v>
      </c>
      <c r="AY720">
        <v>0</v>
      </c>
      <c r="AZ720" s="1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63</v>
      </c>
      <c r="BM720">
        <v>6468006</v>
      </c>
      <c r="BN720">
        <v>287676</v>
      </c>
      <c r="BO720">
        <v>26798107000</v>
      </c>
      <c r="BP720" s="3">
        <v>0.4</v>
      </c>
      <c r="BQ720" s="3">
        <v>3704</v>
      </c>
      <c r="BR720" s="3">
        <v>24954.17</v>
      </c>
      <c r="BS720" s="3">
        <v>2945494000</v>
      </c>
      <c r="BT720" s="3">
        <v>24318000</v>
      </c>
      <c r="BU720" s="3">
        <v>6098154000</v>
      </c>
      <c r="BV720">
        <v>12567340000</v>
      </c>
      <c r="BW720" s="3">
        <v>5162802000</v>
      </c>
      <c r="BX720" s="3">
        <v>21635305000</v>
      </c>
      <c r="BY720">
        <v>0</v>
      </c>
      <c r="BZ720">
        <v>0</v>
      </c>
      <c r="CA720">
        <v>0</v>
      </c>
      <c r="CB720">
        <v>0</v>
      </c>
      <c r="CC720">
        <v>27308046000</v>
      </c>
      <c r="CD720">
        <v>0.4</v>
      </c>
      <c r="CE720">
        <v>198652.21</v>
      </c>
      <c r="CF720">
        <v>217733022.31999999</v>
      </c>
      <c r="CG720">
        <v>20940.8</v>
      </c>
      <c r="CH720">
        <v>27934.67</v>
      </c>
      <c r="CI720">
        <v>32.480378199999997</v>
      </c>
      <c r="CJ720">
        <v>4.3099999999999996</v>
      </c>
      <c r="CK720">
        <v>-166876.67000000001</v>
      </c>
      <c r="CL720">
        <v>-137520</v>
      </c>
      <c r="CM720">
        <v>29356.67</v>
      </c>
      <c r="CN720">
        <v>73886.67</v>
      </c>
      <c r="CO720">
        <v>6146743.3300000001</v>
      </c>
      <c r="CP720">
        <v>-68920</v>
      </c>
      <c r="CQ720">
        <v>-292473.33</v>
      </c>
      <c r="CR720">
        <v>715388.16</v>
      </c>
      <c r="CS720">
        <v>248971846.46000001</v>
      </c>
      <c r="CT720">
        <v>69814.460000000006</v>
      </c>
      <c r="CU720">
        <v>249758048.88</v>
      </c>
      <c r="CV720" s="34">
        <v>0.53856099999999996</v>
      </c>
      <c r="CW720">
        <v>11307030.82</v>
      </c>
      <c r="CX720" s="10">
        <v>425299.56</v>
      </c>
      <c r="CY720" s="10">
        <f t="shared" si="23"/>
        <v>0</v>
      </c>
      <c r="CZ720" s="10">
        <f>IFERROR(INDEX(CONFAZ!$A$2:$ES$440,MATCH(DATE(YEAR($A720),MONTH($A720),15),CONFAZ!$A$2:$A$440,0),4),0)</f>
        <v>20940.8</v>
      </c>
      <c r="DA720"/>
      <c r="DB720"/>
      <c r="DC720"/>
      <c r="DD720"/>
      <c r="DJ720"/>
    </row>
    <row r="721" spans="1:114" x14ac:dyDescent="0.25">
      <c r="A721" s="1">
        <v>43272</v>
      </c>
      <c r="B721" s="1" t="str">
        <f t="shared" si="22"/>
        <v>21/06/2018</v>
      </c>
      <c r="C721" t="s">
        <v>61</v>
      </c>
      <c r="D721" t="s">
        <v>66</v>
      </c>
      <c r="E721" s="8">
        <v>3.7732000000000001</v>
      </c>
      <c r="F721">
        <v>349444262.62999994</v>
      </c>
      <c r="G721">
        <v>2419528.7200000002</v>
      </c>
      <c r="H721">
        <v>617342710</v>
      </c>
      <c r="I721">
        <v>69638024.820000008</v>
      </c>
      <c r="J721">
        <v>156011923.40000004</v>
      </c>
      <c r="K721">
        <v>14790436.949999999</v>
      </c>
      <c r="L721">
        <v>24306844</v>
      </c>
      <c r="M721" s="10">
        <v>14614328</v>
      </c>
      <c r="N721" s="10">
        <v>29116775</v>
      </c>
      <c r="O721" s="10">
        <v>80380451</v>
      </c>
      <c r="P721" s="10">
        <v>75098461</v>
      </c>
      <c r="Q721" s="10">
        <v>4820608</v>
      </c>
      <c r="R721" s="10">
        <v>65081997</v>
      </c>
      <c r="S721" s="10">
        <v>2979761</v>
      </c>
      <c r="T721" s="10">
        <v>18291148</v>
      </c>
      <c r="U721" s="10">
        <v>179538112</v>
      </c>
      <c r="V721" s="10">
        <v>145001634</v>
      </c>
      <c r="W721" s="10">
        <v>2979761</v>
      </c>
      <c r="X721" s="10">
        <v>18291148</v>
      </c>
      <c r="Y721" s="10">
        <v>179538112</v>
      </c>
      <c r="Z721" s="10">
        <v>145001634</v>
      </c>
      <c r="AA721" s="10">
        <v>2419435</v>
      </c>
      <c r="AB721" s="10">
        <v>0.63663655299999999</v>
      </c>
      <c r="AC721">
        <v>136.94999999999999</v>
      </c>
      <c r="AD721" s="2">
        <v>19830021392</v>
      </c>
      <c r="AE721" s="2">
        <v>15008152809</v>
      </c>
      <c r="AF721" s="10">
        <f>INDEX(CONFAZ!$EN$2:$ES$408,MATCH(DATE(YEAR($A721),MONTH($A721),15),CONFAZ!$EN$2:$EN$408,0),2)</f>
        <v>496174222</v>
      </c>
      <c r="AG721" s="10">
        <f>INDEX(CONFAZ!$EN$2:$ES$408,MATCH(DATE(YEAR($A721),MONTH($A721),15),CONFAZ!$EN$2:$EN$408,0),3)</f>
        <v>119992817</v>
      </c>
      <c r="AH721">
        <v>954</v>
      </c>
      <c r="AI721">
        <v>1431929400000</v>
      </c>
      <c r="AJ721">
        <v>6.4</v>
      </c>
      <c r="AK721">
        <v>1.43</v>
      </c>
      <c r="AL721">
        <v>1093.9194444444399</v>
      </c>
      <c r="AM721">
        <v>872.62649999999996</v>
      </c>
      <c r="AN721">
        <v>800.11714285714197</v>
      </c>
      <c r="AO721">
        <v>985.00120000000004</v>
      </c>
      <c r="AP721">
        <v>12.568588089092801</v>
      </c>
      <c r="AQ721">
        <v>2.2599999999999998</v>
      </c>
      <c r="AR721">
        <v>290.44</v>
      </c>
      <c r="AS721">
        <v>52.31</v>
      </c>
      <c r="AT721" s="10">
        <v>584372800000</v>
      </c>
      <c r="AU721">
        <v>0</v>
      </c>
      <c r="AV721">
        <v>0</v>
      </c>
      <c r="AW721">
        <v>232942275</v>
      </c>
      <c r="AX721">
        <v>217816058</v>
      </c>
      <c r="AY721">
        <v>0</v>
      </c>
      <c r="AZ721" s="10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14474115</v>
      </c>
      <c r="BN721">
        <v>652102</v>
      </c>
      <c r="BO721">
        <v>26798107000</v>
      </c>
      <c r="BP721" s="3">
        <v>0.4</v>
      </c>
      <c r="BQ721" s="3">
        <v>3704</v>
      </c>
      <c r="BR721" s="3">
        <v>24954.17</v>
      </c>
      <c r="BS721" s="3">
        <v>2945494000</v>
      </c>
      <c r="BT721" s="3">
        <v>24318000</v>
      </c>
      <c r="BU721" s="3">
        <v>6098154000</v>
      </c>
      <c r="BV721" s="3">
        <v>12567340000</v>
      </c>
      <c r="BW721">
        <v>5162802000</v>
      </c>
      <c r="BX721" s="3">
        <v>21635305000</v>
      </c>
      <c r="BY721">
        <v>0</v>
      </c>
      <c r="BZ721">
        <v>0</v>
      </c>
      <c r="CA721">
        <v>0</v>
      </c>
      <c r="CB721">
        <v>0</v>
      </c>
      <c r="CC721">
        <v>27308046000</v>
      </c>
      <c r="CD721">
        <v>0.4</v>
      </c>
      <c r="CE721">
        <v>184460.46</v>
      </c>
      <c r="CF721">
        <v>238041101.46000001</v>
      </c>
      <c r="CG721">
        <v>9621.6299999999992</v>
      </c>
      <c r="CH721">
        <v>27725.67</v>
      </c>
      <c r="CI721">
        <v>32.480378199999997</v>
      </c>
      <c r="CJ721">
        <v>4.55</v>
      </c>
      <c r="CK721">
        <v>-166876.67000000001</v>
      </c>
      <c r="CL721">
        <v>-137520</v>
      </c>
      <c r="CM721">
        <v>29356.67</v>
      </c>
      <c r="CN721">
        <v>73886.67</v>
      </c>
      <c r="CO721">
        <v>6146743.3300000001</v>
      </c>
      <c r="CP721">
        <v>-68920</v>
      </c>
      <c r="CQ721">
        <v>-292473.33</v>
      </c>
      <c r="CR721">
        <v>1107059.49</v>
      </c>
      <c r="CS721">
        <v>312398532.44999999</v>
      </c>
      <c r="CT721">
        <v>35817.800000000003</v>
      </c>
      <c r="CU721">
        <v>313541724.74000001</v>
      </c>
      <c r="CV721" s="34">
        <v>0.53856099999999996</v>
      </c>
      <c r="CW721">
        <v>11016337.73</v>
      </c>
      <c r="CX721" s="10">
        <v>467036.02999999997</v>
      </c>
      <c r="CY721" s="10">
        <f t="shared" si="23"/>
        <v>0</v>
      </c>
      <c r="CZ721" s="10">
        <f>IFERROR(INDEX(CONFAZ!$A$2:$ES$440,MATCH(DATE(YEAR($A721),MONTH($A721),15),CONFAZ!$A$2:$A$440,0),4),0)</f>
        <v>9621.6299999999992</v>
      </c>
      <c r="DA721"/>
      <c r="DB721"/>
      <c r="DC721"/>
      <c r="DD721"/>
      <c r="DJ721"/>
    </row>
    <row r="722" spans="1:114" x14ac:dyDescent="0.25">
      <c r="A722" s="1">
        <v>43302</v>
      </c>
      <c r="B722" s="1" t="str">
        <f t="shared" si="22"/>
        <v>21/07/2018</v>
      </c>
      <c r="C722" t="s">
        <v>61</v>
      </c>
      <c r="D722" t="s">
        <v>66</v>
      </c>
      <c r="E722" s="8">
        <v>3.8288000000000002</v>
      </c>
      <c r="F722">
        <v>336076032.77000004</v>
      </c>
      <c r="G722">
        <v>2168296.38</v>
      </c>
      <c r="H722">
        <v>602705132</v>
      </c>
      <c r="I722">
        <v>89311956.300000012</v>
      </c>
      <c r="J722">
        <v>131156980.89999999</v>
      </c>
      <c r="K722">
        <v>16293510.500000002</v>
      </c>
      <c r="L722">
        <v>21790908</v>
      </c>
      <c r="M722" s="10">
        <v>16139096</v>
      </c>
      <c r="N722" s="10">
        <v>28759167</v>
      </c>
      <c r="O722" s="10">
        <v>77752949</v>
      </c>
      <c r="P722" s="10">
        <v>94401947</v>
      </c>
      <c r="Q722" s="10">
        <v>4916939</v>
      </c>
      <c r="R722" s="10">
        <v>86424229</v>
      </c>
      <c r="S722" s="10">
        <v>2724120</v>
      </c>
      <c r="T722" s="10">
        <v>18704962</v>
      </c>
      <c r="U722" s="10">
        <v>195813588</v>
      </c>
      <c r="V722" s="10">
        <v>74899839</v>
      </c>
      <c r="W722" s="10">
        <v>2724120</v>
      </c>
      <c r="X722" s="10">
        <v>18704962</v>
      </c>
      <c r="Y722" s="10">
        <v>195813588</v>
      </c>
      <c r="Z722" s="10">
        <v>74899839</v>
      </c>
      <c r="AA722" s="10">
        <v>2168296</v>
      </c>
      <c r="AB722" s="10">
        <v>0.84024889089999999</v>
      </c>
      <c r="AC722">
        <v>141.07</v>
      </c>
      <c r="AD722" s="2">
        <v>21055288607</v>
      </c>
      <c r="AE722" s="2">
        <v>17759842765</v>
      </c>
      <c r="AF722" s="10">
        <f>INDEX(CONFAZ!$EN$2:$ES$408,MATCH(DATE(YEAR($A722),MONTH($A722),15),CONFAZ!$EN$2:$EN$408,0),2)</f>
        <v>385985662</v>
      </c>
      <c r="AG722" s="10">
        <f>INDEX(CONFAZ!$EN$2:$ES$408,MATCH(DATE(YEAR($A722),MONTH($A722),15),CONFAZ!$EN$2:$EN$408,0),3)</f>
        <v>219469305</v>
      </c>
      <c r="AH722">
        <v>954</v>
      </c>
      <c r="AI722">
        <v>1452815187200</v>
      </c>
      <c r="AJ722">
        <v>6.4</v>
      </c>
      <c r="AK722">
        <v>0.25</v>
      </c>
      <c r="AL722">
        <v>1107.0650000000001</v>
      </c>
      <c r="AM722">
        <v>879.60550000000001</v>
      </c>
      <c r="AN722">
        <v>804.512857142857</v>
      </c>
      <c r="AO722">
        <v>995.35640000000001</v>
      </c>
      <c r="AP722">
        <v>12.443910943439301</v>
      </c>
      <c r="AQ722">
        <v>1.33</v>
      </c>
      <c r="AR722">
        <v>287.88</v>
      </c>
      <c r="AS722">
        <v>39.76</v>
      </c>
      <c r="AT722" s="10">
        <v>592283900000</v>
      </c>
      <c r="AU722">
        <v>0</v>
      </c>
      <c r="AV722">
        <v>0</v>
      </c>
      <c r="AW722">
        <v>134931861</v>
      </c>
      <c r="AX722">
        <v>128824483</v>
      </c>
      <c r="AY722">
        <v>0</v>
      </c>
      <c r="AZ722" s="10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717766</v>
      </c>
      <c r="BM722">
        <v>4503027</v>
      </c>
      <c r="BN722">
        <v>886585</v>
      </c>
      <c r="BO722">
        <v>26798107000</v>
      </c>
      <c r="BP722" s="3">
        <v>0.4</v>
      </c>
      <c r="BQ722" s="3">
        <v>3704</v>
      </c>
      <c r="BR722" s="3">
        <v>24954.17</v>
      </c>
      <c r="BS722" s="3">
        <v>2945494000</v>
      </c>
      <c r="BT722" s="3">
        <v>24318000</v>
      </c>
      <c r="BU722" s="3">
        <v>6098154000</v>
      </c>
      <c r="BV722" s="3">
        <v>12567340000</v>
      </c>
      <c r="BW722">
        <v>5162802000</v>
      </c>
      <c r="BX722" s="3">
        <v>21635305000</v>
      </c>
      <c r="BY722">
        <v>0</v>
      </c>
      <c r="BZ722">
        <v>0</v>
      </c>
      <c r="CA722">
        <v>0</v>
      </c>
      <c r="CB722">
        <v>0</v>
      </c>
      <c r="CC722">
        <v>26798107000</v>
      </c>
      <c r="CD722">
        <v>0.4</v>
      </c>
      <c r="CE722">
        <v>154027.81</v>
      </c>
      <c r="CF722">
        <v>236348707.97</v>
      </c>
      <c r="CG722">
        <v>14431.36</v>
      </c>
      <c r="CH722">
        <v>28029.67</v>
      </c>
      <c r="CI722">
        <v>32.480378199999997</v>
      </c>
      <c r="CJ722">
        <v>4.49</v>
      </c>
      <c r="CK722">
        <v>49823.33</v>
      </c>
      <c r="CL722">
        <v>78046.67</v>
      </c>
      <c r="CM722">
        <v>28223.33</v>
      </c>
      <c r="CN722">
        <v>109976.67</v>
      </c>
      <c r="CO722">
        <v>6374710</v>
      </c>
      <c r="CP722">
        <v>-67143.33</v>
      </c>
      <c r="CQ722">
        <v>-276056.67</v>
      </c>
      <c r="CR722">
        <v>865539.37</v>
      </c>
      <c r="CS722">
        <v>298946961.56999999</v>
      </c>
      <c r="CT722">
        <v>35682.93</v>
      </c>
      <c r="CU722">
        <v>299853684.74000001</v>
      </c>
      <c r="CV722" s="34">
        <v>0.53856099999999996</v>
      </c>
      <c r="CW722">
        <v>10407834.18</v>
      </c>
      <c r="CX722" s="10">
        <v>393026.29000000004</v>
      </c>
      <c r="CY722" s="10">
        <f t="shared" si="23"/>
        <v>0</v>
      </c>
      <c r="CZ722" s="10">
        <f>IFERROR(INDEX(CONFAZ!$A$2:$ES$440,MATCH(DATE(YEAR($A722),MONTH($A722),15),CONFAZ!$A$2:$A$440,0),4),0)</f>
        <v>14431.36</v>
      </c>
      <c r="DA722"/>
      <c r="DB722"/>
      <c r="DC722"/>
      <c r="DD722"/>
      <c r="DJ722"/>
    </row>
    <row r="723" spans="1:114" x14ac:dyDescent="0.25">
      <c r="A723" s="1">
        <v>43333</v>
      </c>
      <c r="B723" s="1" t="str">
        <f t="shared" si="22"/>
        <v>21/08/2018</v>
      </c>
      <c r="C723" t="s">
        <v>61</v>
      </c>
      <c r="D723" t="s">
        <v>66</v>
      </c>
      <c r="E723" s="8">
        <v>3.9298000000000002</v>
      </c>
      <c r="F723">
        <v>324634084.00999999</v>
      </c>
      <c r="G723">
        <v>2366334.0300000003</v>
      </c>
      <c r="H723">
        <v>652456129</v>
      </c>
      <c r="I723">
        <v>82586151.759999976</v>
      </c>
      <c r="J723">
        <v>198103094.70000005</v>
      </c>
      <c r="K723">
        <v>16190417.829999996</v>
      </c>
      <c r="L723">
        <v>17415946</v>
      </c>
      <c r="M723" s="10">
        <v>16014085</v>
      </c>
      <c r="N723" s="10">
        <v>31489990</v>
      </c>
      <c r="O723" s="10">
        <v>81578856</v>
      </c>
      <c r="P723" s="10">
        <v>91758501</v>
      </c>
      <c r="Q723" s="10">
        <v>4995113</v>
      </c>
      <c r="R723" s="10">
        <v>83593081</v>
      </c>
      <c r="S723" s="10">
        <v>2967267</v>
      </c>
      <c r="T723" s="10">
        <v>20633096</v>
      </c>
      <c r="U723" s="10">
        <v>242678745</v>
      </c>
      <c r="V723" s="10">
        <v>74406058</v>
      </c>
      <c r="W723" s="10">
        <v>2967267</v>
      </c>
      <c r="X723" s="10">
        <v>20633096</v>
      </c>
      <c r="Y723" s="10">
        <v>242678745</v>
      </c>
      <c r="Z723" s="10">
        <v>74406058</v>
      </c>
      <c r="AA723" s="10">
        <v>2341337</v>
      </c>
      <c r="AB723" s="10">
        <v>0.95816603180000004</v>
      </c>
      <c r="AC723">
        <v>143.41999999999999</v>
      </c>
      <c r="AD723" s="2">
        <v>20084138252</v>
      </c>
      <c r="AE723" s="2">
        <v>19768276314</v>
      </c>
      <c r="AF723" s="10">
        <f>INDEX(CONFAZ!$EN$2:$ES$408,MATCH(DATE(YEAR($A723),MONTH($A723),15),CONFAZ!$EN$2:$EN$408,0),2)</f>
        <v>355658017</v>
      </c>
      <c r="AG723" s="10">
        <f>INDEX(CONFAZ!$EN$2:$ES$408,MATCH(DATE(YEAR($A723),MONTH($A723),15),CONFAZ!$EN$2:$EN$408,0),3)</f>
        <v>219199153</v>
      </c>
      <c r="AH723">
        <v>954</v>
      </c>
      <c r="AI723">
        <v>1498798211400</v>
      </c>
      <c r="AJ723">
        <v>6.4</v>
      </c>
      <c r="AK723">
        <v>0</v>
      </c>
      <c r="AL723">
        <v>1114.7533333333299</v>
      </c>
      <c r="AM723">
        <v>882.62649999999996</v>
      </c>
      <c r="AN723">
        <v>805.90142857142803</v>
      </c>
      <c r="AO723">
        <v>999.20159999999998</v>
      </c>
      <c r="AP723">
        <v>12.2668211694084</v>
      </c>
      <c r="AQ723">
        <v>0.91</v>
      </c>
      <c r="AR723">
        <v>293.14999999999998</v>
      </c>
      <c r="AS723">
        <v>25.68</v>
      </c>
      <c r="AT723" s="10">
        <v>599113700000</v>
      </c>
      <c r="AU723">
        <v>0</v>
      </c>
      <c r="AV723">
        <v>0</v>
      </c>
      <c r="AW723">
        <v>125007609</v>
      </c>
      <c r="AX723">
        <v>124244043</v>
      </c>
      <c r="AY723">
        <v>0</v>
      </c>
      <c r="AZ723" s="10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384264</v>
      </c>
      <c r="BM723">
        <v>0</v>
      </c>
      <c r="BN723">
        <v>378772</v>
      </c>
      <c r="BO723">
        <v>26798107000</v>
      </c>
      <c r="BP723" s="3">
        <v>0.4</v>
      </c>
      <c r="BQ723" s="3">
        <v>3704</v>
      </c>
      <c r="BR723">
        <v>24954.17</v>
      </c>
      <c r="BS723">
        <v>2945494000</v>
      </c>
      <c r="BT723" s="3">
        <v>24318000</v>
      </c>
      <c r="BU723" s="3">
        <v>6098154000</v>
      </c>
      <c r="BV723" s="3">
        <v>12567340000</v>
      </c>
      <c r="BW723" s="3">
        <v>5162802000</v>
      </c>
      <c r="BX723" s="3">
        <v>21635305000</v>
      </c>
      <c r="BY723">
        <v>0</v>
      </c>
      <c r="BZ723">
        <v>0</v>
      </c>
      <c r="CA723">
        <v>0</v>
      </c>
      <c r="CB723">
        <v>0</v>
      </c>
      <c r="CC723">
        <v>26798107000</v>
      </c>
      <c r="CD723">
        <v>0.4</v>
      </c>
      <c r="CE723">
        <v>242644.12</v>
      </c>
      <c r="CF723">
        <v>249037398.28999999</v>
      </c>
      <c r="CG723">
        <v>47152.9</v>
      </c>
      <c r="CH723">
        <v>28202.67</v>
      </c>
      <c r="CI723">
        <v>32.480378199999997</v>
      </c>
      <c r="CJ723">
        <v>4.45</v>
      </c>
      <c r="CK723">
        <v>49823.33</v>
      </c>
      <c r="CL723">
        <v>78046.67</v>
      </c>
      <c r="CM723">
        <v>28223.33</v>
      </c>
      <c r="CN723">
        <v>109976.67</v>
      </c>
      <c r="CO723">
        <v>6374710</v>
      </c>
      <c r="CP723">
        <v>-67143.33</v>
      </c>
      <c r="CQ723">
        <v>-276056.67</v>
      </c>
      <c r="CR723">
        <v>962295.08</v>
      </c>
      <c r="CS723">
        <v>354948669.79000002</v>
      </c>
      <c r="CT723">
        <v>30634.48</v>
      </c>
      <c r="CU723">
        <v>355949042.91000003</v>
      </c>
      <c r="CV723" s="34">
        <v>0.53856099999999996</v>
      </c>
      <c r="CW723">
        <v>10421589.380000001</v>
      </c>
      <c r="CX723" s="10">
        <v>425064.94999999995</v>
      </c>
      <c r="CY723" s="10">
        <f t="shared" si="23"/>
        <v>0</v>
      </c>
      <c r="CZ723" s="10">
        <f>IFERROR(INDEX(CONFAZ!$A$2:$ES$440,MATCH(DATE(YEAR($A723),MONTH($A723),15),CONFAZ!$A$2:$A$440,0),4),0)</f>
        <v>47152.9</v>
      </c>
      <c r="DA723"/>
      <c r="DB723"/>
      <c r="DC723"/>
      <c r="DD723"/>
      <c r="DJ723"/>
    </row>
    <row r="724" spans="1:114" x14ac:dyDescent="0.25">
      <c r="A724" s="1">
        <v>43364</v>
      </c>
      <c r="B724" s="1" t="str">
        <f t="shared" si="22"/>
        <v>21/09/2018</v>
      </c>
      <c r="C724" t="s">
        <v>61</v>
      </c>
      <c r="D724" t="s">
        <v>66</v>
      </c>
      <c r="E724" s="8">
        <v>4.1165000000000003</v>
      </c>
      <c r="F724">
        <v>355267717.53999996</v>
      </c>
      <c r="G724">
        <v>2039392.8000000003</v>
      </c>
      <c r="H724">
        <v>673411703</v>
      </c>
      <c r="I724">
        <v>89174294.790000007</v>
      </c>
      <c r="J724">
        <v>181390724.27000001</v>
      </c>
      <c r="K724">
        <v>16655824.899999999</v>
      </c>
      <c r="L724">
        <v>13185359</v>
      </c>
      <c r="M724" s="10">
        <v>16605965</v>
      </c>
      <c r="N724" s="10">
        <v>29833125</v>
      </c>
      <c r="O724" s="10">
        <v>80311389</v>
      </c>
      <c r="P724" s="10">
        <v>97231740</v>
      </c>
      <c r="Q724" s="10">
        <v>5568285</v>
      </c>
      <c r="R724" s="10">
        <v>90966733</v>
      </c>
      <c r="S724" s="10">
        <v>3229430</v>
      </c>
      <c r="T724" s="10">
        <v>20991581</v>
      </c>
      <c r="U724" s="10">
        <v>246204885</v>
      </c>
      <c r="V724" s="10">
        <v>80429178</v>
      </c>
      <c r="W724" s="10">
        <v>3229430</v>
      </c>
      <c r="X724" s="10">
        <v>20991581</v>
      </c>
      <c r="Y724" s="10">
        <v>246204885</v>
      </c>
      <c r="Z724" s="10">
        <v>80429178</v>
      </c>
      <c r="AA724" s="10">
        <v>2039392</v>
      </c>
      <c r="AB724" s="10">
        <v>0.18016058090000001</v>
      </c>
      <c r="AC724">
        <v>135.77000000000001</v>
      </c>
      <c r="AD724" s="2">
        <v>19041023535</v>
      </c>
      <c r="AE724" s="2">
        <v>14948421194</v>
      </c>
      <c r="AF724" s="10">
        <f>INDEX(CONFAZ!$EN$2:$ES$408,MATCH(DATE(YEAR($A724),MONTH($A724),15),CONFAZ!$EN$2:$EN$408,0),2)</f>
        <v>332033648</v>
      </c>
      <c r="AG724" s="10">
        <f>INDEX(CONFAZ!$EN$2:$ES$408,MATCH(DATE(YEAR($A724),MONTH($A724),15),CONFAZ!$EN$2:$EN$408,0),3)</f>
        <v>138522611</v>
      </c>
      <c r="AH724">
        <v>954</v>
      </c>
      <c r="AI724">
        <v>1567307977000</v>
      </c>
      <c r="AJ724">
        <v>6.4</v>
      </c>
      <c r="AK724">
        <v>0.3</v>
      </c>
      <c r="AL724">
        <v>1127.7183333333301</v>
      </c>
      <c r="AM724">
        <v>894.06899999999996</v>
      </c>
      <c r="AN724">
        <v>816.47857142857094</v>
      </c>
      <c r="AO724">
        <v>1009.1612</v>
      </c>
      <c r="AP724">
        <v>12.018101946527301</v>
      </c>
      <c r="AQ724">
        <v>1.48</v>
      </c>
      <c r="AR724">
        <v>324.07</v>
      </c>
      <c r="AS724">
        <v>31.2</v>
      </c>
      <c r="AT724" s="10">
        <v>576470300000</v>
      </c>
      <c r="AU724">
        <v>2459</v>
      </c>
      <c r="AV724">
        <v>0</v>
      </c>
      <c r="AW724">
        <v>160644474</v>
      </c>
      <c r="AX724">
        <v>160388527</v>
      </c>
      <c r="AY724">
        <v>233</v>
      </c>
      <c r="AZ724" s="10">
        <v>0</v>
      </c>
      <c r="BA724">
        <v>10</v>
      </c>
      <c r="BB724">
        <v>10</v>
      </c>
      <c r="BC724">
        <v>207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1886</v>
      </c>
      <c r="BL724">
        <v>34280</v>
      </c>
      <c r="BM724">
        <v>3723</v>
      </c>
      <c r="BN724">
        <v>213149</v>
      </c>
      <c r="BO724">
        <v>26798107000</v>
      </c>
      <c r="BP724" s="3">
        <v>0.4</v>
      </c>
      <c r="BQ724" s="3">
        <v>3704</v>
      </c>
      <c r="BR724" s="3">
        <v>24954.17</v>
      </c>
      <c r="BS724">
        <v>2945494000</v>
      </c>
      <c r="BT724" s="3">
        <v>24318000</v>
      </c>
      <c r="BU724" s="3">
        <v>6098154000</v>
      </c>
      <c r="BV724" s="3">
        <v>12567340000</v>
      </c>
      <c r="BW724" s="3">
        <v>5162802000</v>
      </c>
      <c r="BX724" s="3">
        <v>21635305000</v>
      </c>
      <c r="BY724">
        <v>0</v>
      </c>
      <c r="BZ724">
        <v>0</v>
      </c>
      <c r="CA724">
        <v>0</v>
      </c>
      <c r="CB724">
        <v>0</v>
      </c>
      <c r="CC724">
        <v>26798107000</v>
      </c>
      <c r="CD724">
        <v>0.4</v>
      </c>
      <c r="CE724">
        <v>223455.48</v>
      </c>
      <c r="CF724">
        <v>271482735.47000003</v>
      </c>
      <c r="CG724">
        <v>27246.47</v>
      </c>
      <c r="CH724">
        <v>27745.67</v>
      </c>
      <c r="CI724">
        <v>32.480378199999997</v>
      </c>
      <c r="CJ724">
        <v>4.63</v>
      </c>
      <c r="CK724">
        <v>49823.33</v>
      </c>
      <c r="CL724">
        <v>78046.67</v>
      </c>
      <c r="CM724">
        <v>28223.33</v>
      </c>
      <c r="CN724">
        <v>109976.67</v>
      </c>
      <c r="CO724">
        <v>6374710</v>
      </c>
      <c r="CP724">
        <v>-67143.33</v>
      </c>
      <c r="CQ724">
        <v>-276056.67</v>
      </c>
      <c r="CR724">
        <v>791318.46</v>
      </c>
      <c r="CS724">
        <v>342461760.81999999</v>
      </c>
      <c r="CT724">
        <v>18613.189999999999</v>
      </c>
      <c r="CU724">
        <v>343276842.47000003</v>
      </c>
      <c r="CV724" s="34">
        <v>0.53856099999999996</v>
      </c>
      <c r="CW724">
        <v>10232946.73</v>
      </c>
      <c r="CX724" s="10">
        <v>425004.51</v>
      </c>
      <c r="CY724" s="10">
        <f t="shared" si="23"/>
        <v>0</v>
      </c>
      <c r="CZ724" s="10">
        <f>IFERROR(INDEX(CONFAZ!$A$2:$ES$440,MATCH(DATE(YEAR($A724),MONTH($A724),15),CONFAZ!$A$2:$A$440,0),4),0)</f>
        <v>27246.47</v>
      </c>
      <c r="DA724"/>
      <c r="DB724"/>
      <c r="DC724"/>
      <c r="DD724"/>
      <c r="DJ724"/>
    </row>
    <row r="725" spans="1:114" x14ac:dyDescent="0.25">
      <c r="A725" s="1">
        <v>43394</v>
      </c>
      <c r="B725" s="1" t="str">
        <f t="shared" si="22"/>
        <v>21/10/2018</v>
      </c>
      <c r="C725" t="s">
        <v>61</v>
      </c>
      <c r="D725" t="s">
        <v>66</v>
      </c>
      <c r="E725" s="8">
        <v>3.7584</v>
      </c>
      <c r="F725">
        <v>314690664.1500001</v>
      </c>
      <c r="G725">
        <v>2485159.6899999995</v>
      </c>
      <c r="H725">
        <v>589291027</v>
      </c>
      <c r="I725">
        <v>86174965.239999995</v>
      </c>
      <c r="J725">
        <v>144529799.28000003</v>
      </c>
      <c r="K725">
        <v>16398706.399999999</v>
      </c>
      <c r="L725">
        <v>13312321</v>
      </c>
      <c r="M725" s="10">
        <v>19132622</v>
      </c>
      <c r="N725" s="10">
        <v>30586430</v>
      </c>
      <c r="O725" s="10">
        <v>79781156</v>
      </c>
      <c r="P725" s="10">
        <v>96583466</v>
      </c>
      <c r="Q725" s="10">
        <v>5757428</v>
      </c>
      <c r="R725" s="10">
        <v>91515147</v>
      </c>
      <c r="S725" s="10">
        <v>3548460</v>
      </c>
      <c r="T725" s="10">
        <v>20834547</v>
      </c>
      <c r="U725" s="10">
        <v>154964784</v>
      </c>
      <c r="V725" s="10">
        <v>84102378</v>
      </c>
      <c r="W725" s="10">
        <v>3548460</v>
      </c>
      <c r="X725" s="10">
        <v>20834547</v>
      </c>
      <c r="Y725" s="10">
        <v>154964784</v>
      </c>
      <c r="Z725" s="10">
        <v>84102378</v>
      </c>
      <c r="AA725" s="10">
        <v>2484609</v>
      </c>
      <c r="AB725" s="10">
        <v>0.189337387</v>
      </c>
      <c r="AC725">
        <v>139.83000000000001</v>
      </c>
      <c r="AD725" s="2">
        <v>21671364889</v>
      </c>
      <c r="AE725" s="2">
        <v>16921935159</v>
      </c>
      <c r="AF725" s="10">
        <f>INDEX(CONFAZ!$EN$2:$ES$408,MATCH(DATE(YEAR($A725),MONTH($A725),15),CONFAZ!$EN$2:$EN$408,0),2)</f>
        <v>429554851</v>
      </c>
      <c r="AG725" s="10">
        <f>INDEX(CONFAZ!$EN$2:$ES$408,MATCH(DATE(YEAR($A725),MONTH($A725),15),CONFAZ!$EN$2:$EN$408,0),3)</f>
        <v>353917108</v>
      </c>
      <c r="AH725">
        <v>954</v>
      </c>
      <c r="AI725">
        <v>1429281936000</v>
      </c>
      <c r="AJ725">
        <v>6.4</v>
      </c>
      <c r="AK725">
        <v>0.4</v>
      </c>
      <c r="AL725">
        <v>1144.37777777777</v>
      </c>
      <c r="AM725">
        <v>900.6345</v>
      </c>
      <c r="AN725">
        <v>821.60523809523795</v>
      </c>
      <c r="AO725">
        <v>1020.7212</v>
      </c>
      <c r="AP725">
        <v>11.8617654281342</v>
      </c>
      <c r="AQ725">
        <v>1.45</v>
      </c>
      <c r="AR725">
        <v>309.31</v>
      </c>
      <c r="AS725">
        <v>57.87</v>
      </c>
      <c r="AT725" s="10">
        <v>612014600000</v>
      </c>
      <c r="AU725">
        <v>18592</v>
      </c>
      <c r="AV725">
        <v>21</v>
      </c>
      <c r="AW725">
        <v>225056270</v>
      </c>
      <c r="AX725">
        <v>200671186</v>
      </c>
      <c r="AY725">
        <v>620</v>
      </c>
      <c r="AZ725" s="10">
        <v>0</v>
      </c>
      <c r="BA725">
        <v>0</v>
      </c>
      <c r="BB725">
        <v>0</v>
      </c>
      <c r="BC725">
        <v>691</v>
      </c>
      <c r="BD725">
        <v>0</v>
      </c>
      <c r="BE725">
        <v>92</v>
      </c>
      <c r="BF725">
        <v>286</v>
      </c>
      <c r="BG725">
        <v>31</v>
      </c>
      <c r="BH725">
        <v>175</v>
      </c>
      <c r="BI725">
        <v>153</v>
      </c>
      <c r="BJ725">
        <v>0</v>
      </c>
      <c r="BK725">
        <v>13422</v>
      </c>
      <c r="BL725">
        <v>18899950</v>
      </c>
      <c r="BM725">
        <v>5310611</v>
      </c>
      <c r="BN725">
        <v>140353</v>
      </c>
      <c r="BO725">
        <v>26798107000</v>
      </c>
      <c r="BP725" s="3">
        <v>0.4</v>
      </c>
      <c r="BQ725" s="3">
        <v>3704</v>
      </c>
      <c r="BR725" s="3">
        <v>24954.17</v>
      </c>
      <c r="BS725" s="3">
        <v>2945494000</v>
      </c>
      <c r="BT725" s="3">
        <v>24318000</v>
      </c>
      <c r="BU725" s="3">
        <v>6098154000</v>
      </c>
      <c r="BV725" s="3">
        <v>12567340000</v>
      </c>
      <c r="BW725" s="3">
        <v>5162802000</v>
      </c>
      <c r="BX725" s="3">
        <v>21635305000</v>
      </c>
      <c r="BY725">
        <v>0</v>
      </c>
      <c r="BZ725">
        <v>0</v>
      </c>
      <c r="CA725">
        <v>0</v>
      </c>
      <c r="CB725">
        <v>0</v>
      </c>
      <c r="CC725">
        <v>26798107000</v>
      </c>
      <c r="CD725">
        <v>0.4</v>
      </c>
      <c r="CE725">
        <v>282882.31</v>
      </c>
      <c r="CF725">
        <v>290532107.19999999</v>
      </c>
      <c r="CG725">
        <v>38534.620000000003</v>
      </c>
      <c r="CH725">
        <v>28272.67</v>
      </c>
      <c r="CI725">
        <v>32.480378199999997</v>
      </c>
      <c r="CJ725">
        <v>4.72</v>
      </c>
      <c r="CK725">
        <v>92360</v>
      </c>
      <c r="CL725">
        <v>127326.67</v>
      </c>
      <c r="CM725">
        <v>34966.67</v>
      </c>
      <c r="CN725">
        <v>27283.33</v>
      </c>
      <c r="CO725">
        <v>6455833.3300000001</v>
      </c>
      <c r="CP725">
        <v>-65290</v>
      </c>
      <c r="CQ725">
        <v>-246616.67</v>
      </c>
      <c r="CR725">
        <v>1030678.13</v>
      </c>
      <c r="CS725">
        <v>311413442.75</v>
      </c>
      <c r="CT725">
        <v>21805.17</v>
      </c>
      <c r="CU725">
        <v>312469408.94999999</v>
      </c>
      <c r="CV725" s="34">
        <v>0.53856099999999996</v>
      </c>
      <c r="CW725">
        <v>10263732.16</v>
      </c>
      <c r="CX725" s="10">
        <v>431376.08999999997</v>
      </c>
      <c r="CY725" s="10">
        <f t="shared" si="23"/>
        <v>0</v>
      </c>
      <c r="CZ725" s="10">
        <f>IFERROR(INDEX(CONFAZ!$A$2:$ES$440,MATCH(DATE(YEAR($A725),MONTH($A725),15),CONFAZ!$A$2:$A$440,0),4),0)</f>
        <v>38534.620000000003</v>
      </c>
      <c r="DA725" s="10"/>
      <c r="DB725" s="10"/>
      <c r="DC725"/>
      <c r="DD725"/>
      <c r="DJ725"/>
    </row>
    <row r="726" spans="1:114" x14ac:dyDescent="0.25">
      <c r="A726" s="1">
        <v>43425</v>
      </c>
      <c r="B726" s="1" t="str">
        <f t="shared" si="22"/>
        <v>21/11/2018</v>
      </c>
      <c r="C726" t="s">
        <v>61</v>
      </c>
      <c r="D726" t="s">
        <v>66</v>
      </c>
      <c r="E726" s="8">
        <v>3.7867000000000002</v>
      </c>
      <c r="F726">
        <v>325857088.70000005</v>
      </c>
      <c r="G726">
        <v>2930064.74</v>
      </c>
      <c r="H726">
        <v>693810511</v>
      </c>
      <c r="I726">
        <v>94043171.559999987</v>
      </c>
      <c r="J726">
        <v>217006984.81</v>
      </c>
      <c r="K726">
        <v>16621434.580000002</v>
      </c>
      <c r="L726">
        <v>10939147</v>
      </c>
      <c r="M726" s="10">
        <v>22458324</v>
      </c>
      <c r="N726" s="10">
        <v>28109604</v>
      </c>
      <c r="O726" s="10">
        <v>86507168</v>
      </c>
      <c r="P726" s="10">
        <v>100494957</v>
      </c>
      <c r="Q726" s="10">
        <v>7553214</v>
      </c>
      <c r="R726" s="10">
        <v>92093180</v>
      </c>
      <c r="S726" s="10">
        <v>3062787</v>
      </c>
      <c r="T726" s="10">
        <v>22363361</v>
      </c>
      <c r="U726" s="10">
        <v>237686415</v>
      </c>
      <c r="V726" s="10">
        <v>90552527</v>
      </c>
      <c r="W726" s="10">
        <v>3062787</v>
      </c>
      <c r="X726" s="10">
        <v>22363361</v>
      </c>
      <c r="Y726" s="10">
        <v>237686415</v>
      </c>
      <c r="Z726" s="10">
        <v>90552527</v>
      </c>
      <c r="AA726" s="10">
        <v>2928974</v>
      </c>
      <c r="AB726" s="10">
        <v>0.1259863853</v>
      </c>
      <c r="AC726">
        <v>137.65</v>
      </c>
      <c r="AD726" s="2">
        <v>19199739213</v>
      </c>
      <c r="AE726" s="2">
        <v>15529846968</v>
      </c>
      <c r="AF726" s="10">
        <f>INDEX(CONFAZ!$EN$2:$ES$408,MATCH(DATE(YEAR($A726),MONTH($A726),15),CONFAZ!$EN$2:$EN$408,0),2)</f>
        <v>190344041</v>
      </c>
      <c r="AG726" s="10">
        <f>INDEX(CONFAZ!$EN$2:$ES$408,MATCH(DATE(YEAR($A726),MONTH($A726),15),CONFAZ!$EN$2:$EN$408,0),3)</f>
        <v>230579695</v>
      </c>
      <c r="AH726">
        <v>954</v>
      </c>
      <c r="AI726">
        <v>1437893297400</v>
      </c>
      <c r="AJ726">
        <v>6.4</v>
      </c>
      <c r="AK726">
        <v>-0.25</v>
      </c>
      <c r="AL726">
        <v>1154.57388888888</v>
      </c>
      <c r="AM726">
        <v>906.13599999999997</v>
      </c>
      <c r="AN726">
        <v>824.41904761904698</v>
      </c>
      <c r="AO726">
        <v>1030.78</v>
      </c>
      <c r="AP726">
        <v>11.709782987994</v>
      </c>
      <c r="AQ726">
        <v>0.79</v>
      </c>
      <c r="AR726">
        <v>252.53</v>
      </c>
      <c r="AS726">
        <v>-30.5</v>
      </c>
      <c r="AT726" s="10">
        <v>607482000000</v>
      </c>
      <c r="AU726">
        <v>64849</v>
      </c>
      <c r="AV726">
        <v>619</v>
      </c>
      <c r="AW726">
        <v>134350262</v>
      </c>
      <c r="AX726">
        <v>96396549</v>
      </c>
      <c r="AY726">
        <v>2148</v>
      </c>
      <c r="AZ726" s="10">
        <v>0</v>
      </c>
      <c r="BA726">
        <v>111</v>
      </c>
      <c r="BB726">
        <v>111</v>
      </c>
      <c r="BC726">
        <v>356</v>
      </c>
      <c r="BD726">
        <v>0</v>
      </c>
      <c r="BE726">
        <v>859</v>
      </c>
      <c r="BF726">
        <v>572</v>
      </c>
      <c r="BG726">
        <v>1980</v>
      </c>
      <c r="BH726">
        <v>1100</v>
      </c>
      <c r="BI726">
        <v>1855</v>
      </c>
      <c r="BJ726">
        <v>14</v>
      </c>
      <c r="BK726">
        <v>49956</v>
      </c>
      <c r="BL726">
        <v>37750717</v>
      </c>
      <c r="BM726">
        <v>74124</v>
      </c>
      <c r="BN726">
        <v>0</v>
      </c>
      <c r="BO726">
        <v>26798107000</v>
      </c>
      <c r="BP726" s="3">
        <v>0.4</v>
      </c>
      <c r="BQ726" s="3">
        <v>3704</v>
      </c>
      <c r="BR726" s="3">
        <v>24954.17</v>
      </c>
      <c r="BS726" s="3">
        <v>2945494000</v>
      </c>
      <c r="BT726" s="3">
        <v>24318000</v>
      </c>
      <c r="BU726" s="3">
        <v>6098154000</v>
      </c>
      <c r="BV726" s="3">
        <v>12567340000</v>
      </c>
      <c r="BW726" s="3">
        <v>5162802000</v>
      </c>
      <c r="BX726">
        <v>21635305000</v>
      </c>
      <c r="BY726">
        <v>0</v>
      </c>
      <c r="BZ726">
        <v>0</v>
      </c>
      <c r="CA726">
        <v>0</v>
      </c>
      <c r="CB726">
        <v>0</v>
      </c>
      <c r="CC726">
        <v>26798107000</v>
      </c>
      <c r="CD726">
        <v>0.4</v>
      </c>
      <c r="CE726">
        <v>302959.76</v>
      </c>
      <c r="CF726">
        <v>286639846.43000001</v>
      </c>
      <c r="CG726">
        <v>23909.23</v>
      </c>
      <c r="CH726">
        <v>28116.67</v>
      </c>
      <c r="CI726">
        <v>32.480378199999997</v>
      </c>
      <c r="CJ726">
        <v>4.59</v>
      </c>
      <c r="CK726">
        <v>92360</v>
      </c>
      <c r="CL726">
        <v>127326.67</v>
      </c>
      <c r="CM726">
        <v>34966.67</v>
      </c>
      <c r="CN726">
        <v>27283.33</v>
      </c>
      <c r="CO726">
        <v>6455833.3300000001</v>
      </c>
      <c r="CP726">
        <v>-65290</v>
      </c>
      <c r="CQ726">
        <v>-246616.67</v>
      </c>
      <c r="CR726">
        <v>1861067.25</v>
      </c>
      <c r="CS726">
        <v>395388132.75</v>
      </c>
      <c r="CT726">
        <v>3787.73</v>
      </c>
      <c r="CU726">
        <v>397253747.73000002</v>
      </c>
      <c r="CV726" s="34">
        <v>0.53856099999999996</v>
      </c>
      <c r="CW726">
        <v>10895030.029999999</v>
      </c>
      <c r="CX726" s="10">
        <v>414146.66000000003</v>
      </c>
      <c r="CY726" s="10">
        <f t="shared" si="23"/>
        <v>0</v>
      </c>
      <c r="CZ726" s="10">
        <f>IFERROR(INDEX(CONFAZ!$A$2:$ES$440,MATCH(DATE(YEAR($A726),MONTH($A726),15),CONFAZ!$A$2:$A$440,0),4),0)</f>
        <v>23909.23</v>
      </c>
      <c r="DA726"/>
      <c r="DB726"/>
      <c r="DC726"/>
      <c r="DD726"/>
      <c r="DJ726"/>
    </row>
    <row r="727" spans="1:114" x14ac:dyDescent="0.25">
      <c r="A727" s="1">
        <v>43455</v>
      </c>
      <c r="B727" s="1" t="str">
        <f t="shared" si="22"/>
        <v>21/12/2018</v>
      </c>
      <c r="C727" t="s">
        <v>61</v>
      </c>
      <c r="D727" t="s">
        <v>66</v>
      </c>
      <c r="E727" s="8">
        <v>3.8851</v>
      </c>
      <c r="F727">
        <v>313770825.42000002</v>
      </c>
      <c r="G727">
        <v>4423511.8500000006</v>
      </c>
      <c r="H727">
        <v>647514668</v>
      </c>
      <c r="I727">
        <v>99172831.87999998</v>
      </c>
      <c r="J727">
        <v>179229839.60000002</v>
      </c>
      <c r="K727">
        <v>17620744.879999999</v>
      </c>
      <c r="L727">
        <v>19597870</v>
      </c>
      <c r="M727" s="10">
        <v>18952573</v>
      </c>
      <c r="N727" s="10">
        <v>29675942</v>
      </c>
      <c r="O727" s="10">
        <v>90255098</v>
      </c>
      <c r="P727" s="10">
        <v>97435776</v>
      </c>
      <c r="Q727" s="10">
        <v>6050397</v>
      </c>
      <c r="R727" s="10">
        <v>98845518</v>
      </c>
      <c r="S727" s="10">
        <v>2880185</v>
      </c>
      <c r="T727" s="10">
        <v>18492187</v>
      </c>
      <c r="U727" s="10">
        <v>197231656</v>
      </c>
      <c r="V727" s="10">
        <v>83271825</v>
      </c>
      <c r="W727" s="10">
        <v>2880185</v>
      </c>
      <c r="X727" s="10">
        <v>18492187</v>
      </c>
      <c r="Y727" s="10">
        <v>197231656</v>
      </c>
      <c r="Z727" s="10">
        <v>83271825</v>
      </c>
      <c r="AA727" s="10">
        <v>4423511</v>
      </c>
      <c r="AB727" s="10">
        <v>0.1352987735</v>
      </c>
      <c r="AC727">
        <v>136.32</v>
      </c>
      <c r="AD727" s="2">
        <v>19257634148</v>
      </c>
      <c r="AE727" s="2">
        <v>13640421233</v>
      </c>
      <c r="AF727" s="10">
        <f>INDEX(CONFAZ!$EN$2:$ES$408,MATCH(DATE(YEAR($A727),MONTH($A727),15),CONFAZ!$EN$2:$EN$408,0),2)</f>
        <v>284415805</v>
      </c>
      <c r="AG727" s="10">
        <f>INDEX(CONFAZ!$EN$2:$ES$408,MATCH(DATE(YEAR($A727),MONTH($A727),15),CONFAZ!$EN$2:$EN$408,0),3)</f>
        <v>635364071</v>
      </c>
      <c r="AH727">
        <v>954</v>
      </c>
      <c r="AI727">
        <v>1455805246500</v>
      </c>
      <c r="AJ727">
        <v>6.4</v>
      </c>
      <c r="AK727">
        <v>0.14000000000000001</v>
      </c>
      <c r="AL727">
        <v>1150.6838888888799</v>
      </c>
      <c r="AM727">
        <v>909.74149999999997</v>
      </c>
      <c r="AN727">
        <v>826.36142857142795</v>
      </c>
      <c r="AO727">
        <v>1029.4567999999999</v>
      </c>
      <c r="AP727">
        <v>11.716235476228601</v>
      </c>
      <c r="AQ727">
        <v>1.1499999999999999</v>
      </c>
      <c r="AR727">
        <v>220.53</v>
      </c>
      <c r="AS727">
        <v>-11.48</v>
      </c>
      <c r="AT727" s="10">
        <v>599862200000</v>
      </c>
      <c r="AU727">
        <v>92587</v>
      </c>
      <c r="AV727">
        <v>1345</v>
      </c>
      <c r="AW727">
        <v>142961756</v>
      </c>
      <c r="AX727">
        <v>130175684</v>
      </c>
      <c r="AY727">
        <v>3110</v>
      </c>
      <c r="AZ727" s="10">
        <v>1116</v>
      </c>
      <c r="BA727">
        <v>203</v>
      </c>
      <c r="BB727">
        <v>203</v>
      </c>
      <c r="BC727">
        <v>3079</v>
      </c>
      <c r="BD727">
        <v>333</v>
      </c>
      <c r="BE727">
        <v>915</v>
      </c>
      <c r="BF727">
        <v>4687</v>
      </c>
      <c r="BG727">
        <v>208</v>
      </c>
      <c r="BH727">
        <v>3200</v>
      </c>
      <c r="BI727">
        <v>2131</v>
      </c>
      <c r="BJ727">
        <v>236</v>
      </c>
      <c r="BK727">
        <v>68100</v>
      </c>
      <c r="BL727">
        <v>12352526</v>
      </c>
      <c r="BM727">
        <v>244930</v>
      </c>
      <c r="BN727">
        <v>0</v>
      </c>
      <c r="BO727">
        <v>26798107000</v>
      </c>
      <c r="BP727" s="3">
        <v>0.4</v>
      </c>
      <c r="BQ727" s="3">
        <v>3704</v>
      </c>
      <c r="BR727" s="3">
        <v>24954.17</v>
      </c>
      <c r="BS727" s="3">
        <v>2945494000</v>
      </c>
      <c r="BT727" s="3">
        <v>24318000</v>
      </c>
      <c r="BU727">
        <v>6098154000</v>
      </c>
      <c r="BV727" s="3">
        <v>12567340000</v>
      </c>
      <c r="BW727" s="3">
        <v>5162802000</v>
      </c>
      <c r="BX727" s="3">
        <v>21635305000</v>
      </c>
      <c r="BY727">
        <v>0</v>
      </c>
      <c r="BZ727">
        <v>0</v>
      </c>
      <c r="CA727">
        <v>0</v>
      </c>
      <c r="CB727">
        <v>0</v>
      </c>
      <c r="CC727">
        <v>26798107000</v>
      </c>
      <c r="CD727">
        <v>0.4</v>
      </c>
      <c r="CE727">
        <v>313138.21000000002</v>
      </c>
      <c r="CF727">
        <v>316723981.75999999</v>
      </c>
      <c r="CG727">
        <v>22875.7</v>
      </c>
      <c r="CH727">
        <v>27653.67</v>
      </c>
      <c r="CI727">
        <v>32.480378199999997</v>
      </c>
      <c r="CJ727">
        <v>4.37</v>
      </c>
      <c r="CK727">
        <v>92360</v>
      </c>
      <c r="CL727">
        <v>127326.67</v>
      </c>
      <c r="CM727">
        <v>34966.67</v>
      </c>
      <c r="CN727">
        <v>27283.33</v>
      </c>
      <c r="CO727">
        <v>6455833.3300000001</v>
      </c>
      <c r="CP727">
        <v>-65290</v>
      </c>
      <c r="CQ727">
        <v>-246616.67</v>
      </c>
      <c r="CR727">
        <v>1965087.99</v>
      </c>
      <c r="CS727">
        <v>358148203.5</v>
      </c>
      <c r="CT727">
        <v>11257.74</v>
      </c>
      <c r="CU727">
        <v>360137333.81999999</v>
      </c>
      <c r="CV727" s="34">
        <v>0.53856099999999996</v>
      </c>
      <c r="CW727">
        <v>13388650.050000001</v>
      </c>
      <c r="CX727" s="10">
        <v>499031.95</v>
      </c>
      <c r="CY727" s="10">
        <f t="shared" si="23"/>
        <v>0</v>
      </c>
      <c r="CZ727" s="10">
        <f>IFERROR(INDEX(CONFAZ!$A$2:$ES$440,MATCH(DATE(YEAR($A727),MONTH($A727),15),CONFAZ!$A$2:$A$440,0),4),0)</f>
        <v>22875.7</v>
      </c>
      <c r="DB727"/>
      <c r="DC727"/>
      <c r="DD727"/>
      <c r="DJ727"/>
    </row>
    <row r="728" spans="1:114" x14ac:dyDescent="0.25">
      <c r="A728" s="1">
        <v>43486</v>
      </c>
      <c r="B728" s="1" t="str">
        <f t="shared" si="22"/>
        <v>21/01/2019</v>
      </c>
      <c r="C728" t="s">
        <v>61</v>
      </c>
      <c r="D728" t="s">
        <v>66</v>
      </c>
      <c r="E728" s="8">
        <v>3.7416999999999998</v>
      </c>
      <c r="F728">
        <v>319864492.55999994</v>
      </c>
      <c r="G728">
        <v>3586421.5199999996</v>
      </c>
      <c r="H728">
        <v>647181350</v>
      </c>
      <c r="I728">
        <v>82403421.399999961</v>
      </c>
      <c r="J728">
        <v>185965844.91</v>
      </c>
      <c r="K728">
        <v>19397291.140000001</v>
      </c>
      <c r="L728">
        <v>41313455</v>
      </c>
      <c r="M728" s="10">
        <v>14349420</v>
      </c>
      <c r="N728" s="10">
        <v>31108553</v>
      </c>
      <c r="O728" s="10">
        <v>110678402</v>
      </c>
      <c r="P728" s="10">
        <v>88947578</v>
      </c>
      <c r="Q728" s="10">
        <v>6272563</v>
      </c>
      <c r="R728" s="10">
        <v>96768235</v>
      </c>
      <c r="S728" s="10">
        <v>2819425</v>
      </c>
      <c r="T728" s="10">
        <v>19471242</v>
      </c>
      <c r="U728" s="10">
        <v>198816601</v>
      </c>
      <c r="V728" s="10">
        <v>74397319</v>
      </c>
      <c r="W728" s="10">
        <v>2819425</v>
      </c>
      <c r="X728" s="10">
        <v>19471242</v>
      </c>
      <c r="Y728" s="10">
        <v>198816601</v>
      </c>
      <c r="Z728" s="10">
        <v>74397319</v>
      </c>
      <c r="AA728" s="10">
        <v>3552012</v>
      </c>
      <c r="AB728" s="10">
        <v>0.38305375590000001</v>
      </c>
      <c r="AC728">
        <v>133.56</v>
      </c>
      <c r="AD728" s="2">
        <v>16638094632</v>
      </c>
      <c r="AE728" s="2">
        <v>17453376542</v>
      </c>
      <c r="AF728" s="10">
        <f>INDEX(CONFAZ!$EN$2:$ES$408,MATCH(DATE(YEAR($A728),MONTH($A728),15),CONFAZ!$EN$2:$EN$408,0),2)</f>
        <v>356937864</v>
      </c>
      <c r="AG728" s="10">
        <f>INDEX(CONFAZ!$EN$2:$ES$408,MATCH(DATE(YEAR($A728),MONTH($A728),15),CONFAZ!$EN$2:$EN$408,0),3)</f>
        <v>198676543</v>
      </c>
      <c r="AH728">
        <v>998</v>
      </c>
      <c r="AI728">
        <v>1410561032800</v>
      </c>
      <c r="AJ728">
        <v>6.4</v>
      </c>
      <c r="AK728">
        <v>0.36</v>
      </c>
      <c r="AL728">
        <v>1148.94888888888</v>
      </c>
      <c r="AM728">
        <v>909.00199999999995</v>
      </c>
      <c r="AN728">
        <v>826.94571428571396</v>
      </c>
      <c r="AO728">
        <v>1027.9892</v>
      </c>
      <c r="AP728">
        <v>12.166320558806801</v>
      </c>
      <c r="AQ728">
        <v>1.32</v>
      </c>
      <c r="AR728">
        <v>217.84</v>
      </c>
      <c r="AS728">
        <v>-18.829999999999998</v>
      </c>
      <c r="AT728" s="10">
        <v>578268700000</v>
      </c>
      <c r="AU728">
        <v>83103</v>
      </c>
      <c r="AV728">
        <v>470</v>
      </c>
      <c r="AW728">
        <v>245198388</v>
      </c>
      <c r="AX728">
        <v>178968829</v>
      </c>
      <c r="AY728">
        <v>3205</v>
      </c>
      <c r="AZ728" s="10">
        <v>0</v>
      </c>
      <c r="BA728">
        <v>359</v>
      </c>
      <c r="BB728">
        <v>359</v>
      </c>
      <c r="BC728">
        <v>334</v>
      </c>
      <c r="BD728">
        <v>0</v>
      </c>
      <c r="BE728">
        <v>926</v>
      </c>
      <c r="BF728">
        <v>2101</v>
      </c>
      <c r="BG728">
        <v>2740</v>
      </c>
      <c r="BH728">
        <v>589</v>
      </c>
      <c r="BI728">
        <v>403</v>
      </c>
      <c r="BJ728">
        <v>0</v>
      </c>
      <c r="BK728">
        <v>71274</v>
      </c>
      <c r="BL728">
        <v>65919551</v>
      </c>
      <c r="BM728">
        <v>89468</v>
      </c>
      <c r="BN728">
        <v>0</v>
      </c>
      <c r="BO728">
        <v>28350665000</v>
      </c>
      <c r="BP728" s="3">
        <v>0.4</v>
      </c>
      <c r="BQ728" s="3">
        <v>3704</v>
      </c>
      <c r="BR728" s="3">
        <v>26179.47</v>
      </c>
      <c r="BS728">
        <v>3309026000</v>
      </c>
      <c r="BT728" s="3">
        <v>21981000</v>
      </c>
      <c r="BU728" s="3">
        <v>5532392000</v>
      </c>
      <c r="BV728" s="3">
        <v>14347112000</v>
      </c>
      <c r="BW728" s="3">
        <v>5140155000</v>
      </c>
      <c r="BX728">
        <v>23210511000</v>
      </c>
      <c r="BY728">
        <v>0</v>
      </c>
      <c r="BZ728">
        <v>0</v>
      </c>
      <c r="CA728">
        <v>0</v>
      </c>
      <c r="CB728">
        <v>0</v>
      </c>
      <c r="CC728">
        <v>26798107000</v>
      </c>
      <c r="CD728">
        <v>0.4</v>
      </c>
      <c r="CE728">
        <v>206772.11</v>
      </c>
      <c r="CF728">
        <v>299244291.12</v>
      </c>
      <c r="CG728">
        <v>21816.29</v>
      </c>
      <c r="CH728">
        <v>87064.25</v>
      </c>
      <c r="CI728">
        <v>34.518789599999998</v>
      </c>
      <c r="CJ728">
        <v>4.2699999999999996</v>
      </c>
      <c r="CK728">
        <v>84316.67</v>
      </c>
      <c r="CL728">
        <v>115926.67</v>
      </c>
      <c r="CM728">
        <v>31610</v>
      </c>
      <c r="CN728">
        <v>-22820</v>
      </c>
      <c r="CO728">
        <v>6392900</v>
      </c>
      <c r="CP728">
        <v>-93786.67</v>
      </c>
      <c r="CQ728">
        <v>-203520</v>
      </c>
      <c r="CR728">
        <v>1762263.1</v>
      </c>
      <c r="CS728">
        <v>367349696.86000001</v>
      </c>
      <c r="CT728">
        <v>34062.21</v>
      </c>
      <c r="CU728">
        <v>369147772.17000002</v>
      </c>
      <c r="CV728" s="34">
        <v>0.53441640000000001</v>
      </c>
      <c r="CW728">
        <v>15716803.880000001</v>
      </c>
      <c r="CX728" s="10">
        <v>515131.92000000004</v>
      </c>
      <c r="CY728" s="10">
        <f t="shared" si="23"/>
        <v>0</v>
      </c>
      <c r="CZ728" s="10">
        <f>IFERROR(INDEX(CONFAZ!$A$2:$ES$440,MATCH(DATE(YEAR($A728),MONTH($A728),15),CONFAZ!$A$2:$A$440,0),4),0)</f>
        <v>21816.29</v>
      </c>
      <c r="DA728"/>
      <c r="DB728"/>
      <c r="DC728"/>
      <c r="DD728"/>
      <c r="DJ728"/>
    </row>
    <row r="729" spans="1:114" x14ac:dyDescent="0.25">
      <c r="A729" s="1">
        <v>43517</v>
      </c>
      <c r="B729" s="1" t="str">
        <f t="shared" si="22"/>
        <v>21/02/2019</v>
      </c>
      <c r="C729" t="s">
        <v>61</v>
      </c>
      <c r="D729" t="s">
        <v>66</v>
      </c>
      <c r="E729" s="8">
        <v>3.7235999999999998</v>
      </c>
      <c r="F729">
        <v>292866635.44</v>
      </c>
      <c r="G729">
        <v>4158166.1099999994</v>
      </c>
      <c r="H729">
        <v>576131156</v>
      </c>
      <c r="I729">
        <v>79028634.300000012</v>
      </c>
      <c r="J729">
        <v>153268084.42000002</v>
      </c>
      <c r="K729">
        <v>15299812.370000001</v>
      </c>
      <c r="L729">
        <v>114017557</v>
      </c>
      <c r="M729" s="10">
        <v>14917244</v>
      </c>
      <c r="N729" s="10">
        <v>35895700</v>
      </c>
      <c r="O729" s="10">
        <v>82931222</v>
      </c>
      <c r="P729" s="10">
        <v>85606322</v>
      </c>
      <c r="Q729" s="10">
        <v>5517163</v>
      </c>
      <c r="R729" s="10">
        <v>85440395</v>
      </c>
      <c r="S729" s="10">
        <v>2660019</v>
      </c>
      <c r="T729" s="10">
        <v>18401647</v>
      </c>
      <c r="U729" s="10">
        <v>169291922</v>
      </c>
      <c r="V729" s="10">
        <v>71311356</v>
      </c>
      <c r="W729" s="10">
        <v>2660019</v>
      </c>
      <c r="X729" s="10">
        <v>18401647</v>
      </c>
      <c r="Y729" s="10">
        <v>169291922</v>
      </c>
      <c r="Z729" s="10">
        <v>71311356</v>
      </c>
      <c r="AA729" s="10">
        <v>4158166</v>
      </c>
      <c r="AB729" s="10">
        <v>-0.1675774625</v>
      </c>
      <c r="AC729">
        <v>133.9</v>
      </c>
      <c r="AD729" s="2">
        <v>15618080347</v>
      </c>
      <c r="AE729" s="2">
        <v>13566766788</v>
      </c>
      <c r="AF729" s="10">
        <f>INDEX(CONFAZ!$EN$2:$ES$408,MATCH(DATE(YEAR($A729),MONTH($A729),15),CONFAZ!$EN$2:$EN$408,0),2)</f>
        <v>146380333</v>
      </c>
      <c r="AG729" s="10">
        <f>INDEX(CONFAZ!$EN$2:$ES$408,MATCH(DATE(YEAR($A729),MONTH($A729),15),CONFAZ!$EN$2:$EN$408,0),3)</f>
        <v>219794716</v>
      </c>
      <c r="AH729">
        <v>998</v>
      </c>
      <c r="AI729">
        <v>1409188972800</v>
      </c>
      <c r="AJ729">
        <v>6.4</v>
      </c>
      <c r="AK729">
        <v>0.54</v>
      </c>
      <c r="AL729">
        <v>1148.9094444444399</v>
      </c>
      <c r="AM729">
        <v>906.76300000000003</v>
      </c>
      <c r="AN729">
        <v>824.48095238095198</v>
      </c>
      <c r="AO729">
        <v>1027.73</v>
      </c>
      <c r="AP729">
        <v>12.550618752300799</v>
      </c>
      <c r="AQ729">
        <v>1.43</v>
      </c>
      <c r="AR729">
        <v>238.24</v>
      </c>
      <c r="AS729">
        <v>-16.079999999999998</v>
      </c>
      <c r="AT729" s="10">
        <v>576069700000</v>
      </c>
      <c r="AU729">
        <v>60471</v>
      </c>
      <c r="AV729">
        <v>60</v>
      </c>
      <c r="AW729">
        <v>97975746</v>
      </c>
      <c r="AX729">
        <v>70635978</v>
      </c>
      <c r="AY729">
        <v>2019</v>
      </c>
      <c r="AZ729" s="10">
        <v>1104</v>
      </c>
      <c r="BA729">
        <v>109</v>
      </c>
      <c r="BB729">
        <v>109</v>
      </c>
      <c r="BC729">
        <v>2583</v>
      </c>
      <c r="BD729">
        <v>0</v>
      </c>
      <c r="BE729">
        <v>2200</v>
      </c>
      <c r="BF729">
        <v>64</v>
      </c>
      <c r="BG729">
        <v>38</v>
      </c>
      <c r="BH729">
        <v>638</v>
      </c>
      <c r="BI729">
        <v>392</v>
      </c>
      <c r="BJ729">
        <v>44</v>
      </c>
      <c r="BK729">
        <v>38984</v>
      </c>
      <c r="BL729">
        <v>27162832</v>
      </c>
      <c r="BM729">
        <v>64877</v>
      </c>
      <c r="BN729">
        <v>0</v>
      </c>
      <c r="BO729">
        <v>28350665000</v>
      </c>
      <c r="BP729" s="3">
        <v>0.4</v>
      </c>
      <c r="BQ729" s="3">
        <v>3704</v>
      </c>
      <c r="BR729" s="3">
        <v>26179.47</v>
      </c>
      <c r="BS729" s="3">
        <v>3309026000</v>
      </c>
      <c r="BT729">
        <v>21981000</v>
      </c>
      <c r="BU729" s="3">
        <v>5532392000</v>
      </c>
      <c r="BV729" s="3">
        <v>14347112000</v>
      </c>
      <c r="BW729">
        <v>5140155000</v>
      </c>
      <c r="BX729">
        <v>23210511000</v>
      </c>
      <c r="BY729">
        <v>0</v>
      </c>
      <c r="BZ729">
        <v>0</v>
      </c>
      <c r="CA729">
        <v>0</v>
      </c>
      <c r="CB729">
        <v>0</v>
      </c>
      <c r="CC729">
        <v>26798107000</v>
      </c>
      <c r="CD729">
        <v>0.4</v>
      </c>
      <c r="CE729">
        <v>228446.55</v>
      </c>
      <c r="CF729">
        <v>296363855.56</v>
      </c>
      <c r="CG729">
        <v>26665.59</v>
      </c>
      <c r="CH729">
        <v>27788.25</v>
      </c>
      <c r="CI729">
        <v>34.518789599999998</v>
      </c>
      <c r="CJ729">
        <v>4.1900000000000004</v>
      </c>
      <c r="CK729">
        <v>84316.67</v>
      </c>
      <c r="CL729">
        <v>115926.67</v>
      </c>
      <c r="CM729">
        <v>31610</v>
      </c>
      <c r="CN729">
        <v>-22820</v>
      </c>
      <c r="CO729">
        <v>6392900</v>
      </c>
      <c r="CP729">
        <v>-93786.67</v>
      </c>
      <c r="CQ729">
        <v>-203520</v>
      </c>
      <c r="CR729">
        <v>2095077.93</v>
      </c>
      <c r="CS729">
        <v>321708889.44999999</v>
      </c>
      <c r="CT729">
        <v>133719.31</v>
      </c>
      <c r="CU729">
        <v>323939680.44</v>
      </c>
      <c r="CV729" s="34">
        <v>0.53441640000000001</v>
      </c>
      <c r="CW729">
        <v>15542885.76</v>
      </c>
      <c r="CX729" s="10">
        <v>569535.89</v>
      </c>
      <c r="CY729" s="10">
        <f t="shared" si="23"/>
        <v>0</v>
      </c>
      <c r="CZ729" s="10">
        <f>IFERROR(INDEX(CONFAZ!$A$2:$ES$440,MATCH(DATE(YEAR($A729),MONTH($A729),15),CONFAZ!$A$2:$A$440,0),4),0)</f>
        <v>26665.59</v>
      </c>
      <c r="DA729"/>
      <c r="DB729"/>
      <c r="DC729"/>
      <c r="DD729"/>
      <c r="DJ729"/>
    </row>
    <row r="730" spans="1:114" x14ac:dyDescent="0.25">
      <c r="A730" s="1">
        <v>43545</v>
      </c>
      <c r="B730" s="1" t="str">
        <f t="shared" si="22"/>
        <v>21/03/2019</v>
      </c>
      <c r="C730" t="s">
        <v>61</v>
      </c>
      <c r="D730" t="s">
        <v>66</v>
      </c>
      <c r="E730" s="8">
        <v>3.8464999999999998</v>
      </c>
      <c r="F730">
        <v>313486465.81</v>
      </c>
      <c r="G730">
        <v>3677425.1500000004</v>
      </c>
      <c r="H730">
        <v>556244707</v>
      </c>
      <c r="I730">
        <v>73512553.729999989</v>
      </c>
      <c r="J730">
        <v>114145124.27</v>
      </c>
      <c r="K730">
        <v>14438644.869999999</v>
      </c>
      <c r="L730">
        <v>61173676</v>
      </c>
      <c r="M730" s="10">
        <v>19998158</v>
      </c>
      <c r="N730" s="10">
        <v>27396451</v>
      </c>
      <c r="O730" s="10">
        <v>70496662</v>
      </c>
      <c r="P730" s="10">
        <v>78638751</v>
      </c>
      <c r="Q730" s="10">
        <v>4946122</v>
      </c>
      <c r="R730" s="10">
        <v>76911944</v>
      </c>
      <c r="S730" s="10">
        <v>2823061</v>
      </c>
      <c r="T730" s="10">
        <v>17560705</v>
      </c>
      <c r="U730" s="10">
        <v>185781601</v>
      </c>
      <c r="V730" s="10">
        <v>68014094</v>
      </c>
      <c r="W730" s="10">
        <v>2823061</v>
      </c>
      <c r="X730" s="10">
        <v>17560705</v>
      </c>
      <c r="Y730" s="10">
        <v>185781601</v>
      </c>
      <c r="Z730" s="10">
        <v>68014094</v>
      </c>
      <c r="AA730" s="10">
        <v>3677158</v>
      </c>
      <c r="AB730" s="10">
        <v>-0.15505025650000001</v>
      </c>
      <c r="AC730">
        <v>139.02000000000001</v>
      </c>
      <c r="AD730" s="2">
        <v>17308721624</v>
      </c>
      <c r="AE730" s="2">
        <v>14066000746</v>
      </c>
      <c r="AF730" s="10">
        <f>INDEX(CONFAZ!$EN$2:$ES$408,MATCH(DATE(YEAR($A730),MONTH($A730),15),CONFAZ!$EN$2:$EN$408,0),2)</f>
        <v>196862358</v>
      </c>
      <c r="AG730" s="10">
        <f>INDEX(CONFAZ!$EN$2:$ES$408,MATCH(DATE(YEAR($A730),MONTH($A730),15),CONFAZ!$EN$2:$EN$408,0),3)</f>
        <v>155521684</v>
      </c>
      <c r="AH730">
        <v>998</v>
      </c>
      <c r="AI730">
        <v>1477690672500</v>
      </c>
      <c r="AJ730">
        <v>6.4</v>
      </c>
      <c r="AK730">
        <v>0.77</v>
      </c>
      <c r="AL730">
        <v>1151.4455555555501</v>
      </c>
      <c r="AM730">
        <v>901.43600000000004</v>
      </c>
      <c r="AN730">
        <v>821.07904761904695</v>
      </c>
      <c r="AO730">
        <v>1026.1723999999999</v>
      </c>
      <c r="AP730">
        <v>12.8453402589581</v>
      </c>
      <c r="AQ730">
        <v>1.75</v>
      </c>
      <c r="AR730">
        <v>257.64999999999998</v>
      </c>
      <c r="AS730">
        <v>11.98</v>
      </c>
      <c r="AT730" s="10">
        <v>601715600000</v>
      </c>
      <c r="AU730">
        <v>45852</v>
      </c>
      <c r="AV730">
        <v>0</v>
      </c>
      <c r="AW730">
        <v>107169010</v>
      </c>
      <c r="AX730">
        <v>101965922</v>
      </c>
      <c r="AY730">
        <v>1659</v>
      </c>
      <c r="AZ730" s="10">
        <v>1203</v>
      </c>
      <c r="BA730">
        <v>172</v>
      </c>
      <c r="BB730">
        <v>172</v>
      </c>
      <c r="BC730">
        <v>6965</v>
      </c>
      <c r="BD730">
        <v>0</v>
      </c>
      <c r="BE730">
        <v>0</v>
      </c>
      <c r="BF730">
        <v>49</v>
      </c>
      <c r="BG730">
        <v>449</v>
      </c>
      <c r="BH730">
        <v>221</v>
      </c>
      <c r="BI730">
        <v>0</v>
      </c>
      <c r="BJ730">
        <v>0</v>
      </c>
      <c r="BK730">
        <v>23628</v>
      </c>
      <c r="BL730">
        <v>5073513</v>
      </c>
      <c r="BM730">
        <v>46669</v>
      </c>
      <c r="BN730">
        <v>0</v>
      </c>
      <c r="BO730">
        <v>28350665000</v>
      </c>
      <c r="BP730" s="3">
        <v>0.4</v>
      </c>
      <c r="BQ730" s="3">
        <v>3704</v>
      </c>
      <c r="BR730" s="3">
        <v>26179.47</v>
      </c>
      <c r="BS730" s="3">
        <v>3309026000</v>
      </c>
      <c r="BT730" s="3">
        <v>21981000</v>
      </c>
      <c r="BU730" s="3">
        <v>5532392000</v>
      </c>
      <c r="BV730">
        <v>14347112000</v>
      </c>
      <c r="BW730">
        <v>5140155000</v>
      </c>
      <c r="BX730" s="3">
        <v>23210511000</v>
      </c>
      <c r="BY730">
        <v>0</v>
      </c>
      <c r="BZ730">
        <v>0</v>
      </c>
      <c r="CA730">
        <v>0</v>
      </c>
      <c r="CB730">
        <v>0</v>
      </c>
      <c r="CC730">
        <v>26798107000</v>
      </c>
      <c r="CD730">
        <v>0.4</v>
      </c>
      <c r="CE730">
        <v>158215.47</v>
      </c>
      <c r="CF730">
        <v>317241501.44</v>
      </c>
      <c r="CG730">
        <v>16436.79</v>
      </c>
      <c r="CH730">
        <v>27855.25</v>
      </c>
      <c r="CI730">
        <v>34.518789599999998</v>
      </c>
      <c r="CJ730">
        <v>4.3099999999999996</v>
      </c>
      <c r="CK730">
        <v>84316.67</v>
      </c>
      <c r="CL730">
        <v>115926.67</v>
      </c>
      <c r="CM730">
        <v>31610</v>
      </c>
      <c r="CN730">
        <v>-22820</v>
      </c>
      <c r="CO730">
        <v>6392900</v>
      </c>
      <c r="CP730">
        <v>-93786.67</v>
      </c>
      <c r="CQ730">
        <v>-203520</v>
      </c>
      <c r="CR730">
        <v>1505756.23</v>
      </c>
      <c r="CS730">
        <v>315596310.49000001</v>
      </c>
      <c r="CT730">
        <v>76233.31</v>
      </c>
      <c r="CU730">
        <v>317179995.02999997</v>
      </c>
      <c r="CV730" s="34">
        <v>0.53441640000000001</v>
      </c>
      <c r="CW730">
        <v>15764915.039999999</v>
      </c>
      <c r="CX730" s="5">
        <v>550047.33000000007</v>
      </c>
      <c r="CY730" s="10">
        <f t="shared" si="23"/>
        <v>0</v>
      </c>
      <c r="CZ730" s="10">
        <f>IFERROR(INDEX(CONFAZ!$A$2:$ES$440,MATCH(DATE(YEAR($A730),MONTH($A730),15),CONFAZ!$A$2:$A$440,0),4),0)</f>
        <v>16436.79</v>
      </c>
      <c r="DA730"/>
      <c r="DB730"/>
      <c r="DC730"/>
      <c r="DD730"/>
      <c r="DJ730"/>
    </row>
    <row r="731" spans="1:114" x14ac:dyDescent="0.25">
      <c r="A731" s="1">
        <v>43576</v>
      </c>
      <c r="B731" s="1" t="str">
        <f t="shared" si="22"/>
        <v>21/04/2019</v>
      </c>
      <c r="C731" t="s">
        <v>61</v>
      </c>
      <c r="D731" t="s">
        <v>66</v>
      </c>
      <c r="E731" s="8">
        <v>3.8961999999999999</v>
      </c>
      <c r="F731">
        <v>394810708.60000002</v>
      </c>
      <c r="G731">
        <v>2704574.3600000003</v>
      </c>
      <c r="H731">
        <v>579859838</v>
      </c>
      <c r="I731">
        <v>80224837.310000002</v>
      </c>
      <c r="J731">
        <v>36370022.780000001</v>
      </c>
      <c r="K731">
        <v>15036728.770000001</v>
      </c>
      <c r="L731">
        <v>58401298</v>
      </c>
      <c r="M731" s="10">
        <v>14351004</v>
      </c>
      <c r="N731" s="10">
        <v>28617602</v>
      </c>
      <c r="O731" s="10">
        <v>73784323</v>
      </c>
      <c r="P731" s="10">
        <v>76837358</v>
      </c>
      <c r="Q731" s="10">
        <v>4627301</v>
      </c>
      <c r="R731" s="10">
        <v>82420756</v>
      </c>
      <c r="S731" s="10">
        <v>3449354</v>
      </c>
      <c r="T731" s="10">
        <v>19662512</v>
      </c>
      <c r="U731" s="10">
        <v>202943745</v>
      </c>
      <c r="V731" s="10">
        <v>70462318</v>
      </c>
      <c r="W731" s="10">
        <v>3449354</v>
      </c>
      <c r="X731" s="10">
        <v>19662512</v>
      </c>
      <c r="Y731" s="10">
        <v>202943745</v>
      </c>
      <c r="Z731" s="10">
        <v>70462318</v>
      </c>
      <c r="AA731" s="10">
        <v>2703565</v>
      </c>
      <c r="AB731" s="10">
        <v>-8.4397301999999993E-2</v>
      </c>
      <c r="AC731">
        <v>139.66999999999999</v>
      </c>
      <c r="AD731" s="2">
        <v>19090646313</v>
      </c>
      <c r="AE731" s="2">
        <v>14664020352</v>
      </c>
      <c r="AF731" s="10">
        <f>INDEX(CONFAZ!$EN$2:$ES$408,MATCH(DATE(YEAR($A731),MONTH($A731),15),CONFAZ!$EN$2:$EN$408,0),2)</f>
        <v>387676152</v>
      </c>
      <c r="AG731" s="10">
        <f>INDEX(CONFAZ!$EN$2:$ES$408,MATCH(DATE(YEAR($A731),MONTH($A731),15),CONFAZ!$EN$2:$EN$408,0),3)</f>
        <v>396457511</v>
      </c>
      <c r="AH731">
        <v>998</v>
      </c>
      <c r="AI731">
        <v>1495357663800</v>
      </c>
      <c r="AJ731">
        <v>6.4</v>
      </c>
      <c r="AK731">
        <v>0.6</v>
      </c>
      <c r="AL731">
        <v>1179.62222222222</v>
      </c>
      <c r="AM731">
        <v>921.33749999999998</v>
      </c>
      <c r="AN731">
        <v>835.91571428571399</v>
      </c>
      <c r="AO731">
        <v>1052.7552000000001</v>
      </c>
      <c r="AP731">
        <v>12.614014530114799</v>
      </c>
      <c r="AQ731">
        <v>1.56999</v>
      </c>
      <c r="AR731">
        <v>279.95999999999998</v>
      </c>
      <c r="AS731">
        <v>35.719000000000001</v>
      </c>
      <c r="AT731" s="10">
        <v>612995400000</v>
      </c>
      <c r="AU731">
        <v>54084</v>
      </c>
      <c r="AV731">
        <v>0</v>
      </c>
      <c r="AW731">
        <v>130208692</v>
      </c>
      <c r="AX731">
        <v>112333847</v>
      </c>
      <c r="AY731">
        <v>2704</v>
      </c>
      <c r="AZ731" s="10">
        <v>155</v>
      </c>
      <c r="BA731">
        <v>138</v>
      </c>
      <c r="BB731">
        <v>138</v>
      </c>
      <c r="BC731">
        <v>194</v>
      </c>
      <c r="BD731">
        <v>0</v>
      </c>
      <c r="BE731">
        <v>152</v>
      </c>
      <c r="BF731">
        <v>91633</v>
      </c>
      <c r="BG731">
        <v>2912</v>
      </c>
      <c r="BH731">
        <v>829</v>
      </c>
      <c r="BI731">
        <v>502</v>
      </c>
      <c r="BJ731">
        <v>0</v>
      </c>
      <c r="BK731">
        <v>35465</v>
      </c>
      <c r="BL731">
        <v>10583431</v>
      </c>
      <c r="BM731">
        <v>7101327</v>
      </c>
      <c r="BN731">
        <v>0</v>
      </c>
      <c r="BO731">
        <v>28350665000</v>
      </c>
      <c r="BP731" s="3">
        <v>0.4</v>
      </c>
      <c r="BQ731" s="3">
        <v>3704</v>
      </c>
      <c r="BR731" s="3">
        <v>26179.47</v>
      </c>
      <c r="BS731" s="3">
        <v>3309026000</v>
      </c>
      <c r="BT731" s="3">
        <v>21981000</v>
      </c>
      <c r="BU731" s="3">
        <v>5532392000</v>
      </c>
      <c r="BV731" s="3">
        <v>14347112000</v>
      </c>
      <c r="BW731" s="3">
        <v>5140155000</v>
      </c>
      <c r="BX731" s="3">
        <v>23210511000</v>
      </c>
      <c r="BY731">
        <v>0</v>
      </c>
      <c r="BZ731">
        <v>0</v>
      </c>
      <c r="CA731">
        <v>0</v>
      </c>
      <c r="CB731">
        <v>0</v>
      </c>
      <c r="CC731">
        <v>26798107000</v>
      </c>
      <c r="CD731">
        <v>0.4</v>
      </c>
      <c r="CE731">
        <v>240074.89</v>
      </c>
      <c r="CF731">
        <v>263100642.15000001</v>
      </c>
      <c r="CG731">
        <v>21260.959999999999</v>
      </c>
      <c r="CH731">
        <v>27958.25</v>
      </c>
      <c r="CI731">
        <v>34.518789599999998</v>
      </c>
      <c r="CJ731">
        <v>4.4400000000000004</v>
      </c>
      <c r="CK731">
        <v>-124343.33</v>
      </c>
      <c r="CL731">
        <v>-98176.67</v>
      </c>
      <c r="CM731">
        <v>26166.67</v>
      </c>
      <c r="CN731">
        <v>-456100</v>
      </c>
      <c r="CO731">
        <v>5893780</v>
      </c>
      <c r="CP731">
        <v>-93096.67</v>
      </c>
      <c r="CQ731">
        <v>-267260</v>
      </c>
      <c r="CR731">
        <v>1143873.79</v>
      </c>
      <c r="CS731">
        <v>315232153.73000002</v>
      </c>
      <c r="CT731">
        <v>80523.240000000005</v>
      </c>
      <c r="CU731">
        <v>316460650.75999999</v>
      </c>
      <c r="CV731" s="34">
        <v>0.53441640000000001</v>
      </c>
      <c r="CW731">
        <v>14663053.57</v>
      </c>
      <c r="CX731" s="10">
        <v>557644.28</v>
      </c>
      <c r="CY731" s="10">
        <f t="shared" si="23"/>
        <v>0</v>
      </c>
      <c r="CZ731" s="10">
        <f>IFERROR(INDEX(CONFAZ!$A$2:$ES$440,MATCH(DATE(YEAR($A731),MONTH($A731),15),CONFAZ!$A$2:$A$440,0),4),0)</f>
        <v>21260.959999999999</v>
      </c>
      <c r="DA731"/>
      <c r="DB731"/>
      <c r="DC731"/>
      <c r="DD731"/>
      <c r="DJ731"/>
    </row>
    <row r="732" spans="1:114" x14ac:dyDescent="0.25">
      <c r="A732" s="1">
        <v>43606</v>
      </c>
      <c r="B732" s="1" t="str">
        <f t="shared" si="22"/>
        <v>21/05/2019</v>
      </c>
      <c r="C732" t="s">
        <v>61</v>
      </c>
      <c r="D732" t="s">
        <v>66</v>
      </c>
      <c r="E732" s="8">
        <v>4.0015000000000001</v>
      </c>
      <c r="F732">
        <v>423099296.35999995</v>
      </c>
      <c r="G732">
        <v>7409375.4100000001</v>
      </c>
      <c r="H732">
        <v>610812533</v>
      </c>
      <c r="I732">
        <v>92516255.699999973</v>
      </c>
      <c r="J732">
        <v>26190911.540000003</v>
      </c>
      <c r="K732">
        <v>15704200.930000002</v>
      </c>
      <c r="L732">
        <v>44608590</v>
      </c>
      <c r="M732" s="10">
        <v>18050259</v>
      </c>
      <c r="N732" s="10">
        <v>29246540</v>
      </c>
      <c r="O732" s="10">
        <v>87376166</v>
      </c>
      <c r="P732" s="10">
        <v>95978061</v>
      </c>
      <c r="Q732" s="10">
        <v>6918824</v>
      </c>
      <c r="R732" s="10">
        <v>89153671</v>
      </c>
      <c r="S732" s="10">
        <v>2950227</v>
      </c>
      <c r="T732" s="10">
        <v>19799202</v>
      </c>
      <c r="U732" s="10">
        <v>183273136</v>
      </c>
      <c r="V732" s="10">
        <v>70745476</v>
      </c>
      <c r="W732" s="10">
        <v>2950227</v>
      </c>
      <c r="X732" s="10">
        <v>19799202</v>
      </c>
      <c r="Y732" s="10">
        <v>183273136</v>
      </c>
      <c r="Z732" s="10">
        <v>70745476</v>
      </c>
      <c r="AA732" s="10">
        <v>7320971</v>
      </c>
      <c r="AB732" s="10">
        <v>7.8386852600000001E-2</v>
      </c>
      <c r="AC732">
        <v>139.38</v>
      </c>
      <c r="AD732" s="2">
        <v>20500498556</v>
      </c>
      <c r="AE732" s="2">
        <v>16130590785</v>
      </c>
      <c r="AF732" s="10">
        <f>INDEX(CONFAZ!$EN$2:$ES$408,MATCH(DATE(YEAR($A732),MONTH($A732),15),CONFAZ!$EN$2:$EN$408,0),2)</f>
        <v>397648509</v>
      </c>
      <c r="AG732" s="10">
        <f>INDEX(CONFAZ!$EN$2:$ES$408,MATCH(DATE(YEAR($A732),MONTH($A732),15),CONFAZ!$EN$2:$EN$408,0),3)</f>
        <v>391949146</v>
      </c>
      <c r="AH732">
        <v>998</v>
      </c>
      <c r="AI732">
        <v>1545227243000</v>
      </c>
      <c r="AJ732">
        <v>6.4</v>
      </c>
      <c r="AK732">
        <v>0.15</v>
      </c>
      <c r="AL732">
        <v>1180.0061111111099</v>
      </c>
      <c r="AM732">
        <v>922.90549999999996</v>
      </c>
      <c r="AN732">
        <v>839.50904761904701</v>
      </c>
      <c r="AO732">
        <v>1050.3172</v>
      </c>
      <c r="AP732">
        <v>12.395003130051199</v>
      </c>
      <c r="AQ732">
        <v>1.1299999999999999</v>
      </c>
      <c r="AR732">
        <v>276.60000000000002</v>
      </c>
      <c r="AS732">
        <v>24.15</v>
      </c>
      <c r="AT732" s="10">
        <v>615256900000</v>
      </c>
      <c r="AU732">
        <v>95788</v>
      </c>
      <c r="AV732">
        <v>60</v>
      </c>
      <c r="AW732">
        <v>128075373</v>
      </c>
      <c r="AX732">
        <v>124239854</v>
      </c>
      <c r="AY732">
        <v>3902</v>
      </c>
      <c r="AZ732" s="10">
        <v>2934</v>
      </c>
      <c r="BA732">
        <v>409</v>
      </c>
      <c r="BB732">
        <v>409</v>
      </c>
      <c r="BC732">
        <v>2317</v>
      </c>
      <c r="BD732">
        <v>0</v>
      </c>
      <c r="BE732">
        <v>1079</v>
      </c>
      <c r="BF732">
        <v>1191616</v>
      </c>
      <c r="BG732">
        <v>4386</v>
      </c>
      <c r="BH732">
        <v>4220</v>
      </c>
      <c r="BI732">
        <v>773</v>
      </c>
      <c r="BJ732">
        <v>43</v>
      </c>
      <c r="BK732">
        <v>64236</v>
      </c>
      <c r="BL732">
        <v>2380959</v>
      </c>
      <c r="BM732">
        <v>75598</v>
      </c>
      <c r="BN732">
        <v>0</v>
      </c>
      <c r="BO732">
        <v>28350665000</v>
      </c>
      <c r="BP732" s="3">
        <v>0.4</v>
      </c>
      <c r="BQ732" s="3">
        <v>3704</v>
      </c>
      <c r="BR732" s="3">
        <v>26179.47</v>
      </c>
      <c r="BS732" s="3">
        <v>3309026000</v>
      </c>
      <c r="BT732" s="3">
        <v>21981000</v>
      </c>
      <c r="BU732" s="3">
        <v>5532392000</v>
      </c>
      <c r="BV732" s="3">
        <v>14347112000</v>
      </c>
      <c r="BW732" s="3">
        <v>5140155000</v>
      </c>
      <c r="BX732" s="3">
        <v>23210511000</v>
      </c>
      <c r="BY732">
        <v>0</v>
      </c>
      <c r="BZ732">
        <v>0</v>
      </c>
      <c r="CA732">
        <v>0</v>
      </c>
      <c r="CB732">
        <v>0</v>
      </c>
      <c r="CC732">
        <v>26798107000</v>
      </c>
      <c r="CD732">
        <v>0.4</v>
      </c>
      <c r="CE732">
        <v>145114.92000000001</v>
      </c>
      <c r="CF732">
        <v>232620940.66999999</v>
      </c>
      <c r="CG732">
        <v>9280.73</v>
      </c>
      <c r="CH732">
        <v>28148.25</v>
      </c>
      <c r="CI732">
        <v>34.518789599999998</v>
      </c>
      <c r="CJ732">
        <v>4.55</v>
      </c>
      <c r="CK732">
        <v>-124343.33</v>
      </c>
      <c r="CL732">
        <v>-98176.67</v>
      </c>
      <c r="CM732">
        <v>26166.67</v>
      </c>
      <c r="CN732">
        <v>-456100</v>
      </c>
      <c r="CO732">
        <v>5893780</v>
      </c>
      <c r="CP732">
        <v>-93096.67</v>
      </c>
      <c r="CQ732">
        <v>-267260</v>
      </c>
      <c r="CR732">
        <v>2126884</v>
      </c>
      <c r="CS732">
        <v>305578736.67000002</v>
      </c>
      <c r="CT732">
        <v>69599.5</v>
      </c>
      <c r="CU732">
        <v>307788713.83999997</v>
      </c>
      <c r="CV732" s="34">
        <v>0.53441640000000001</v>
      </c>
      <c r="CW732">
        <v>15302164.07</v>
      </c>
      <c r="CX732" s="10">
        <v>546038.09</v>
      </c>
      <c r="CY732" s="10">
        <f t="shared" si="23"/>
        <v>0</v>
      </c>
      <c r="CZ732" s="10">
        <f>IFERROR(INDEX(CONFAZ!$A$2:$ES$440,MATCH(DATE(YEAR($A732),MONTH($A732),15),CONFAZ!$A$2:$A$440,0),4),0)</f>
        <v>9280.73</v>
      </c>
      <c r="DA732"/>
      <c r="DB732"/>
      <c r="DC732"/>
      <c r="DD732"/>
      <c r="DJ732"/>
    </row>
    <row r="733" spans="1:114" x14ac:dyDescent="0.25">
      <c r="A733" s="1">
        <v>43637</v>
      </c>
      <c r="B733" s="1" t="str">
        <f t="shared" si="22"/>
        <v>21/06/2019</v>
      </c>
      <c r="C733" t="s">
        <v>61</v>
      </c>
      <c r="D733" t="s">
        <v>66</v>
      </c>
      <c r="E733" s="8">
        <v>3.8588</v>
      </c>
      <c r="F733">
        <v>323682756.5399999</v>
      </c>
      <c r="G733">
        <v>5271687.82</v>
      </c>
      <c r="H733">
        <v>654400245</v>
      </c>
      <c r="I733">
        <v>91506002.920000002</v>
      </c>
      <c r="J733">
        <v>163967520.73000005</v>
      </c>
      <c r="K733">
        <v>14853650.329999998</v>
      </c>
      <c r="L733">
        <v>29087657</v>
      </c>
      <c r="M733" s="10">
        <v>17707783</v>
      </c>
      <c r="N733" s="10">
        <v>36005868</v>
      </c>
      <c r="O733" s="10">
        <v>82086213</v>
      </c>
      <c r="P733" s="10">
        <v>95920697</v>
      </c>
      <c r="Q733" s="10">
        <v>4956022</v>
      </c>
      <c r="R733" s="10">
        <v>95016397</v>
      </c>
      <c r="S733" s="10">
        <v>3611199</v>
      </c>
      <c r="T733" s="10">
        <v>18788888</v>
      </c>
      <c r="U733" s="10">
        <v>219363639</v>
      </c>
      <c r="V733" s="10">
        <v>75720592</v>
      </c>
      <c r="W733" s="10">
        <v>3611199</v>
      </c>
      <c r="X733" s="10">
        <v>18788888</v>
      </c>
      <c r="Y733" s="10">
        <v>219363639</v>
      </c>
      <c r="Z733" s="10">
        <v>75720592</v>
      </c>
      <c r="AA733" s="10">
        <v>5222947</v>
      </c>
      <c r="AB733" s="10">
        <v>-0.31870357869999999</v>
      </c>
      <c r="AC733">
        <v>135.1</v>
      </c>
      <c r="AD733" s="2">
        <v>18306721692</v>
      </c>
      <c r="AE733" s="2">
        <v>13944367799</v>
      </c>
      <c r="AF733" s="10">
        <f>INDEX(CONFAZ!$EN$2:$ES$408,MATCH(DATE(YEAR($A733),MONTH($A733),15),CONFAZ!$EN$2:$EN$408,0),2)</f>
        <v>284890204</v>
      </c>
      <c r="AG733" s="10">
        <f>INDEX(CONFAZ!$EN$2:$ES$408,MATCH(DATE(YEAR($A733),MONTH($A733),15),CONFAZ!$EN$2:$EN$408,0),3)</f>
        <v>212651729</v>
      </c>
      <c r="AH733">
        <v>998</v>
      </c>
      <c r="AI733">
        <v>1497569409600</v>
      </c>
      <c r="AJ733">
        <v>6.4</v>
      </c>
      <c r="AK733">
        <v>0.01</v>
      </c>
      <c r="AL733">
        <v>1198.7105555555499</v>
      </c>
      <c r="AM733">
        <v>923.58749999999998</v>
      </c>
      <c r="AN733">
        <v>837.88476190476194</v>
      </c>
      <c r="AO733">
        <v>1058.4380000000001</v>
      </c>
      <c r="AP733">
        <v>12.1405244004852</v>
      </c>
      <c r="AQ733">
        <v>1.01</v>
      </c>
      <c r="AR733">
        <v>244.42</v>
      </c>
      <c r="AS733">
        <v>27.09</v>
      </c>
      <c r="AT733" s="10">
        <v>596890200000</v>
      </c>
      <c r="AU733">
        <v>98015</v>
      </c>
      <c r="AV733">
        <v>210</v>
      </c>
      <c r="AW733">
        <v>130648917</v>
      </c>
      <c r="AX733">
        <v>104901057</v>
      </c>
      <c r="AY733">
        <v>4834</v>
      </c>
      <c r="AZ733" s="10">
        <v>436</v>
      </c>
      <c r="BA733">
        <v>296</v>
      </c>
      <c r="BB733">
        <v>296</v>
      </c>
      <c r="BC733">
        <v>355</v>
      </c>
      <c r="BD733">
        <v>517</v>
      </c>
      <c r="BE733">
        <v>530</v>
      </c>
      <c r="BF733">
        <v>689190</v>
      </c>
      <c r="BG733">
        <v>1120</v>
      </c>
      <c r="BH733">
        <v>1590</v>
      </c>
      <c r="BI733">
        <v>1108</v>
      </c>
      <c r="BJ733">
        <v>2</v>
      </c>
      <c r="BK733">
        <v>82412</v>
      </c>
      <c r="BL733">
        <v>9550040</v>
      </c>
      <c r="BM733">
        <v>15306396</v>
      </c>
      <c r="BN733">
        <v>0</v>
      </c>
      <c r="BO733">
        <v>28350665000</v>
      </c>
      <c r="BP733" s="3">
        <v>0.4</v>
      </c>
      <c r="BQ733" s="3">
        <v>3704</v>
      </c>
      <c r="BR733" s="3">
        <v>26179.47</v>
      </c>
      <c r="BS733">
        <v>3309026000</v>
      </c>
      <c r="BT733" s="3">
        <v>21981000</v>
      </c>
      <c r="BU733" s="3">
        <v>5532392000</v>
      </c>
      <c r="BV733" s="3">
        <v>14347112000</v>
      </c>
      <c r="BW733" s="3">
        <v>5140155000</v>
      </c>
      <c r="BX733" s="3">
        <v>23210511000</v>
      </c>
      <c r="BY733">
        <v>0</v>
      </c>
      <c r="BZ733">
        <v>0</v>
      </c>
      <c r="CA733">
        <v>0</v>
      </c>
      <c r="CB733">
        <v>0</v>
      </c>
      <c r="CC733">
        <v>26798107000</v>
      </c>
      <c r="CD733">
        <v>0.4</v>
      </c>
      <c r="CE733">
        <v>155712.67000000001</v>
      </c>
      <c r="CF733">
        <v>720496090.69000006</v>
      </c>
      <c r="CG733">
        <v>7782.48</v>
      </c>
      <c r="CH733">
        <v>27817.25</v>
      </c>
      <c r="CI733">
        <v>34.518789599999998</v>
      </c>
      <c r="CJ733">
        <v>4.47</v>
      </c>
      <c r="CK733">
        <v>-124343.33</v>
      </c>
      <c r="CL733">
        <v>-98176.67</v>
      </c>
      <c r="CM733">
        <v>26166.67</v>
      </c>
      <c r="CN733">
        <v>-456100</v>
      </c>
      <c r="CO733">
        <v>5893780</v>
      </c>
      <c r="CP733">
        <v>-93096.67</v>
      </c>
      <c r="CQ733">
        <v>-267260</v>
      </c>
      <c r="CR733">
        <v>3448609.48</v>
      </c>
      <c r="CS733">
        <v>349585429.68000001</v>
      </c>
      <c r="CT733">
        <v>41434.74</v>
      </c>
      <c r="CU733">
        <v>353078700.60000002</v>
      </c>
      <c r="CV733" s="34">
        <v>0.53441640000000001</v>
      </c>
      <c r="CW733">
        <v>19154524.23</v>
      </c>
      <c r="CX733" s="10">
        <v>572639.18999999994</v>
      </c>
      <c r="CY733" s="10">
        <f t="shared" si="23"/>
        <v>0</v>
      </c>
      <c r="CZ733" s="10">
        <f>IFERROR(INDEX(CONFAZ!$A$2:$ES$440,MATCH(DATE(YEAR($A733),MONTH($A733),15),CONFAZ!$A$2:$A$440,0),4),0)</f>
        <v>7782.48</v>
      </c>
      <c r="DA733" s="10"/>
      <c r="DB733" s="10"/>
      <c r="DC733"/>
      <c r="DD733"/>
      <c r="DJ733"/>
    </row>
    <row r="734" spans="1:114" x14ac:dyDescent="0.25">
      <c r="A734" s="1">
        <v>43667</v>
      </c>
      <c r="B734" s="1" t="str">
        <f t="shared" si="22"/>
        <v>21/07/2019</v>
      </c>
      <c r="C734" t="s">
        <v>61</v>
      </c>
      <c r="D734" t="s">
        <v>66</v>
      </c>
      <c r="E734" s="8">
        <v>3.7793000000000001</v>
      </c>
      <c r="F734">
        <v>385633700.94</v>
      </c>
      <c r="G734">
        <v>23292084.670000002</v>
      </c>
      <c r="H734">
        <v>656190291</v>
      </c>
      <c r="I734">
        <v>87379462.220000014</v>
      </c>
      <c r="J734">
        <v>86930566.699999988</v>
      </c>
      <c r="K734">
        <v>16368245.460000001</v>
      </c>
      <c r="L734">
        <v>28006174</v>
      </c>
      <c r="M734" s="10">
        <v>14725633</v>
      </c>
      <c r="N734" s="10">
        <v>30091480</v>
      </c>
      <c r="O734" s="10">
        <v>85677256</v>
      </c>
      <c r="P734" s="10">
        <v>90135061</v>
      </c>
      <c r="Q734" s="10">
        <v>5605960</v>
      </c>
      <c r="R734" s="10">
        <v>99443842</v>
      </c>
      <c r="S734" s="10">
        <v>2989414</v>
      </c>
      <c r="T734" s="10">
        <v>22423901</v>
      </c>
      <c r="U734" s="10">
        <v>206706298</v>
      </c>
      <c r="V734" s="10">
        <v>75132854</v>
      </c>
      <c r="W734" s="10">
        <v>2989414</v>
      </c>
      <c r="X734" s="10">
        <v>22423901</v>
      </c>
      <c r="Y734" s="10">
        <v>206706298</v>
      </c>
      <c r="Z734" s="10">
        <v>75132854</v>
      </c>
      <c r="AA734" s="10">
        <v>23258592</v>
      </c>
      <c r="AB734" s="10">
        <v>0.44910179639999998</v>
      </c>
      <c r="AC734">
        <v>143.15</v>
      </c>
      <c r="AD734" s="2">
        <v>19920683762</v>
      </c>
      <c r="AE734" s="2">
        <v>18032908964</v>
      </c>
      <c r="AF734" s="10">
        <f>INDEX(CONFAZ!$EN$2:$ES$408,MATCH(DATE(YEAR($A734),MONTH($A734),15),CONFAZ!$EN$2:$EN$408,0),2)</f>
        <v>386467693</v>
      </c>
      <c r="AG734" s="10">
        <f>INDEX(CONFAZ!$EN$2:$ES$408,MATCH(DATE(YEAR($A734),MONTH($A734),15),CONFAZ!$EN$2:$EN$408,0),3)</f>
        <v>340380003</v>
      </c>
      <c r="AH734">
        <v>998</v>
      </c>
      <c r="AI734">
        <v>1457789389000</v>
      </c>
      <c r="AJ734">
        <v>6.4</v>
      </c>
      <c r="AK734">
        <v>0.1</v>
      </c>
      <c r="AL734">
        <v>1203.14222222222</v>
      </c>
      <c r="AM734">
        <v>921.46900000000005</v>
      </c>
      <c r="AN734">
        <v>837.97523809523796</v>
      </c>
      <c r="AO734">
        <v>1060.538</v>
      </c>
      <c r="AP734">
        <v>11.9507121736453</v>
      </c>
      <c r="AQ734">
        <v>1.19</v>
      </c>
      <c r="AR734">
        <v>244.95</v>
      </c>
      <c r="AS734">
        <v>-23.86</v>
      </c>
      <c r="AT734" s="10">
        <v>631901900000</v>
      </c>
      <c r="AU734">
        <v>94320</v>
      </c>
      <c r="AV734">
        <v>72</v>
      </c>
      <c r="AW734">
        <v>143641922</v>
      </c>
      <c r="AX734">
        <v>101426324</v>
      </c>
      <c r="AY734">
        <v>2988</v>
      </c>
      <c r="AZ734" s="10">
        <v>0</v>
      </c>
      <c r="BA734">
        <v>133</v>
      </c>
      <c r="BB734">
        <v>133</v>
      </c>
      <c r="BC734">
        <v>5</v>
      </c>
      <c r="BD734">
        <v>0</v>
      </c>
      <c r="BE734">
        <v>94</v>
      </c>
      <c r="BF734">
        <v>1318</v>
      </c>
      <c r="BG734">
        <v>0</v>
      </c>
      <c r="BH734">
        <v>1490</v>
      </c>
      <c r="BI734">
        <v>1371</v>
      </c>
      <c r="BJ734">
        <v>0</v>
      </c>
      <c r="BK734">
        <v>66846</v>
      </c>
      <c r="BL734">
        <v>21241431</v>
      </c>
      <c r="BM734">
        <v>20781413</v>
      </c>
      <c r="BN734">
        <v>0</v>
      </c>
      <c r="BO734">
        <v>28350665000</v>
      </c>
      <c r="BP734" s="3">
        <v>0.4</v>
      </c>
      <c r="BQ734" s="3">
        <v>3704</v>
      </c>
      <c r="BR734" s="3">
        <v>26179.47</v>
      </c>
      <c r="BS734" s="3">
        <v>3309026000</v>
      </c>
      <c r="BT734" s="3">
        <v>21981000</v>
      </c>
      <c r="BU734" s="3">
        <v>5532392000</v>
      </c>
      <c r="BV734" s="3">
        <v>14347112000</v>
      </c>
      <c r="BW734" s="3">
        <v>5140155000</v>
      </c>
      <c r="BX734" s="3">
        <v>23210511000</v>
      </c>
      <c r="BY734">
        <v>0</v>
      </c>
      <c r="BZ734">
        <v>0</v>
      </c>
      <c r="CA734">
        <v>0</v>
      </c>
      <c r="CB734">
        <v>0</v>
      </c>
      <c r="CC734">
        <v>28350665000</v>
      </c>
      <c r="CD734">
        <v>0.4</v>
      </c>
      <c r="CE734">
        <v>163125.92000000001</v>
      </c>
      <c r="CF734">
        <v>255240001.62</v>
      </c>
      <c r="CG734">
        <v>8457.7000000000007</v>
      </c>
      <c r="CH734">
        <v>28104.25</v>
      </c>
      <c r="CI734">
        <v>34.518789599999998</v>
      </c>
      <c r="CJ734">
        <v>4.3499999999999996</v>
      </c>
      <c r="CK734">
        <v>150420</v>
      </c>
      <c r="CL734">
        <v>175810</v>
      </c>
      <c r="CM734">
        <v>25386.67</v>
      </c>
      <c r="CN734">
        <v>-9586.67</v>
      </c>
      <c r="CO734">
        <v>6328943.3300000001</v>
      </c>
      <c r="CP734">
        <v>-123480</v>
      </c>
      <c r="CQ734">
        <v>-246096.67</v>
      </c>
      <c r="CR734">
        <v>20345674.760000002</v>
      </c>
      <c r="CS734">
        <v>333155036.26999998</v>
      </c>
      <c r="CT734">
        <v>40858.99</v>
      </c>
      <c r="CU734">
        <v>353543183.88999999</v>
      </c>
      <c r="CV734" s="34">
        <v>0.53441640000000001</v>
      </c>
      <c r="CW734">
        <v>18294593.800000001</v>
      </c>
      <c r="CX734" s="10">
        <v>579695.77</v>
      </c>
      <c r="CY734" s="10">
        <f t="shared" si="23"/>
        <v>0</v>
      </c>
      <c r="CZ734" s="10">
        <f>IFERROR(INDEX(CONFAZ!$A$2:$ES$440,MATCH(DATE(YEAR($A734),MONTH($A734),15),CONFAZ!$A$2:$A$440,0),4),0)</f>
        <v>8457.7000000000007</v>
      </c>
      <c r="DA734"/>
      <c r="DB734"/>
      <c r="DC734"/>
      <c r="DD734"/>
      <c r="DJ734"/>
    </row>
    <row r="735" spans="1:114" x14ac:dyDescent="0.25">
      <c r="A735" s="1">
        <v>43698</v>
      </c>
      <c r="B735" s="1" t="str">
        <f t="shared" si="22"/>
        <v>21/08/2019</v>
      </c>
      <c r="C735" t="s">
        <v>61</v>
      </c>
      <c r="D735" t="s">
        <v>66</v>
      </c>
      <c r="E735" s="8">
        <v>4.0199999999999996</v>
      </c>
      <c r="F735">
        <v>379160807.25</v>
      </c>
      <c r="G735">
        <v>3841085.45</v>
      </c>
      <c r="H735">
        <v>672497873</v>
      </c>
      <c r="I735">
        <v>97810862.559999987</v>
      </c>
      <c r="J735">
        <v>114314085.29000001</v>
      </c>
      <c r="K735">
        <v>17698289.919999998</v>
      </c>
      <c r="L735">
        <v>19500077</v>
      </c>
      <c r="M735" s="10">
        <v>14711617</v>
      </c>
      <c r="N735" s="10">
        <v>33520691</v>
      </c>
      <c r="O735" s="10">
        <v>88117461</v>
      </c>
      <c r="P735" s="10">
        <v>97751049</v>
      </c>
      <c r="Q735" s="10">
        <v>7508748</v>
      </c>
      <c r="R735" s="10">
        <v>103583464</v>
      </c>
      <c r="S735" s="10">
        <v>3194672</v>
      </c>
      <c r="T735" s="10">
        <v>22039615</v>
      </c>
      <c r="U735" s="10">
        <v>221206079</v>
      </c>
      <c r="V735" s="10">
        <v>77040820</v>
      </c>
      <c r="W735" s="10">
        <v>3194672</v>
      </c>
      <c r="X735" s="10">
        <v>22039615</v>
      </c>
      <c r="Y735" s="10">
        <v>221206079</v>
      </c>
      <c r="Z735" s="10">
        <v>77040820</v>
      </c>
      <c r="AA735" s="10">
        <v>3823657</v>
      </c>
      <c r="AB735" s="10">
        <v>0.8375423997</v>
      </c>
      <c r="AC735">
        <v>141.94999999999999</v>
      </c>
      <c r="AD735" s="2">
        <v>19565551588</v>
      </c>
      <c r="AE735" s="2">
        <v>17603930758</v>
      </c>
      <c r="AF735" s="10">
        <f>INDEX(CONFAZ!$EN$2:$ES$408,MATCH(DATE(YEAR($A735),MONTH($A735),15),CONFAZ!$EN$2:$EN$408,0),2)</f>
        <v>275276558</v>
      </c>
      <c r="AG735" s="10">
        <f>INDEX(CONFAZ!$EN$2:$ES$408,MATCH(DATE(YEAR($A735),MONTH($A735),15),CONFAZ!$EN$2:$EN$408,0),3)</f>
        <v>259236285</v>
      </c>
      <c r="AH735">
        <v>998</v>
      </c>
      <c r="AI735">
        <v>1553641559999.99</v>
      </c>
      <c r="AJ735">
        <v>5.9</v>
      </c>
      <c r="AK735">
        <v>0.12</v>
      </c>
      <c r="AL735">
        <v>1192.0261111111099</v>
      </c>
      <c r="AM735">
        <v>917.06299999999999</v>
      </c>
      <c r="AN735">
        <v>833.58333333333303</v>
      </c>
      <c r="AO735">
        <v>1058.3792000000001</v>
      </c>
      <c r="AP735">
        <v>11.947042820407701</v>
      </c>
      <c r="AQ735">
        <v>1.1100000000000001</v>
      </c>
      <c r="AR735">
        <v>241.01</v>
      </c>
      <c r="AS735">
        <v>-20.87</v>
      </c>
      <c r="AT735" s="10">
        <v>629481800000</v>
      </c>
      <c r="AU735">
        <v>109822</v>
      </c>
      <c r="AV735">
        <v>413</v>
      </c>
      <c r="AW735">
        <v>162044347</v>
      </c>
      <c r="AX735">
        <v>100480498</v>
      </c>
      <c r="AY735">
        <v>4069</v>
      </c>
      <c r="AZ735" s="10">
        <v>0</v>
      </c>
      <c r="BA735">
        <v>305</v>
      </c>
      <c r="BB735">
        <v>305</v>
      </c>
      <c r="BC735">
        <v>4789</v>
      </c>
      <c r="BD735">
        <v>791</v>
      </c>
      <c r="BE735">
        <v>1083</v>
      </c>
      <c r="BF735">
        <v>836</v>
      </c>
      <c r="BG735">
        <v>45</v>
      </c>
      <c r="BH735">
        <v>1322</v>
      </c>
      <c r="BI735">
        <v>288</v>
      </c>
      <c r="BJ735">
        <v>0</v>
      </c>
      <c r="BK735">
        <v>75095</v>
      </c>
      <c r="BL735">
        <v>34397122</v>
      </c>
      <c r="BM735">
        <v>26963706</v>
      </c>
      <c r="BN735">
        <v>0</v>
      </c>
      <c r="BO735">
        <v>28350665000</v>
      </c>
      <c r="BP735" s="3">
        <v>0.4</v>
      </c>
      <c r="BQ735" s="3">
        <v>3704</v>
      </c>
      <c r="BR735" s="3">
        <v>26179.47</v>
      </c>
      <c r="BS735" s="3">
        <v>3309026000</v>
      </c>
      <c r="BT735" s="3">
        <v>21981000</v>
      </c>
      <c r="BU735" s="3">
        <v>5532392000</v>
      </c>
      <c r="BV735" s="3">
        <v>14347112000</v>
      </c>
      <c r="BW735" s="3">
        <v>5140155000</v>
      </c>
      <c r="BX735" s="3">
        <v>23210511000</v>
      </c>
      <c r="BY735">
        <v>0</v>
      </c>
      <c r="BZ735">
        <v>0</v>
      </c>
      <c r="CA735">
        <v>0</v>
      </c>
      <c r="CB735">
        <v>0</v>
      </c>
      <c r="CC735">
        <v>28350665000</v>
      </c>
      <c r="CD735">
        <v>0.4</v>
      </c>
      <c r="CE735">
        <v>705341.5</v>
      </c>
      <c r="CF735">
        <v>369399961.63</v>
      </c>
      <c r="CG735">
        <v>17168.38</v>
      </c>
      <c r="CH735">
        <v>28051.25</v>
      </c>
      <c r="CI735">
        <v>34.518789599999998</v>
      </c>
      <c r="CJ735">
        <v>4.32</v>
      </c>
      <c r="CK735">
        <v>150420</v>
      </c>
      <c r="CL735">
        <v>175810</v>
      </c>
      <c r="CM735">
        <v>25386.67</v>
      </c>
      <c r="CN735">
        <v>-9586.67</v>
      </c>
      <c r="CO735">
        <v>6328943.3300000001</v>
      </c>
      <c r="CP735">
        <v>-123480</v>
      </c>
      <c r="CQ735">
        <v>-246096.67</v>
      </c>
      <c r="CR735">
        <v>1615008.54</v>
      </c>
      <c r="CS735">
        <v>347892268.95999998</v>
      </c>
      <c r="CT735">
        <v>44026.11</v>
      </c>
      <c r="CU735">
        <v>349596836.97000003</v>
      </c>
      <c r="CV735" s="34">
        <v>0.53441640000000001</v>
      </c>
      <c r="CW735">
        <v>19894838.41</v>
      </c>
      <c r="CX735" s="10">
        <v>518832.80000000005</v>
      </c>
      <c r="CY735" s="10">
        <f t="shared" si="23"/>
        <v>0</v>
      </c>
      <c r="CZ735" s="10">
        <f>IFERROR(INDEX(CONFAZ!$A$2:$ES$440,MATCH(DATE(YEAR($A735),MONTH($A735),15),CONFAZ!$A$2:$A$440,0),4),0)</f>
        <v>17168.38</v>
      </c>
      <c r="DB735"/>
      <c r="DC735"/>
      <c r="DD735"/>
      <c r="DJ735"/>
    </row>
    <row r="736" spans="1:114" x14ac:dyDescent="0.25">
      <c r="A736" s="1">
        <v>43729</v>
      </c>
      <c r="B736" s="1" t="str">
        <f t="shared" si="22"/>
        <v>21/09/2019</v>
      </c>
      <c r="C736" t="s">
        <v>61</v>
      </c>
      <c r="D736" t="s">
        <v>66</v>
      </c>
      <c r="E736" s="8">
        <v>4.1215000000000002</v>
      </c>
      <c r="F736">
        <v>418937313.06000006</v>
      </c>
      <c r="G736">
        <v>3932950.3899999997</v>
      </c>
      <c r="H736">
        <v>710179494</v>
      </c>
      <c r="I736">
        <v>100673832.74000001</v>
      </c>
      <c r="J736">
        <v>88277676.209999993</v>
      </c>
      <c r="K736">
        <v>15906740.6</v>
      </c>
      <c r="L736">
        <v>20085140</v>
      </c>
      <c r="M736" s="10">
        <v>16065316</v>
      </c>
      <c r="N736" s="10">
        <v>33049942</v>
      </c>
      <c r="O736" s="10">
        <v>84545792</v>
      </c>
      <c r="P736" s="10">
        <v>99945293</v>
      </c>
      <c r="Q736" s="10">
        <v>6994811</v>
      </c>
      <c r="R736" s="10">
        <v>125473987</v>
      </c>
      <c r="S736" s="10">
        <v>3287539</v>
      </c>
      <c r="T736" s="10">
        <v>19766795</v>
      </c>
      <c r="U736" s="10">
        <v>241478028</v>
      </c>
      <c r="V736" s="10">
        <v>75664509</v>
      </c>
      <c r="W736" s="10">
        <v>3287539</v>
      </c>
      <c r="X736" s="10">
        <v>19766795</v>
      </c>
      <c r="Y736" s="10">
        <v>241478028</v>
      </c>
      <c r="Z736" s="10">
        <v>75664509</v>
      </c>
      <c r="AA736" s="10">
        <v>3907482</v>
      </c>
      <c r="AB736" s="10">
        <v>3.6112430031999998</v>
      </c>
      <c r="AC736">
        <v>138.34</v>
      </c>
      <c r="AD736" s="2">
        <v>18620814373</v>
      </c>
      <c r="AE736" s="2">
        <v>15362321786</v>
      </c>
      <c r="AF736" s="10">
        <f>INDEX(CONFAZ!$EN$2:$ES$408,MATCH(DATE(YEAR($A736),MONTH($A736),15),CONFAZ!$EN$2:$EN$408,0),2)</f>
        <v>320984371</v>
      </c>
      <c r="AG736" s="10">
        <f>INDEX(CONFAZ!$EN$2:$ES$408,MATCH(DATE(YEAR($A736),MONTH($A736),15),CONFAZ!$EN$2:$EN$408,0),3)</f>
        <v>281987856</v>
      </c>
      <c r="AH736">
        <v>998</v>
      </c>
      <c r="AI736">
        <v>1551472731000</v>
      </c>
      <c r="AJ736">
        <v>5.71</v>
      </c>
      <c r="AK736">
        <v>-0.05</v>
      </c>
      <c r="AL736">
        <v>1193.8216666666599</v>
      </c>
      <c r="AM736">
        <v>928.01900000000001</v>
      </c>
      <c r="AN736">
        <v>845.10761904761898</v>
      </c>
      <c r="AO736">
        <v>1057.5896</v>
      </c>
      <c r="AP736">
        <v>11.90124145627</v>
      </c>
      <c r="AQ736">
        <v>0.96</v>
      </c>
      <c r="AR736">
        <v>265.51</v>
      </c>
      <c r="AS736">
        <v>24.64</v>
      </c>
      <c r="AT736" s="10">
        <v>619164800000</v>
      </c>
      <c r="AU736">
        <v>140508</v>
      </c>
      <c r="AV736">
        <v>687</v>
      </c>
      <c r="AW736">
        <v>155755824</v>
      </c>
      <c r="AX736">
        <v>107563668</v>
      </c>
      <c r="AY736">
        <v>6847</v>
      </c>
      <c r="AZ736" s="10">
        <v>2132</v>
      </c>
      <c r="BA736">
        <v>450</v>
      </c>
      <c r="BB736">
        <v>450</v>
      </c>
      <c r="BC736">
        <v>4230</v>
      </c>
      <c r="BD736">
        <v>0</v>
      </c>
      <c r="BE736">
        <v>744</v>
      </c>
      <c r="BF736">
        <v>3364</v>
      </c>
      <c r="BG736">
        <v>3088</v>
      </c>
      <c r="BH736">
        <v>3559</v>
      </c>
      <c r="BI736">
        <v>2201</v>
      </c>
      <c r="BJ736">
        <v>0</v>
      </c>
      <c r="BK736">
        <v>108508</v>
      </c>
      <c r="BL736">
        <v>36915366</v>
      </c>
      <c r="BM736">
        <v>10991193</v>
      </c>
      <c r="BN736">
        <v>0</v>
      </c>
      <c r="BO736">
        <v>28350665000</v>
      </c>
      <c r="BP736" s="3">
        <v>0.4</v>
      </c>
      <c r="BQ736" s="3">
        <v>3704</v>
      </c>
      <c r="BR736" s="3">
        <v>26179.47</v>
      </c>
      <c r="BS736" s="3">
        <v>3309026000</v>
      </c>
      <c r="BT736" s="3">
        <v>21981000</v>
      </c>
      <c r="BU736" s="3">
        <v>5532392000</v>
      </c>
      <c r="BV736" s="3">
        <v>14347112000</v>
      </c>
      <c r="BW736" s="3">
        <v>5140155000</v>
      </c>
      <c r="BX736" s="3">
        <v>23210511000</v>
      </c>
      <c r="BY736">
        <v>0</v>
      </c>
      <c r="BZ736">
        <v>0</v>
      </c>
      <c r="CA736">
        <v>0</v>
      </c>
      <c r="CB736">
        <v>0</v>
      </c>
      <c r="CC736">
        <v>28350665000</v>
      </c>
      <c r="CD736">
        <v>0.4</v>
      </c>
      <c r="CE736">
        <v>913627.89</v>
      </c>
      <c r="CF736">
        <v>387612460.00999999</v>
      </c>
      <c r="CG736">
        <v>27297.06</v>
      </c>
      <c r="CH736">
        <v>28149.25</v>
      </c>
      <c r="CI736">
        <v>34.518789599999998</v>
      </c>
      <c r="CJ736">
        <v>4.33</v>
      </c>
      <c r="CK736">
        <v>150420</v>
      </c>
      <c r="CL736">
        <v>175810</v>
      </c>
      <c r="CM736">
        <v>25386.67</v>
      </c>
      <c r="CN736">
        <v>-9586.67</v>
      </c>
      <c r="CO736">
        <v>6328943.3300000001</v>
      </c>
      <c r="CP736">
        <v>-123480</v>
      </c>
      <c r="CQ736">
        <v>-246096.67</v>
      </c>
      <c r="CR736">
        <v>1678832.24</v>
      </c>
      <c r="CS736">
        <v>364273830.19999999</v>
      </c>
      <c r="CT736">
        <v>30241.82</v>
      </c>
      <c r="CU736">
        <v>365984373.69999999</v>
      </c>
      <c r="CV736" s="34">
        <v>0.53441640000000001</v>
      </c>
      <c r="CW736">
        <v>14619200.51</v>
      </c>
      <c r="CX736" s="10">
        <v>632470.13</v>
      </c>
      <c r="CY736" s="10">
        <f t="shared" si="23"/>
        <v>0</v>
      </c>
      <c r="CZ736" s="10">
        <f>IFERROR(INDEX(CONFAZ!$A$2:$ES$440,MATCH(DATE(YEAR($A736),MONTH($A736),15),CONFAZ!$A$2:$A$440,0),4),0)</f>
        <v>27297.06</v>
      </c>
      <c r="DA736"/>
      <c r="DB736"/>
      <c r="DC736"/>
      <c r="DD736"/>
      <c r="DJ736"/>
    </row>
    <row r="737" spans="1:114" x14ac:dyDescent="0.25">
      <c r="A737" s="1">
        <v>43759</v>
      </c>
      <c r="B737" s="1" t="str">
        <f t="shared" si="22"/>
        <v>21/10/2019</v>
      </c>
      <c r="C737" t="s">
        <v>61</v>
      </c>
      <c r="D737" t="s">
        <v>66</v>
      </c>
      <c r="E737" s="8">
        <v>4.0869999999999997</v>
      </c>
      <c r="F737">
        <v>467021615.17999995</v>
      </c>
      <c r="G737">
        <v>4282043.62</v>
      </c>
      <c r="H737">
        <v>693645880</v>
      </c>
      <c r="I737">
        <v>99304793.909999982</v>
      </c>
      <c r="J737">
        <v>39798114.050000012</v>
      </c>
      <c r="K737">
        <v>17447041.920000002</v>
      </c>
      <c r="L737">
        <v>17201855</v>
      </c>
      <c r="M737" s="10">
        <v>18157526</v>
      </c>
      <c r="N737" s="10">
        <v>32350232</v>
      </c>
      <c r="O737" s="10">
        <v>87996562</v>
      </c>
      <c r="P737" s="10">
        <v>98827482</v>
      </c>
      <c r="Q737" s="10">
        <v>7222007</v>
      </c>
      <c r="R737" s="10">
        <v>109038725</v>
      </c>
      <c r="S737" s="10">
        <v>3596120</v>
      </c>
      <c r="T737" s="10">
        <v>24555491</v>
      </c>
      <c r="U737" s="10">
        <v>229605827</v>
      </c>
      <c r="V737" s="10">
        <v>78042904</v>
      </c>
      <c r="W737" s="10">
        <v>3596120</v>
      </c>
      <c r="X737" s="10">
        <v>24555491</v>
      </c>
      <c r="Y737" s="10">
        <v>229605827</v>
      </c>
      <c r="Z737" s="10">
        <v>78042904</v>
      </c>
      <c r="AA737" s="10">
        <v>4253004</v>
      </c>
      <c r="AB737" s="10">
        <v>2.8347737408999998</v>
      </c>
      <c r="AC737">
        <v>142.96</v>
      </c>
      <c r="AD737" s="2">
        <v>19483912811</v>
      </c>
      <c r="AE737" s="2">
        <v>16987200927</v>
      </c>
      <c r="AF737" s="10">
        <f>INDEX(CONFAZ!$EN$2:$ES$408,MATCH(DATE(YEAR($A737),MONTH($A737),15),CONFAZ!$EN$2:$EN$408,0),2)</f>
        <v>294764568</v>
      </c>
      <c r="AG737" s="10">
        <f>INDEX(CONFAZ!$EN$2:$ES$408,MATCH(DATE(YEAR($A737),MONTH($A737),15),CONFAZ!$EN$2:$EN$408,0),3)</f>
        <v>327374496</v>
      </c>
      <c r="AH737">
        <v>998</v>
      </c>
      <c r="AI737">
        <v>1511519732000</v>
      </c>
      <c r="AJ737">
        <v>5.38</v>
      </c>
      <c r="AK737">
        <v>0.04</v>
      </c>
      <c r="AL737">
        <v>1194.8455555555499</v>
      </c>
      <c r="AM737">
        <v>927.96</v>
      </c>
      <c r="AN737">
        <v>844.44571428571396</v>
      </c>
      <c r="AO737">
        <v>1057.6112000000001</v>
      </c>
      <c r="AP737">
        <v>11.7521982562512</v>
      </c>
      <c r="AQ737">
        <v>1.1000000000000001</v>
      </c>
      <c r="AR737">
        <v>241.45</v>
      </c>
      <c r="AS737">
        <v>7.19</v>
      </c>
      <c r="AT737" s="10">
        <v>650447500000</v>
      </c>
      <c r="AU737">
        <v>109132</v>
      </c>
      <c r="AV737">
        <v>191</v>
      </c>
      <c r="AW737">
        <v>142277800</v>
      </c>
      <c r="AX737">
        <v>89984381</v>
      </c>
      <c r="AY737">
        <v>3730</v>
      </c>
      <c r="AZ737" s="10">
        <v>413</v>
      </c>
      <c r="BA737">
        <v>595</v>
      </c>
      <c r="BB737">
        <v>595</v>
      </c>
      <c r="BC737">
        <v>4617</v>
      </c>
      <c r="BD737">
        <v>0</v>
      </c>
      <c r="BE737">
        <v>1077</v>
      </c>
      <c r="BF737">
        <v>7134</v>
      </c>
      <c r="BG737">
        <v>129</v>
      </c>
      <c r="BH737">
        <v>851</v>
      </c>
      <c r="BI737">
        <v>4301</v>
      </c>
      <c r="BJ737">
        <v>0</v>
      </c>
      <c r="BK737">
        <v>87817</v>
      </c>
      <c r="BL737">
        <v>41764527</v>
      </c>
      <c r="BM737">
        <v>10299126</v>
      </c>
      <c r="BN737">
        <v>0</v>
      </c>
      <c r="BO737">
        <v>28350665000</v>
      </c>
      <c r="BP737" s="3">
        <v>0.4</v>
      </c>
      <c r="BQ737" s="3">
        <v>3704</v>
      </c>
      <c r="BR737" s="3">
        <v>26179.47</v>
      </c>
      <c r="BS737" s="3">
        <v>3309026000</v>
      </c>
      <c r="BT737" s="3">
        <v>21981000</v>
      </c>
      <c r="BU737" s="3">
        <v>5532392000</v>
      </c>
      <c r="BV737" s="3">
        <v>14347112000</v>
      </c>
      <c r="BW737">
        <v>5140155000</v>
      </c>
      <c r="BX737" s="3">
        <v>23210511000</v>
      </c>
      <c r="BY737">
        <v>0</v>
      </c>
      <c r="BZ737">
        <v>0</v>
      </c>
      <c r="CA737">
        <v>0</v>
      </c>
      <c r="CB737">
        <v>0</v>
      </c>
      <c r="CC737">
        <v>28350665000</v>
      </c>
      <c r="CD737">
        <v>0.4</v>
      </c>
      <c r="CE737">
        <v>1316793.03</v>
      </c>
      <c r="CF737">
        <v>410324376.43000001</v>
      </c>
      <c r="CG737">
        <v>13427.68</v>
      </c>
      <c r="CH737">
        <v>28118.25</v>
      </c>
      <c r="CI737">
        <v>34.518789599999998</v>
      </c>
      <c r="CJ737">
        <v>4.38</v>
      </c>
      <c r="CK737">
        <v>-158330</v>
      </c>
      <c r="CL737">
        <v>-133940</v>
      </c>
      <c r="CM737">
        <v>24390</v>
      </c>
      <c r="CN737">
        <v>53863.33</v>
      </c>
      <c r="CO737">
        <v>6831236.6699999999</v>
      </c>
      <c r="CP737">
        <v>-76486.67</v>
      </c>
      <c r="CQ737">
        <v>-290070</v>
      </c>
      <c r="CR737">
        <v>1679131.55</v>
      </c>
      <c r="CS737">
        <v>355274620.80000001</v>
      </c>
      <c r="CT737">
        <v>306036.23</v>
      </c>
      <c r="CU737">
        <v>357260090.19999999</v>
      </c>
      <c r="CV737" s="34">
        <v>0.53441640000000001</v>
      </c>
      <c r="CW737">
        <v>16803008.510000002</v>
      </c>
      <c r="CX737" s="10">
        <v>559728.8600000001</v>
      </c>
      <c r="CY737" s="10">
        <f t="shared" si="23"/>
        <v>0</v>
      </c>
      <c r="CZ737" s="10">
        <f>IFERROR(INDEX(CONFAZ!$A$2:$ES$440,MATCH(DATE(YEAR($A737),MONTH($A737),15),CONFAZ!$A$2:$A$440,0),4),0)</f>
        <v>13427.68</v>
      </c>
      <c r="DA737"/>
      <c r="DB737"/>
      <c r="DC737"/>
      <c r="DD737"/>
      <c r="DJ737"/>
    </row>
    <row r="738" spans="1:114" x14ac:dyDescent="0.25">
      <c r="A738" s="1">
        <v>43790</v>
      </c>
      <c r="B738" s="1" t="str">
        <f t="shared" si="22"/>
        <v>21/11/2019</v>
      </c>
      <c r="C738" t="s">
        <v>61</v>
      </c>
      <c r="D738" t="s">
        <v>66</v>
      </c>
      <c r="E738" s="8">
        <v>4.1553000000000004</v>
      </c>
      <c r="F738">
        <v>502539372.81999999</v>
      </c>
      <c r="G738">
        <v>4171419.51</v>
      </c>
      <c r="H738">
        <v>764489211</v>
      </c>
      <c r="I738">
        <v>163315515.17000002</v>
      </c>
      <c r="J738">
        <v>20976318.280000005</v>
      </c>
      <c r="K738">
        <v>16437082.859999999</v>
      </c>
      <c r="L738">
        <v>12832163</v>
      </c>
      <c r="M738" s="10">
        <v>23893797</v>
      </c>
      <c r="N738" s="10">
        <v>33672714</v>
      </c>
      <c r="O738" s="10">
        <v>91748986</v>
      </c>
      <c r="P738" s="10">
        <v>106253565</v>
      </c>
      <c r="Q738" s="10">
        <v>8277493</v>
      </c>
      <c r="R738" s="10">
        <v>110771008</v>
      </c>
      <c r="S738" s="10">
        <v>3038610</v>
      </c>
      <c r="T738" s="10">
        <v>21157471</v>
      </c>
      <c r="U738" s="10">
        <v>281851440</v>
      </c>
      <c r="V738" s="10">
        <v>79494388</v>
      </c>
      <c r="W738" s="10">
        <v>3038610</v>
      </c>
      <c r="X738" s="10">
        <v>21157471</v>
      </c>
      <c r="Y738" s="10">
        <v>281851440</v>
      </c>
      <c r="Z738" s="10">
        <v>79494388</v>
      </c>
      <c r="AA738" s="10">
        <v>4329739</v>
      </c>
      <c r="AB738" s="10">
        <v>0.71175270670000002</v>
      </c>
      <c r="AC738">
        <v>138.91</v>
      </c>
      <c r="AD738" s="2">
        <v>17609813357</v>
      </c>
      <c r="AE738" s="2">
        <v>14868295894</v>
      </c>
      <c r="AF738" s="10">
        <f>INDEX(CONFAZ!$EN$2:$ES$408,MATCH(DATE(YEAR($A738),MONTH($A738),15),CONFAZ!$EN$2:$EN$408,0),2)</f>
        <v>256165231</v>
      </c>
      <c r="AG738" s="10">
        <f>INDEX(CONFAZ!$EN$2:$ES$408,MATCH(DATE(YEAR($A738),MONTH($A738),15),CONFAZ!$EN$2:$EN$408,0),3)</f>
        <v>607795756</v>
      </c>
      <c r="AH738">
        <v>998</v>
      </c>
      <c r="AI738">
        <v>1522402192800</v>
      </c>
      <c r="AJ738">
        <v>4.9000000000000004</v>
      </c>
      <c r="AK738">
        <v>0.54</v>
      </c>
      <c r="AL738">
        <v>1196.69888888888</v>
      </c>
      <c r="AM738">
        <v>931.52800000000002</v>
      </c>
      <c r="AN738">
        <v>844.13142857142805</v>
      </c>
      <c r="AO738">
        <v>1062.4436000000001</v>
      </c>
      <c r="AP738">
        <v>11.2877731287773</v>
      </c>
      <c r="AQ738">
        <v>1.51</v>
      </c>
      <c r="AR738">
        <v>255.66</v>
      </c>
      <c r="AS738">
        <v>0.81</v>
      </c>
      <c r="AT738" s="10">
        <v>639072400000</v>
      </c>
      <c r="AU738">
        <v>117231</v>
      </c>
      <c r="AV738">
        <v>694</v>
      </c>
      <c r="AW738">
        <v>117138614</v>
      </c>
      <c r="AX738">
        <v>83519974</v>
      </c>
      <c r="AY738">
        <v>5179</v>
      </c>
      <c r="AZ738" s="10">
        <v>600</v>
      </c>
      <c r="BA738">
        <v>560</v>
      </c>
      <c r="BB738">
        <v>560</v>
      </c>
      <c r="BC738">
        <v>3237</v>
      </c>
      <c r="BD738">
        <v>0</v>
      </c>
      <c r="BE738">
        <v>182</v>
      </c>
      <c r="BF738">
        <v>6562</v>
      </c>
      <c r="BG738">
        <v>61</v>
      </c>
      <c r="BH738">
        <v>1634</v>
      </c>
      <c r="BI738">
        <v>1554</v>
      </c>
      <c r="BJ738">
        <v>0</v>
      </c>
      <c r="BK738">
        <v>71397</v>
      </c>
      <c r="BL738">
        <v>31015938</v>
      </c>
      <c r="BM738">
        <v>2389819</v>
      </c>
      <c r="BN738">
        <v>0</v>
      </c>
      <c r="BO738">
        <v>28350665000</v>
      </c>
      <c r="BP738" s="3">
        <v>0.4</v>
      </c>
      <c r="BQ738" s="3">
        <v>3704</v>
      </c>
      <c r="BR738" s="3">
        <v>26179.47</v>
      </c>
      <c r="BS738" s="3">
        <v>3309026000</v>
      </c>
      <c r="BT738" s="3">
        <v>21981000</v>
      </c>
      <c r="BU738" s="3">
        <v>5532392000</v>
      </c>
      <c r="BV738">
        <v>14347112000</v>
      </c>
      <c r="BW738" s="3">
        <v>5140155000</v>
      </c>
      <c r="BX738" s="3">
        <v>23210511000</v>
      </c>
      <c r="BY738">
        <v>0</v>
      </c>
      <c r="BZ738">
        <v>0</v>
      </c>
      <c r="CA738">
        <v>0</v>
      </c>
      <c r="CB738">
        <v>0</v>
      </c>
      <c r="CC738">
        <v>28350665000</v>
      </c>
      <c r="CD738">
        <v>0.4</v>
      </c>
      <c r="CE738">
        <v>1148619.8</v>
      </c>
      <c r="CF738">
        <v>493368678.75999999</v>
      </c>
      <c r="CG738">
        <v>29562.23</v>
      </c>
      <c r="CH738">
        <v>28115.25</v>
      </c>
      <c r="CI738">
        <v>34.518789599999998</v>
      </c>
      <c r="CJ738">
        <v>4.41</v>
      </c>
      <c r="CK738">
        <v>-158330</v>
      </c>
      <c r="CL738">
        <v>-133940</v>
      </c>
      <c r="CM738">
        <v>24390</v>
      </c>
      <c r="CN738">
        <v>53863.33</v>
      </c>
      <c r="CO738">
        <v>6831236.6699999999</v>
      </c>
      <c r="CP738">
        <v>-76486.67</v>
      </c>
      <c r="CQ738">
        <v>-290070</v>
      </c>
      <c r="CR738">
        <v>2222233.61</v>
      </c>
      <c r="CS738">
        <v>369643634.23000002</v>
      </c>
      <c r="CT738">
        <v>567002.04</v>
      </c>
      <c r="CU738">
        <v>372432869.88</v>
      </c>
      <c r="CV738" s="34">
        <v>0.53441640000000001</v>
      </c>
      <c r="CW738">
        <v>14812403.08</v>
      </c>
      <c r="CX738" s="10">
        <v>587796.59</v>
      </c>
      <c r="CY738" s="10">
        <f t="shared" si="23"/>
        <v>0</v>
      </c>
      <c r="CZ738" s="10">
        <f>IFERROR(INDEX(CONFAZ!$A$2:$ES$440,MATCH(DATE(YEAR($A738),MONTH($A738),15),CONFAZ!$A$2:$A$440,0),4),0)</f>
        <v>29562.23</v>
      </c>
      <c r="DA738"/>
      <c r="DB738"/>
      <c r="DC738"/>
      <c r="DD738"/>
      <c r="DJ738"/>
    </row>
    <row r="739" spans="1:114" x14ac:dyDescent="0.25">
      <c r="A739" s="1">
        <v>43820</v>
      </c>
      <c r="B739" s="1" t="str">
        <f t="shared" si="22"/>
        <v>21/12/2019</v>
      </c>
      <c r="C739" t="s">
        <v>61</v>
      </c>
      <c r="D739" t="s">
        <v>66</v>
      </c>
      <c r="E739" s="8">
        <v>4.1096000000000004</v>
      </c>
      <c r="F739">
        <v>521251287.64000005</v>
      </c>
      <c r="G739">
        <v>4222546.04</v>
      </c>
      <c r="H739">
        <v>761853439</v>
      </c>
      <c r="I739">
        <v>138937282.96999997</v>
      </c>
      <c r="J739">
        <v>21537157.040000003</v>
      </c>
      <c r="K739">
        <v>19366800.880000003</v>
      </c>
      <c r="L739">
        <v>14166820</v>
      </c>
      <c r="M739" s="10">
        <v>19378947</v>
      </c>
      <c r="N739" s="10">
        <v>32691963</v>
      </c>
      <c r="O739" s="10">
        <v>98815009</v>
      </c>
      <c r="P739" s="10">
        <v>98768043</v>
      </c>
      <c r="Q739" s="10">
        <v>7824132</v>
      </c>
      <c r="R739" s="10">
        <v>114945832</v>
      </c>
      <c r="S739" s="10">
        <v>2541914</v>
      </c>
      <c r="T739" s="10">
        <v>22706578</v>
      </c>
      <c r="U739" s="10">
        <v>281540865</v>
      </c>
      <c r="V739" s="10">
        <v>78440515</v>
      </c>
      <c r="W739" s="10">
        <v>2541914</v>
      </c>
      <c r="X739" s="10">
        <v>22706578</v>
      </c>
      <c r="Y739" s="10">
        <v>281540865</v>
      </c>
      <c r="Z739" s="10">
        <v>78440515</v>
      </c>
      <c r="AA739" s="10">
        <v>4199641</v>
      </c>
      <c r="AB739" s="10">
        <v>-0.2885472301</v>
      </c>
      <c r="AC739">
        <v>137.49</v>
      </c>
      <c r="AD739" s="2">
        <v>18463268592</v>
      </c>
      <c r="AE739" s="2">
        <v>13248186239</v>
      </c>
      <c r="AF739" s="10">
        <f>INDEX(CONFAZ!$EN$2:$ES$408,MATCH(DATE(YEAR($A739),MONTH($A739),15),CONFAZ!$EN$2:$EN$408,0),2)</f>
        <v>239569036</v>
      </c>
      <c r="AG739" s="10">
        <f>INDEX(CONFAZ!$EN$2:$ES$408,MATCH(DATE(YEAR($A739),MONTH($A739),15),CONFAZ!$EN$2:$EN$408,0),3)</f>
        <v>159983727</v>
      </c>
      <c r="AH739">
        <v>998</v>
      </c>
      <c r="AI739">
        <v>1466650486400</v>
      </c>
      <c r="AJ739">
        <v>4.59</v>
      </c>
      <c r="AK739">
        <v>1.22</v>
      </c>
      <c r="AL739">
        <v>1197.81111111111</v>
      </c>
      <c r="AM739">
        <v>936.18399999999997</v>
      </c>
      <c r="AN739">
        <v>846.32952380952304</v>
      </c>
      <c r="AO739">
        <v>1062.9936</v>
      </c>
      <c r="AP739">
        <v>11.081010631365301</v>
      </c>
      <c r="AQ739">
        <v>2.15</v>
      </c>
      <c r="AR739">
        <v>267.06</v>
      </c>
      <c r="AS739">
        <v>11.239000000000001</v>
      </c>
      <c r="AT739" s="10">
        <v>637866100000</v>
      </c>
      <c r="AU739">
        <v>128885</v>
      </c>
      <c r="AV739">
        <v>0</v>
      </c>
      <c r="AW739">
        <v>129450584</v>
      </c>
      <c r="AX739">
        <v>85041979</v>
      </c>
      <c r="AY739">
        <v>5004</v>
      </c>
      <c r="AZ739" s="10">
        <v>0</v>
      </c>
      <c r="BA739">
        <v>743</v>
      </c>
      <c r="BB739">
        <v>743</v>
      </c>
      <c r="BC739">
        <v>4641</v>
      </c>
      <c r="BD739">
        <v>0</v>
      </c>
      <c r="BE739">
        <v>1054</v>
      </c>
      <c r="BF739">
        <v>7555</v>
      </c>
      <c r="BG739">
        <v>183</v>
      </c>
      <c r="BH739">
        <v>5175</v>
      </c>
      <c r="BI739">
        <v>3309</v>
      </c>
      <c r="BJ739">
        <v>0</v>
      </c>
      <c r="BK739">
        <v>96787</v>
      </c>
      <c r="BL739">
        <v>42806631</v>
      </c>
      <c r="BM739">
        <v>1320304</v>
      </c>
      <c r="BN739">
        <v>0</v>
      </c>
      <c r="BO739">
        <v>28350665000</v>
      </c>
      <c r="BP739" s="3">
        <v>0.4</v>
      </c>
      <c r="BQ739" s="3">
        <v>3704</v>
      </c>
      <c r="BR739" s="3">
        <v>26179.47</v>
      </c>
      <c r="BS739" s="3">
        <v>3309026000</v>
      </c>
      <c r="BT739" s="3">
        <v>21981000</v>
      </c>
      <c r="BU739" s="3">
        <v>5532392000</v>
      </c>
      <c r="BV739" s="3">
        <v>14347112000</v>
      </c>
      <c r="BW739" s="3">
        <v>5140155000</v>
      </c>
      <c r="BX739" s="3">
        <v>23210511000</v>
      </c>
      <c r="BY739">
        <v>0</v>
      </c>
      <c r="BZ739">
        <v>0</v>
      </c>
      <c r="CA739">
        <v>0</v>
      </c>
      <c r="CB739">
        <v>0</v>
      </c>
      <c r="CC739">
        <v>28350665000</v>
      </c>
      <c r="CD739">
        <v>0.4</v>
      </c>
      <c r="CE739">
        <v>1216173.58</v>
      </c>
      <c r="CF739">
        <v>386073882.29000002</v>
      </c>
      <c r="CG739">
        <v>18165.919999999998</v>
      </c>
      <c r="CH739">
        <v>28393.25</v>
      </c>
      <c r="CI739">
        <v>34.518789599999998</v>
      </c>
      <c r="CJ739">
        <v>4.53</v>
      </c>
      <c r="CK739">
        <v>-158330</v>
      </c>
      <c r="CL739">
        <v>-133940</v>
      </c>
      <c r="CM739">
        <v>24390</v>
      </c>
      <c r="CN739">
        <v>53863.33</v>
      </c>
      <c r="CO739">
        <v>6831236.6699999999</v>
      </c>
      <c r="CP739">
        <v>-76486.67</v>
      </c>
      <c r="CQ739">
        <v>-290070</v>
      </c>
      <c r="CR739">
        <v>1938650.46</v>
      </c>
      <c r="CS739">
        <v>383655553</v>
      </c>
      <c r="CT739">
        <v>392794.49</v>
      </c>
      <c r="CU739">
        <v>385986997.94999999</v>
      </c>
      <c r="CV739" s="34">
        <v>0.53441640000000001</v>
      </c>
      <c r="CW739">
        <v>18879135.23</v>
      </c>
      <c r="CX739" s="10">
        <v>690900.6</v>
      </c>
      <c r="CY739" s="10">
        <f t="shared" si="23"/>
        <v>0</v>
      </c>
      <c r="CZ739" s="10">
        <f>IFERROR(INDEX(CONFAZ!$A$2:$ES$440,MATCH(DATE(YEAR($A739),MONTH($A739),15),CONFAZ!$A$2:$A$440,0),4),0)</f>
        <v>18165.919999999998</v>
      </c>
      <c r="DA739"/>
      <c r="DB739"/>
      <c r="DC739"/>
      <c r="DD739"/>
      <c r="DJ739"/>
    </row>
    <row r="740" spans="1:114" x14ac:dyDescent="0.25">
      <c r="A740" s="1">
        <v>43851</v>
      </c>
      <c r="B740" s="1" t="str">
        <f t="shared" si="22"/>
        <v>21/01/2020</v>
      </c>
      <c r="C740" t="s">
        <v>61</v>
      </c>
      <c r="D740" t="s">
        <v>66</v>
      </c>
      <c r="E740" s="8">
        <v>4.1494999999999997</v>
      </c>
      <c r="F740">
        <v>529386043.14000005</v>
      </c>
      <c r="G740">
        <v>7251174.8600000003</v>
      </c>
      <c r="H740">
        <v>821249322</v>
      </c>
      <c r="I740">
        <v>123333069.09000002</v>
      </c>
      <c r="J740">
        <v>65421946.099999994</v>
      </c>
      <c r="K740">
        <v>22670276.589999996</v>
      </c>
      <c r="L740">
        <v>43041077</v>
      </c>
      <c r="M740" s="10">
        <v>16670987</v>
      </c>
      <c r="N740" s="10">
        <v>34071970</v>
      </c>
      <c r="O740" s="10">
        <v>120237429</v>
      </c>
      <c r="P740" s="10">
        <v>102294306</v>
      </c>
      <c r="Q740" s="10">
        <v>7915714</v>
      </c>
      <c r="R740" s="10">
        <v>122978332</v>
      </c>
      <c r="S740" s="10">
        <v>2653451</v>
      </c>
      <c r="T740" s="10">
        <v>22529302</v>
      </c>
      <c r="U740" s="10">
        <v>300028807</v>
      </c>
      <c r="V740" s="10">
        <v>84701832</v>
      </c>
      <c r="W740" s="10">
        <v>2653451</v>
      </c>
      <c r="X740" s="10">
        <v>22529302</v>
      </c>
      <c r="Y740" s="10">
        <v>300028807</v>
      </c>
      <c r="Z740" s="10">
        <v>84701832</v>
      </c>
      <c r="AA740" s="10">
        <v>7167192</v>
      </c>
      <c r="AB740" s="10">
        <v>0.36063401589999999</v>
      </c>
      <c r="AC740">
        <v>134.05000000000001</v>
      </c>
      <c r="AD740" s="2">
        <v>14429715267</v>
      </c>
      <c r="AE740" s="2">
        <v>17190165488</v>
      </c>
      <c r="AF740" s="10">
        <f>INDEX(CONFAZ!$EN$2:$ES$408,MATCH(DATE(YEAR($A740),MONTH($A740),15),CONFAZ!$EN$2:$EN$408,0),2)</f>
        <v>183139168</v>
      </c>
      <c r="AG740" s="10">
        <f>INDEX(CONFAZ!$EN$2:$ES$408,MATCH(DATE(YEAR($A740),MONTH($A740),15),CONFAZ!$EN$2:$EN$408,0),3)</f>
        <v>266434221</v>
      </c>
      <c r="AH740">
        <v>1039</v>
      </c>
      <c r="AI740">
        <v>1491305403000</v>
      </c>
      <c r="AJ740">
        <v>4.4000000000000004</v>
      </c>
      <c r="AK740">
        <v>0.19</v>
      </c>
      <c r="AL740">
        <v>1207.61222222222</v>
      </c>
      <c r="AM740">
        <v>942.529</v>
      </c>
      <c r="AN740">
        <v>850.94333333333304</v>
      </c>
      <c r="AO740">
        <v>1071.1268</v>
      </c>
      <c r="AP740">
        <v>11.354338486771599</v>
      </c>
      <c r="AQ740">
        <v>1.21</v>
      </c>
      <c r="AR740">
        <v>268.44</v>
      </c>
      <c r="AS740">
        <v>0.19997000000000001</v>
      </c>
      <c r="AT740" s="10">
        <v>615587200000</v>
      </c>
      <c r="AU740">
        <v>110071</v>
      </c>
      <c r="AV740">
        <v>20</v>
      </c>
      <c r="AW740">
        <v>109474260</v>
      </c>
      <c r="AX740">
        <v>93524951</v>
      </c>
      <c r="AY740">
        <v>3601</v>
      </c>
      <c r="AZ740" s="10">
        <v>0</v>
      </c>
      <c r="BA740">
        <v>106</v>
      </c>
      <c r="BB740">
        <v>106</v>
      </c>
      <c r="BC740">
        <v>2947</v>
      </c>
      <c r="BD740">
        <v>2100000</v>
      </c>
      <c r="BE740">
        <v>2</v>
      </c>
      <c r="BF740">
        <v>8848</v>
      </c>
      <c r="BG740">
        <v>0</v>
      </c>
      <c r="BH740">
        <v>842</v>
      </c>
      <c r="BI740">
        <v>260</v>
      </c>
      <c r="BJ740">
        <v>0</v>
      </c>
      <c r="BK740">
        <v>2031378</v>
      </c>
      <c r="BL740">
        <v>6616758</v>
      </c>
      <c r="BM740">
        <v>5072102</v>
      </c>
      <c r="BN740">
        <v>0</v>
      </c>
      <c r="BO740">
        <v>29846794000</v>
      </c>
      <c r="BP740" s="3">
        <v>0.4</v>
      </c>
      <c r="BQ740" s="3">
        <v>3704</v>
      </c>
      <c r="BR740" s="3">
        <v>27335.53</v>
      </c>
      <c r="BS740">
        <v>3437407000</v>
      </c>
      <c r="BT740" s="3">
        <v>22505000</v>
      </c>
      <c r="BU740" s="3">
        <v>5806026000</v>
      </c>
      <c r="BV740" s="3">
        <v>14705051000</v>
      </c>
      <c r="BW740" s="3">
        <v>5875804000</v>
      </c>
      <c r="BX740">
        <v>23970990000</v>
      </c>
      <c r="BY740">
        <v>0</v>
      </c>
      <c r="BZ740">
        <v>0</v>
      </c>
      <c r="CA740">
        <v>0</v>
      </c>
      <c r="CB740">
        <v>0</v>
      </c>
      <c r="CC740">
        <v>28350665000</v>
      </c>
      <c r="CD740">
        <v>0.4</v>
      </c>
      <c r="CE740">
        <v>1583459.13</v>
      </c>
      <c r="CF740">
        <v>371513444.43000001</v>
      </c>
      <c r="CG740">
        <v>23133.82</v>
      </c>
      <c r="CH740">
        <v>28319.919999999998</v>
      </c>
      <c r="CI740">
        <v>34.241921099999999</v>
      </c>
      <c r="CJ740">
        <v>4.58</v>
      </c>
      <c r="CK740">
        <v>10386.67</v>
      </c>
      <c r="CL740">
        <v>32793.33</v>
      </c>
      <c r="CM740">
        <v>22406.67</v>
      </c>
      <c r="CN740">
        <v>-199736.67</v>
      </c>
      <c r="CO740">
        <v>7029033.3300000001</v>
      </c>
      <c r="CP740">
        <v>-81356.67</v>
      </c>
      <c r="CQ740">
        <v>-308380</v>
      </c>
      <c r="CR740">
        <v>4625667.0199999996</v>
      </c>
      <c r="CS740">
        <v>421739405.72000003</v>
      </c>
      <c r="CT740">
        <v>929749.23</v>
      </c>
      <c r="CU740">
        <v>427315263.23000002</v>
      </c>
      <c r="CV740" s="34">
        <v>0.53763439999999996</v>
      </c>
      <c r="CW740">
        <v>19464786</v>
      </c>
      <c r="CX740" s="10">
        <v>483970.83</v>
      </c>
      <c r="CY740" s="10">
        <f t="shared" si="23"/>
        <v>0</v>
      </c>
      <c r="CZ740" s="10">
        <f>IFERROR(INDEX(CONFAZ!$A$2:$ES$440,MATCH(DATE(YEAR($A740),MONTH($A740),15),CONFAZ!$A$2:$A$440,0),4),0)</f>
        <v>23133.82</v>
      </c>
      <c r="DA740"/>
      <c r="DB740"/>
      <c r="DC740"/>
      <c r="DD740"/>
      <c r="DJ740"/>
    </row>
    <row r="741" spans="1:114" x14ac:dyDescent="0.25">
      <c r="A741" s="1">
        <v>43882</v>
      </c>
      <c r="B741" s="1" t="str">
        <f t="shared" si="22"/>
        <v>21/02/2020</v>
      </c>
      <c r="C741" t="s">
        <v>61</v>
      </c>
      <c r="D741" t="s">
        <v>66</v>
      </c>
      <c r="E741" s="8">
        <v>4.3410000000000002</v>
      </c>
      <c r="F741">
        <v>453063655.93000001</v>
      </c>
      <c r="G741">
        <v>3280940.86</v>
      </c>
      <c r="H741">
        <v>647819942</v>
      </c>
      <c r="I741">
        <v>117580049.38000001</v>
      </c>
      <c r="J741">
        <v>16321925.93</v>
      </c>
      <c r="K741">
        <v>15161579.270000001</v>
      </c>
      <c r="L741">
        <v>103038417</v>
      </c>
      <c r="M741" s="10">
        <v>23310664</v>
      </c>
      <c r="N741" s="10">
        <v>32007867</v>
      </c>
      <c r="O741" s="10">
        <v>85880827</v>
      </c>
      <c r="P741" s="10">
        <v>100743979</v>
      </c>
      <c r="Q741" s="10">
        <v>7402532</v>
      </c>
      <c r="R741" s="10">
        <v>98501744</v>
      </c>
      <c r="S741" s="10">
        <v>2539207</v>
      </c>
      <c r="T741" s="10">
        <v>18280272</v>
      </c>
      <c r="U741" s="10">
        <v>202360899</v>
      </c>
      <c r="V741" s="10">
        <v>73631960</v>
      </c>
      <c r="W741" s="10">
        <v>2539207</v>
      </c>
      <c r="X741" s="10">
        <v>18280272</v>
      </c>
      <c r="Y741" s="10">
        <v>202360899</v>
      </c>
      <c r="Z741" s="10">
        <v>73631960</v>
      </c>
      <c r="AA741" s="10">
        <v>3159991</v>
      </c>
      <c r="AB741" s="10">
        <v>1.5488282588</v>
      </c>
      <c r="AC741">
        <v>134.52000000000001</v>
      </c>
      <c r="AD741" s="2">
        <v>15356449520</v>
      </c>
      <c r="AE741" s="2">
        <v>13849450579</v>
      </c>
      <c r="AF741" s="10">
        <f>INDEX(CONFAZ!$EN$2:$ES$408,MATCH(DATE(YEAR($A741),MONTH($A741),15),CONFAZ!$EN$2:$EN$408,0),2)</f>
        <v>170475076</v>
      </c>
      <c r="AG741" s="10">
        <f>INDEX(CONFAZ!$EN$2:$ES$408,MATCH(DATE(YEAR($A741),MONTH($A741),15),CONFAZ!$EN$2:$EN$408,0),3)</f>
        <v>255063770</v>
      </c>
      <c r="AH741">
        <v>1045</v>
      </c>
      <c r="AI741">
        <v>1573438860000</v>
      </c>
      <c r="AJ741">
        <v>4.1900000000000004</v>
      </c>
      <c r="AK741">
        <v>0.17</v>
      </c>
      <c r="AL741">
        <v>1207.35666666666</v>
      </c>
      <c r="AM741">
        <v>940.76049999999998</v>
      </c>
      <c r="AN741">
        <v>853.65523809523802</v>
      </c>
      <c r="AO741">
        <v>1072.0475999999901</v>
      </c>
      <c r="AP741">
        <v>11.7529174900264</v>
      </c>
      <c r="AQ741">
        <v>1.25</v>
      </c>
      <c r="AR741">
        <v>239.99</v>
      </c>
      <c r="AS741">
        <v>17.57</v>
      </c>
      <c r="AT741" s="10">
        <v>620047600000</v>
      </c>
      <c r="AU741">
        <v>81677</v>
      </c>
      <c r="AV741">
        <v>285</v>
      </c>
      <c r="AW741">
        <v>98131761</v>
      </c>
      <c r="AX741">
        <v>84640515</v>
      </c>
      <c r="AY741">
        <v>3001</v>
      </c>
      <c r="AZ741" s="10">
        <v>145</v>
      </c>
      <c r="BA741">
        <v>241</v>
      </c>
      <c r="BB741">
        <v>241</v>
      </c>
      <c r="BC741">
        <v>2571</v>
      </c>
      <c r="BD741">
        <v>0</v>
      </c>
      <c r="BE741">
        <v>113</v>
      </c>
      <c r="BF741">
        <v>6089</v>
      </c>
      <c r="BG741">
        <v>297</v>
      </c>
      <c r="BH741">
        <v>300</v>
      </c>
      <c r="BI741">
        <v>2898</v>
      </c>
      <c r="BJ741">
        <v>0</v>
      </c>
      <c r="BK741">
        <v>54746</v>
      </c>
      <c r="BL741">
        <v>13256370</v>
      </c>
      <c r="BM741">
        <v>73574</v>
      </c>
      <c r="BN741">
        <v>0</v>
      </c>
      <c r="BO741">
        <v>29846794000</v>
      </c>
      <c r="BP741" s="3">
        <v>0.4</v>
      </c>
      <c r="BQ741" s="3">
        <v>3704</v>
      </c>
      <c r="BR741" s="3">
        <v>27335.53</v>
      </c>
      <c r="BS741" s="3">
        <v>3437407000</v>
      </c>
      <c r="BT741" s="3">
        <v>22505000</v>
      </c>
      <c r="BU741" s="3">
        <v>5806026000</v>
      </c>
      <c r="BV741" s="3">
        <v>14705051000</v>
      </c>
      <c r="BW741" s="3">
        <v>5875804000</v>
      </c>
      <c r="BX741" s="3">
        <v>23970990000</v>
      </c>
      <c r="BY741">
        <v>0</v>
      </c>
      <c r="BZ741">
        <v>0</v>
      </c>
      <c r="CA741">
        <v>0</v>
      </c>
      <c r="CB741">
        <v>0</v>
      </c>
      <c r="CC741">
        <v>28350665000</v>
      </c>
      <c r="CD741">
        <v>0.4</v>
      </c>
      <c r="CE741">
        <v>1587728.49</v>
      </c>
      <c r="CF741">
        <v>338695635.25</v>
      </c>
      <c r="CG741">
        <v>27819.360000000001</v>
      </c>
      <c r="CH741">
        <v>27619.919999999998</v>
      </c>
      <c r="CI741">
        <v>34.241921099999999</v>
      </c>
      <c r="CJ741">
        <v>4.55</v>
      </c>
      <c r="CK741">
        <v>10386.67</v>
      </c>
      <c r="CL741">
        <v>32793.33</v>
      </c>
      <c r="CM741">
        <v>22406.67</v>
      </c>
      <c r="CN741">
        <v>-199736.67</v>
      </c>
      <c r="CO741">
        <v>7029033.3300000001</v>
      </c>
      <c r="CP741">
        <v>-81356.67</v>
      </c>
      <c r="CQ741">
        <v>-308380</v>
      </c>
      <c r="CR741">
        <v>1205613.94</v>
      </c>
      <c r="CS741">
        <v>331012650.24000001</v>
      </c>
      <c r="CT741">
        <v>2431660.02</v>
      </c>
      <c r="CU741">
        <v>334659047.67000002</v>
      </c>
      <c r="CV741" s="34">
        <v>0.53763439999999996</v>
      </c>
      <c r="CW741">
        <v>20950164</v>
      </c>
      <c r="CX741" s="10">
        <v>521199.64</v>
      </c>
      <c r="CY741" s="10">
        <f t="shared" si="23"/>
        <v>0</v>
      </c>
      <c r="CZ741" s="10">
        <f>IFERROR(INDEX(CONFAZ!$A$2:$ES$440,MATCH(DATE(YEAR($A741),MONTH($A741),15),CONFAZ!$A$2:$A$440,0),4),0)</f>
        <v>27819.360000000001</v>
      </c>
      <c r="DA741" s="10"/>
      <c r="DB741" s="10"/>
      <c r="DC741"/>
      <c r="DD741"/>
      <c r="DJ741"/>
    </row>
    <row r="742" spans="1:114" x14ac:dyDescent="0.25">
      <c r="A742" s="1">
        <v>43911</v>
      </c>
      <c r="B742" s="1" t="str">
        <f t="shared" si="22"/>
        <v>21/03/2020</v>
      </c>
      <c r="C742" t="s">
        <v>61</v>
      </c>
      <c r="D742" t="s">
        <v>66</v>
      </c>
      <c r="E742" s="8">
        <v>4.8838999999999997</v>
      </c>
      <c r="F742">
        <v>379765243.18000001</v>
      </c>
      <c r="G742">
        <v>3309566.51</v>
      </c>
      <c r="H742">
        <v>615308052</v>
      </c>
      <c r="I742">
        <v>109709581.67999999</v>
      </c>
      <c r="J742">
        <v>51437657.82</v>
      </c>
      <c r="K742">
        <v>14623313.390000001</v>
      </c>
      <c r="L742">
        <v>52078165</v>
      </c>
      <c r="M742" s="10">
        <v>16055688</v>
      </c>
      <c r="N742" s="10">
        <v>32667814</v>
      </c>
      <c r="O742" s="10">
        <v>75494081</v>
      </c>
      <c r="P742" s="10">
        <v>89857400</v>
      </c>
      <c r="Q742" s="10">
        <v>6588257</v>
      </c>
      <c r="R742" s="10">
        <v>100162548</v>
      </c>
      <c r="S742" s="10">
        <v>2600773</v>
      </c>
      <c r="T742" s="10">
        <v>20085653</v>
      </c>
      <c r="U742" s="10">
        <v>199174643</v>
      </c>
      <c r="V742" s="10">
        <v>69363102</v>
      </c>
      <c r="W742" s="10">
        <v>2600773</v>
      </c>
      <c r="X742" s="10">
        <v>20085653</v>
      </c>
      <c r="Y742" s="10">
        <v>199174643</v>
      </c>
      <c r="Z742" s="10">
        <v>69363102</v>
      </c>
      <c r="AA742" s="10">
        <v>3258093</v>
      </c>
      <c r="AB742" s="10">
        <v>1.5595486324000001</v>
      </c>
      <c r="AC742">
        <v>136.21</v>
      </c>
      <c r="AD742" s="2">
        <v>18312350349</v>
      </c>
      <c r="AE742" s="2">
        <v>14266744622</v>
      </c>
      <c r="AF742" s="10">
        <f>INDEX(CONFAZ!$EN$2:$ES$408,MATCH(DATE(YEAR($A742),MONTH($A742),15),CONFAZ!$EN$2:$EN$408,0),2)</f>
        <v>307489394</v>
      </c>
      <c r="AG742" s="10">
        <f>INDEX(CONFAZ!$EN$2:$ES$408,MATCH(DATE(YEAR($A742),MONTH($A742),15),CONFAZ!$EN$2:$EN$408,0),3)</f>
        <v>177657446</v>
      </c>
      <c r="AH742">
        <v>1045</v>
      </c>
      <c r="AI742">
        <v>1675983543500</v>
      </c>
      <c r="AJ742">
        <v>3.95</v>
      </c>
      <c r="AK742">
        <v>0.18</v>
      </c>
      <c r="AL742">
        <v>1211.16166666666</v>
      </c>
      <c r="AM742">
        <v>939.17349999999999</v>
      </c>
      <c r="AN742">
        <v>854.94047619047603</v>
      </c>
      <c r="AO742">
        <v>1075.6728000000001</v>
      </c>
      <c r="AP742">
        <v>12.3730743532556</v>
      </c>
      <c r="AQ742">
        <v>1.07</v>
      </c>
      <c r="AR742">
        <v>183.34</v>
      </c>
      <c r="AS742">
        <v>28.86</v>
      </c>
      <c r="AT742" s="10">
        <v>637763300000</v>
      </c>
      <c r="AU742">
        <v>79122</v>
      </c>
      <c r="AV742">
        <v>119</v>
      </c>
      <c r="AW742">
        <v>115158674</v>
      </c>
      <c r="AX742">
        <v>77113098</v>
      </c>
      <c r="AY742">
        <v>4119</v>
      </c>
      <c r="AZ742" s="10">
        <v>1902</v>
      </c>
      <c r="BA742">
        <v>189</v>
      </c>
      <c r="BB742">
        <v>189</v>
      </c>
      <c r="BC742">
        <v>5546</v>
      </c>
      <c r="BD742">
        <v>425</v>
      </c>
      <c r="BE742">
        <v>760</v>
      </c>
      <c r="BF742">
        <v>2326</v>
      </c>
      <c r="BG742">
        <v>236</v>
      </c>
      <c r="BH742">
        <v>992</v>
      </c>
      <c r="BI742">
        <v>1665</v>
      </c>
      <c r="BJ742">
        <v>50</v>
      </c>
      <c r="BK742">
        <v>65331</v>
      </c>
      <c r="BL742">
        <v>37814639</v>
      </c>
      <c r="BM742">
        <v>64306</v>
      </c>
      <c r="BN742">
        <v>0</v>
      </c>
      <c r="BO742">
        <v>29846794000</v>
      </c>
      <c r="BP742" s="3">
        <v>0.4</v>
      </c>
      <c r="BQ742" s="3">
        <v>3704</v>
      </c>
      <c r="BR742" s="3">
        <v>27335.53</v>
      </c>
      <c r="BS742" s="3">
        <v>3437407000</v>
      </c>
      <c r="BT742" s="3">
        <v>22505000</v>
      </c>
      <c r="BU742" s="3">
        <v>5806026000</v>
      </c>
      <c r="BV742" s="3">
        <v>14705051000</v>
      </c>
      <c r="BW742" s="3">
        <v>5875804000</v>
      </c>
      <c r="BX742" s="3">
        <v>23970990000</v>
      </c>
      <c r="BY742">
        <v>0</v>
      </c>
      <c r="BZ742">
        <v>0</v>
      </c>
      <c r="CA742">
        <v>0</v>
      </c>
      <c r="CB742">
        <v>0</v>
      </c>
      <c r="CC742">
        <v>28350665000</v>
      </c>
      <c r="CD742">
        <v>0.4</v>
      </c>
      <c r="CE742">
        <v>984502.33</v>
      </c>
      <c r="CF742">
        <v>375948717.39999998</v>
      </c>
      <c r="CG742">
        <v>21992.78</v>
      </c>
      <c r="CH742">
        <v>27835.919999999998</v>
      </c>
      <c r="CI742">
        <v>34.241921099999999</v>
      </c>
      <c r="CJ742">
        <v>4.46</v>
      </c>
      <c r="CK742">
        <v>10386.67</v>
      </c>
      <c r="CL742">
        <v>32793.33</v>
      </c>
      <c r="CM742">
        <v>22406.67</v>
      </c>
      <c r="CN742">
        <v>-199736.67</v>
      </c>
      <c r="CO742">
        <v>7029033.3300000001</v>
      </c>
      <c r="CP742">
        <v>-81356.67</v>
      </c>
      <c r="CQ742">
        <v>-308380</v>
      </c>
      <c r="CR742">
        <v>1007482.01</v>
      </c>
      <c r="CS742">
        <v>308371651.10000002</v>
      </c>
      <c r="CT742">
        <v>156797.92000000001</v>
      </c>
      <c r="CU742">
        <v>309535931.02999997</v>
      </c>
      <c r="CV742" s="34">
        <v>0.53763439999999996</v>
      </c>
      <c r="CW742">
        <v>0</v>
      </c>
      <c r="CX742" s="10">
        <v>480991.45</v>
      </c>
      <c r="CY742" s="10">
        <f t="shared" si="23"/>
        <v>0</v>
      </c>
      <c r="CZ742" s="10">
        <f>IFERROR(INDEX(CONFAZ!$A$2:$ES$440,MATCH(DATE(YEAR($A742),MONTH($A742),15),CONFAZ!$A$2:$A$440,0),4),0)</f>
        <v>21992.78</v>
      </c>
      <c r="DA742"/>
      <c r="DB742"/>
      <c r="DC742"/>
      <c r="DD742"/>
      <c r="DJ742"/>
    </row>
    <row r="743" spans="1:114" x14ac:dyDescent="0.25">
      <c r="A743" s="1">
        <v>43942</v>
      </c>
      <c r="B743" s="1" t="str">
        <f t="shared" si="22"/>
        <v>21/04/2020</v>
      </c>
      <c r="C743" t="s">
        <v>61</v>
      </c>
      <c r="D743" t="s">
        <v>66</v>
      </c>
      <c r="E743" s="8">
        <v>5.3255999999999997</v>
      </c>
      <c r="F743">
        <v>410824089.10000008</v>
      </c>
      <c r="G743">
        <v>2523271.59</v>
      </c>
      <c r="H743">
        <v>558815152</v>
      </c>
      <c r="I743">
        <v>69954707.019999996</v>
      </c>
      <c r="J743">
        <v>15455534.439999999</v>
      </c>
      <c r="K743">
        <v>6910675.1300000008</v>
      </c>
      <c r="L743">
        <v>13132740</v>
      </c>
      <c r="M743" s="10">
        <v>15632579</v>
      </c>
      <c r="N743" s="10">
        <v>33010782</v>
      </c>
      <c r="O743" s="10">
        <v>59784478</v>
      </c>
      <c r="P743" s="10">
        <v>94813746</v>
      </c>
      <c r="Q743" s="10">
        <v>7863839</v>
      </c>
      <c r="R743" s="10">
        <v>55269637</v>
      </c>
      <c r="S743" s="10">
        <v>2534062</v>
      </c>
      <c r="T743" s="10">
        <v>13755474</v>
      </c>
      <c r="U743" s="10">
        <v>195603530</v>
      </c>
      <c r="V743" s="10">
        <v>78147610</v>
      </c>
      <c r="W743" s="10">
        <v>2534062</v>
      </c>
      <c r="X743" s="10">
        <v>13755474</v>
      </c>
      <c r="Y743" s="10">
        <v>195603530</v>
      </c>
      <c r="Z743" s="10">
        <v>78147610</v>
      </c>
      <c r="AA743" s="10">
        <v>2399415</v>
      </c>
      <c r="AB743" s="10">
        <v>1.4456259849999999</v>
      </c>
      <c r="AC743">
        <v>118.53</v>
      </c>
      <c r="AD743" s="2">
        <v>17593798650</v>
      </c>
      <c r="AE743" s="2">
        <v>11431019725</v>
      </c>
      <c r="AF743" s="10">
        <f>INDEX(CONFAZ!$EN$2:$ES$408,MATCH(DATE(YEAR($A743),MONTH($A743),15),CONFAZ!$EN$2:$EN$408,0),2)</f>
        <v>266819153</v>
      </c>
      <c r="AG743" s="10">
        <f>INDEX(CONFAZ!$EN$2:$ES$408,MATCH(DATE(YEAR($A743),MONTH($A743),15),CONFAZ!$EN$2:$EN$408,0),3)</f>
        <v>114420523</v>
      </c>
      <c r="AH743">
        <v>1045</v>
      </c>
      <c r="AI743">
        <v>1807066615200</v>
      </c>
      <c r="AJ743">
        <v>3.65</v>
      </c>
      <c r="AK743">
        <v>-0.23</v>
      </c>
      <c r="AL743">
        <v>1225.4338888888799</v>
      </c>
      <c r="AM743">
        <v>939.47849999999903</v>
      </c>
      <c r="AN743">
        <v>854.79619047618996</v>
      </c>
      <c r="AO743">
        <v>1080.7408</v>
      </c>
      <c r="AP743">
        <v>12.7400867410161</v>
      </c>
      <c r="AQ743">
        <v>0.69</v>
      </c>
      <c r="AR743">
        <v>141.38999999999999</v>
      </c>
      <c r="AS743">
        <v>37.39</v>
      </c>
      <c r="AT743" s="10">
        <v>569324600000</v>
      </c>
      <c r="AU743">
        <v>161166</v>
      </c>
      <c r="AV743">
        <v>887</v>
      </c>
      <c r="AW743">
        <v>121229461</v>
      </c>
      <c r="AX743">
        <v>108225378</v>
      </c>
      <c r="AY743">
        <v>7809</v>
      </c>
      <c r="AZ743" s="10">
        <v>2164</v>
      </c>
      <c r="BA743">
        <v>2818</v>
      </c>
      <c r="BB743">
        <v>2818</v>
      </c>
      <c r="BC743">
        <v>4013</v>
      </c>
      <c r="BD743">
        <v>2367</v>
      </c>
      <c r="BE743">
        <v>139</v>
      </c>
      <c r="BF743">
        <v>5000</v>
      </c>
      <c r="BG743">
        <v>229</v>
      </c>
      <c r="BH743">
        <v>788</v>
      </c>
      <c r="BI743">
        <v>1604</v>
      </c>
      <c r="BJ743">
        <v>1303</v>
      </c>
      <c r="BK743">
        <v>111991</v>
      </c>
      <c r="BL743">
        <v>12481941</v>
      </c>
      <c r="BM743">
        <v>213338</v>
      </c>
      <c r="BN743">
        <v>0</v>
      </c>
      <c r="BO743">
        <v>29846794000</v>
      </c>
      <c r="BP743" s="3">
        <v>0.4</v>
      </c>
      <c r="BQ743" s="3">
        <v>3704</v>
      </c>
      <c r="BR743" s="3">
        <v>27335.53</v>
      </c>
      <c r="BS743" s="3">
        <v>3437407000</v>
      </c>
      <c r="BT743" s="3">
        <v>22505000</v>
      </c>
      <c r="BU743" s="3">
        <v>5806026000</v>
      </c>
      <c r="BV743" s="3">
        <v>14705051000</v>
      </c>
      <c r="BW743">
        <v>5875804000</v>
      </c>
      <c r="BX743">
        <v>23970990000</v>
      </c>
      <c r="BY743">
        <v>0</v>
      </c>
      <c r="BZ743">
        <v>0</v>
      </c>
      <c r="CA743">
        <v>0</v>
      </c>
      <c r="CB743">
        <v>0</v>
      </c>
      <c r="CC743">
        <v>28350665000</v>
      </c>
      <c r="CD743">
        <v>0.4</v>
      </c>
      <c r="CE743">
        <v>1323439.75</v>
      </c>
      <c r="CF743">
        <v>308376765.38999999</v>
      </c>
      <c r="CG743">
        <v>12134.01</v>
      </c>
      <c r="CH743">
        <v>27228.92</v>
      </c>
      <c r="CI743">
        <v>34.241921099999999</v>
      </c>
      <c r="CJ743">
        <v>4.07</v>
      </c>
      <c r="CK743">
        <v>-280220</v>
      </c>
      <c r="CL743">
        <v>-262953.33</v>
      </c>
      <c r="CM743">
        <v>17266.669999999998</v>
      </c>
      <c r="CN743">
        <v>-37493.33</v>
      </c>
      <c r="CO743">
        <v>6896770</v>
      </c>
      <c r="CP743">
        <v>-76996.67</v>
      </c>
      <c r="CQ743">
        <v>-373200</v>
      </c>
      <c r="CR743">
        <v>1007482.01</v>
      </c>
      <c r="CS743">
        <v>308371651.10000002</v>
      </c>
      <c r="CT743">
        <v>156797.92000000001</v>
      </c>
      <c r="CU743">
        <v>309535931.02999997</v>
      </c>
      <c r="CV743" s="34">
        <v>0.53763439999999996</v>
      </c>
      <c r="CW743">
        <v>19075230</v>
      </c>
      <c r="CX743" s="10">
        <v>431650.04000000004</v>
      </c>
      <c r="CY743" s="10">
        <f t="shared" si="23"/>
        <v>0</v>
      </c>
      <c r="CZ743" s="10">
        <f>IFERROR(INDEX(CONFAZ!$A$2:$ES$440,MATCH(DATE(YEAR($A743),MONTH($A743),15),CONFAZ!$A$2:$A$440,0),4),0)</f>
        <v>12134.01</v>
      </c>
      <c r="DB743"/>
      <c r="DC743"/>
      <c r="DD743"/>
      <c r="DJ743"/>
    </row>
    <row r="744" spans="1:114" x14ac:dyDescent="0.25">
      <c r="A744" s="1">
        <v>43972</v>
      </c>
      <c r="B744" s="1" t="str">
        <f t="shared" si="22"/>
        <v>21/05/2020</v>
      </c>
      <c r="C744" t="s">
        <v>61</v>
      </c>
      <c r="D744" t="s">
        <v>66</v>
      </c>
      <c r="E744" s="8">
        <v>5.6433999999999997</v>
      </c>
      <c r="F744">
        <v>358819909.1099999</v>
      </c>
      <c r="G744">
        <v>2968969.9399999995</v>
      </c>
      <c r="H744">
        <v>493548840</v>
      </c>
      <c r="I744">
        <v>71834598.030000001</v>
      </c>
      <c r="J744">
        <v>14228451.6</v>
      </c>
      <c r="K744">
        <v>7468646.0599999987</v>
      </c>
      <c r="L744">
        <v>21758602</v>
      </c>
      <c r="M744" s="10">
        <v>18425224</v>
      </c>
      <c r="N744" s="10">
        <v>32117252</v>
      </c>
      <c r="O744" s="10">
        <v>60115735</v>
      </c>
      <c r="P744" s="10">
        <v>84260198</v>
      </c>
      <c r="Q744" s="10">
        <v>9213930</v>
      </c>
      <c r="R744" s="10">
        <v>72689454</v>
      </c>
      <c r="S744" s="10">
        <v>2713854</v>
      </c>
      <c r="T744" s="10">
        <v>16484373</v>
      </c>
      <c r="U744" s="10">
        <v>136839848</v>
      </c>
      <c r="V744" s="10">
        <v>57763877</v>
      </c>
      <c r="W744" s="10">
        <v>2713854</v>
      </c>
      <c r="X744" s="10">
        <v>16484373</v>
      </c>
      <c r="Y744" s="10">
        <v>136839848</v>
      </c>
      <c r="Z744" s="10">
        <v>57763877</v>
      </c>
      <c r="AA744" s="10">
        <v>2925095</v>
      </c>
      <c r="AB744" s="10">
        <v>1.7047923475</v>
      </c>
      <c r="AC744">
        <v>119.65</v>
      </c>
      <c r="AD744" s="2">
        <v>17519841090</v>
      </c>
      <c r="AE744" s="2">
        <v>10681945943</v>
      </c>
      <c r="AF744" s="10">
        <f>INDEX(CONFAZ!$EN$2:$ES$408,MATCH(DATE(YEAR($A744),MONTH($A744),15),CONFAZ!$EN$2:$EN$408,0),2)</f>
        <v>288450249</v>
      </c>
      <c r="AG744" s="10">
        <f>INDEX(CONFAZ!$EN$2:$ES$408,MATCH(DATE(YEAR($A744),MONTH($A744),15),CONFAZ!$EN$2:$EN$408,0),3)</f>
        <v>101221267</v>
      </c>
      <c r="AH744">
        <v>1045</v>
      </c>
      <c r="AI744">
        <v>1950957240400</v>
      </c>
      <c r="AJ744">
        <v>3.01</v>
      </c>
      <c r="AK744">
        <v>-0.25</v>
      </c>
      <c r="AL744">
        <v>1248.10666666666</v>
      </c>
      <c r="AM744">
        <v>957.37749999999903</v>
      </c>
      <c r="AN744">
        <v>870.22523809523796</v>
      </c>
      <c r="AO744">
        <v>1100.7528</v>
      </c>
      <c r="AP744">
        <v>13.1130950591677</v>
      </c>
      <c r="AQ744">
        <v>0.62</v>
      </c>
      <c r="AR744">
        <v>175.58</v>
      </c>
      <c r="AS744">
        <v>31.23</v>
      </c>
      <c r="AT744" s="10">
        <v>579302900000</v>
      </c>
      <c r="AU744">
        <v>146537</v>
      </c>
      <c r="AV744">
        <v>1107</v>
      </c>
      <c r="AW744">
        <v>97220872</v>
      </c>
      <c r="AX744">
        <v>65146987</v>
      </c>
      <c r="AY744">
        <v>5964</v>
      </c>
      <c r="AZ744" s="10">
        <v>4005</v>
      </c>
      <c r="BA744">
        <v>76</v>
      </c>
      <c r="BB744">
        <v>76</v>
      </c>
      <c r="BC744">
        <v>8894</v>
      </c>
      <c r="BD744">
        <v>0</v>
      </c>
      <c r="BE744">
        <v>1300</v>
      </c>
      <c r="BF744">
        <v>5464</v>
      </c>
      <c r="BG744">
        <v>282</v>
      </c>
      <c r="BH744">
        <v>1939</v>
      </c>
      <c r="BI744">
        <v>5234</v>
      </c>
      <c r="BJ744">
        <v>0</v>
      </c>
      <c r="BK744">
        <v>105109</v>
      </c>
      <c r="BL744">
        <v>31330016</v>
      </c>
      <c r="BM744">
        <v>446539</v>
      </c>
      <c r="BN744">
        <v>0</v>
      </c>
      <c r="BO744">
        <v>29846794000</v>
      </c>
      <c r="BP744" s="3">
        <v>0.4</v>
      </c>
      <c r="BQ744" s="3">
        <v>3704</v>
      </c>
      <c r="BR744" s="3">
        <v>27335.53</v>
      </c>
      <c r="BS744">
        <v>3437407000</v>
      </c>
      <c r="BT744" s="3">
        <v>22505000</v>
      </c>
      <c r="BU744" s="3">
        <v>5806026000</v>
      </c>
      <c r="BV744" s="3">
        <v>14705051000</v>
      </c>
      <c r="BW744">
        <v>5875804000</v>
      </c>
      <c r="BX744" s="3">
        <v>23970990000</v>
      </c>
      <c r="BY744">
        <v>0</v>
      </c>
      <c r="BZ744">
        <v>0</v>
      </c>
      <c r="CA744">
        <v>0</v>
      </c>
      <c r="CB744">
        <v>0</v>
      </c>
      <c r="CC744">
        <v>28350665000</v>
      </c>
      <c r="CD744">
        <v>0.4</v>
      </c>
      <c r="CE744">
        <v>1550074.04</v>
      </c>
      <c r="CF744">
        <v>352966940.13</v>
      </c>
      <c r="CG744">
        <v>6093.56</v>
      </c>
      <c r="CH744">
        <v>27034.92</v>
      </c>
      <c r="CI744">
        <v>34.241921099999999</v>
      </c>
      <c r="CJ744">
        <v>3.82</v>
      </c>
      <c r="CK744">
        <v>-280220</v>
      </c>
      <c r="CL744">
        <v>-262953.33</v>
      </c>
      <c r="CM744">
        <v>17266.669999999998</v>
      </c>
      <c r="CN744">
        <v>-37493.33</v>
      </c>
      <c r="CO744">
        <v>6896770</v>
      </c>
      <c r="CP744">
        <v>-76996.67</v>
      </c>
      <c r="CQ744">
        <v>-373200</v>
      </c>
      <c r="CR744">
        <v>1194985.4099999999</v>
      </c>
      <c r="CS744">
        <v>250069469.88</v>
      </c>
      <c r="CT744">
        <v>287381.78000000003</v>
      </c>
      <c r="CU744">
        <v>251552013.41</v>
      </c>
      <c r="CV744" s="34">
        <v>0.53763439999999996</v>
      </c>
      <c r="CW744">
        <v>20085813</v>
      </c>
      <c r="CX744" s="10">
        <v>430382.25</v>
      </c>
      <c r="CY744" s="10">
        <f t="shared" si="23"/>
        <v>0</v>
      </c>
      <c r="CZ744" s="10">
        <f>IFERROR(INDEX(CONFAZ!$A$2:$ES$440,MATCH(DATE(YEAR($A744),MONTH($A744),15),CONFAZ!$A$2:$A$440,0),4),0)</f>
        <v>6093.56</v>
      </c>
      <c r="DA744"/>
      <c r="DB744"/>
      <c r="DC744"/>
      <c r="DD744"/>
      <c r="DJ744"/>
    </row>
    <row r="745" spans="1:114" x14ac:dyDescent="0.25">
      <c r="A745" s="1">
        <v>44003</v>
      </c>
      <c r="B745" s="1" t="str">
        <f t="shared" si="22"/>
        <v>21/06/2020</v>
      </c>
      <c r="C745" t="s">
        <v>61</v>
      </c>
      <c r="D745" t="s">
        <v>66</v>
      </c>
      <c r="E745" s="8">
        <v>5.1966000000000001</v>
      </c>
      <c r="F745">
        <v>317626951.94999999</v>
      </c>
      <c r="G745">
        <v>3447392.4299999997</v>
      </c>
      <c r="H745">
        <v>524790786</v>
      </c>
      <c r="I745">
        <v>85006001.199999988</v>
      </c>
      <c r="J745">
        <v>51880453.329999998</v>
      </c>
      <c r="K745">
        <v>9217749.0800000001</v>
      </c>
      <c r="L745">
        <v>47881608</v>
      </c>
      <c r="M745" s="10">
        <v>54882069</v>
      </c>
      <c r="N745" s="10">
        <v>31138875</v>
      </c>
      <c r="O745" s="10">
        <v>71261901</v>
      </c>
      <c r="P745" s="10">
        <v>107439779</v>
      </c>
      <c r="Q745" s="10">
        <v>6879503</v>
      </c>
      <c r="R745" s="10">
        <v>76397990</v>
      </c>
      <c r="S745" s="10">
        <v>3198266</v>
      </c>
      <c r="T745" s="10">
        <v>21691040</v>
      </c>
      <c r="U745" s="10">
        <v>91830025</v>
      </c>
      <c r="V745" s="10">
        <v>56680647</v>
      </c>
      <c r="W745" s="10">
        <v>3198266</v>
      </c>
      <c r="X745" s="10">
        <v>21691040</v>
      </c>
      <c r="Y745" s="10">
        <v>91830025</v>
      </c>
      <c r="Z745" s="10">
        <v>56680647</v>
      </c>
      <c r="AA745" s="10">
        <v>3390691</v>
      </c>
      <c r="AB745" s="10">
        <v>2.3867354165000001</v>
      </c>
      <c r="AC745">
        <v>126.04</v>
      </c>
      <c r="AD745" s="2">
        <v>17478971342</v>
      </c>
      <c r="AE745" s="2">
        <v>10977106324</v>
      </c>
      <c r="AF745" s="10">
        <f>INDEX(CONFAZ!$EN$2:$ES$408,MATCH(DATE(YEAR($A745),MONTH($A745),15),CONFAZ!$EN$2:$EN$408,0),2)</f>
        <v>366747372</v>
      </c>
      <c r="AG745" s="10">
        <f>INDEX(CONFAZ!$EN$2:$ES$408,MATCH(DATE(YEAR($A745),MONTH($A745),15),CONFAZ!$EN$2:$EN$408,0),3)</f>
        <v>95248272</v>
      </c>
      <c r="AH745">
        <v>1045</v>
      </c>
      <c r="AI745">
        <v>1812475344600</v>
      </c>
      <c r="AJ745">
        <v>2.58</v>
      </c>
      <c r="AK745">
        <v>0.3</v>
      </c>
      <c r="AL745">
        <v>1248.9833333333299</v>
      </c>
      <c r="AM745">
        <v>957.84399999999903</v>
      </c>
      <c r="AN745">
        <v>870.58333333333303</v>
      </c>
      <c r="AO745">
        <v>1101.6207999999999</v>
      </c>
      <c r="AP745">
        <v>13.5980016241943</v>
      </c>
      <c r="AQ745">
        <v>1.26</v>
      </c>
      <c r="AR745">
        <v>208.94</v>
      </c>
      <c r="AS745">
        <v>25.43</v>
      </c>
      <c r="AT745" s="10">
        <v>608890000000</v>
      </c>
      <c r="AU745">
        <v>151710</v>
      </c>
      <c r="AV745">
        <v>812</v>
      </c>
      <c r="AW745">
        <v>115094396</v>
      </c>
      <c r="AX745">
        <v>77113093</v>
      </c>
      <c r="AY745">
        <v>5175</v>
      </c>
      <c r="AZ745" s="10">
        <v>400</v>
      </c>
      <c r="BA745">
        <v>197</v>
      </c>
      <c r="BB745">
        <v>197</v>
      </c>
      <c r="BC745">
        <v>4950</v>
      </c>
      <c r="BD745">
        <v>0</v>
      </c>
      <c r="BE745">
        <v>198</v>
      </c>
      <c r="BF745">
        <v>1956</v>
      </c>
      <c r="BG745">
        <v>506</v>
      </c>
      <c r="BH745">
        <v>1521</v>
      </c>
      <c r="BI745">
        <v>3763</v>
      </c>
      <c r="BJ745">
        <v>0</v>
      </c>
      <c r="BK745">
        <v>106385</v>
      </c>
      <c r="BL745">
        <v>34342139</v>
      </c>
      <c r="BM745">
        <v>3326628</v>
      </c>
      <c r="BN745">
        <v>0</v>
      </c>
      <c r="BO745">
        <v>29846794000</v>
      </c>
      <c r="BP745" s="3">
        <v>0.4</v>
      </c>
      <c r="BQ745" s="3">
        <v>3704</v>
      </c>
      <c r="BR745" s="3">
        <v>27335.53</v>
      </c>
      <c r="BS745">
        <v>3437407000</v>
      </c>
      <c r="BT745" s="3">
        <v>22505000</v>
      </c>
      <c r="BU745" s="3">
        <v>5806026000</v>
      </c>
      <c r="BV745" s="3">
        <v>14705051000</v>
      </c>
      <c r="BW745" s="3">
        <v>5875804000</v>
      </c>
      <c r="BX745" s="3">
        <v>23970990000</v>
      </c>
      <c r="BY745">
        <v>0</v>
      </c>
      <c r="BZ745">
        <v>0</v>
      </c>
      <c r="CA745">
        <v>0</v>
      </c>
      <c r="CB745">
        <v>0</v>
      </c>
      <c r="CC745">
        <v>28350665000</v>
      </c>
      <c r="CD745">
        <v>0.4</v>
      </c>
      <c r="CE745">
        <v>1163952.9099999999</v>
      </c>
      <c r="CF745">
        <v>329908813.47000003</v>
      </c>
      <c r="CG745">
        <v>13508.05</v>
      </c>
      <c r="CH745">
        <v>28118.92</v>
      </c>
      <c r="CI745">
        <v>34.241921099999999</v>
      </c>
      <c r="CJ745">
        <v>3.96</v>
      </c>
      <c r="CK745">
        <v>-280220</v>
      </c>
      <c r="CL745">
        <v>-262953.33</v>
      </c>
      <c r="CM745">
        <v>17266.669999999998</v>
      </c>
      <c r="CN745">
        <v>-37493.33</v>
      </c>
      <c r="CO745">
        <v>6896770</v>
      </c>
      <c r="CP745">
        <v>-76996.67</v>
      </c>
      <c r="CQ745">
        <v>-373200</v>
      </c>
      <c r="CR745">
        <v>1334546.8899999999</v>
      </c>
      <c r="CS745">
        <v>231882247.81</v>
      </c>
      <c r="CT745">
        <v>792093.3</v>
      </c>
      <c r="CU745">
        <v>234008888</v>
      </c>
      <c r="CV745" s="34">
        <v>0.53763439999999996</v>
      </c>
      <c r="CW745">
        <v>21064320</v>
      </c>
      <c r="CX745" s="10">
        <v>387039.21</v>
      </c>
      <c r="CY745" s="10">
        <f t="shared" si="23"/>
        <v>0</v>
      </c>
      <c r="CZ745" s="10">
        <f>IFERROR(INDEX(CONFAZ!$A$2:$ES$440,MATCH(DATE(YEAR($A745),MONTH($A745),15),CONFAZ!$A$2:$A$440,0),4),0)</f>
        <v>13508.05</v>
      </c>
      <c r="DA745"/>
      <c r="DB745"/>
      <c r="DC745"/>
      <c r="DD745"/>
      <c r="DJ745"/>
    </row>
    <row r="746" spans="1:114" x14ac:dyDescent="0.25">
      <c r="A746" s="1">
        <v>44033</v>
      </c>
      <c r="B746" s="1" t="str">
        <f t="shared" si="22"/>
        <v>21/07/2020</v>
      </c>
      <c r="C746" t="s">
        <v>61</v>
      </c>
      <c r="D746" t="s">
        <v>66</v>
      </c>
      <c r="E746" s="8">
        <v>5.2801999999999998</v>
      </c>
      <c r="F746">
        <v>451628975.42000002</v>
      </c>
      <c r="G746">
        <v>5253915.57</v>
      </c>
      <c r="H746">
        <v>653711918</v>
      </c>
      <c r="I746">
        <v>103458208.38999996</v>
      </c>
      <c r="J746">
        <v>16160948.18</v>
      </c>
      <c r="K746">
        <v>25190354.909999996</v>
      </c>
      <c r="L746">
        <v>51620596</v>
      </c>
      <c r="M746" s="10">
        <v>62668108</v>
      </c>
      <c r="N746" s="10">
        <v>33771354</v>
      </c>
      <c r="O746" s="10">
        <v>111778754</v>
      </c>
      <c r="P746" s="10">
        <v>125999286</v>
      </c>
      <c r="Q746" s="10">
        <v>8272764</v>
      </c>
      <c r="R746" s="10">
        <v>110430393</v>
      </c>
      <c r="S746" s="10">
        <v>3143571</v>
      </c>
      <c r="T746" s="10">
        <v>26093615</v>
      </c>
      <c r="U746" s="10">
        <v>106060817</v>
      </c>
      <c r="V746" s="10">
        <v>60321731</v>
      </c>
      <c r="W746" s="10">
        <v>3143571</v>
      </c>
      <c r="X746" s="10">
        <v>26093615</v>
      </c>
      <c r="Y746" s="10">
        <v>106060817</v>
      </c>
      <c r="Z746" s="10">
        <v>60321731</v>
      </c>
      <c r="AA746" s="10">
        <v>5171525</v>
      </c>
      <c r="AB746" s="10">
        <v>1.8063439256</v>
      </c>
      <c r="AC746">
        <v>136.07</v>
      </c>
      <c r="AD746" s="2">
        <v>19416007176</v>
      </c>
      <c r="AE746" s="2">
        <v>11814764185</v>
      </c>
      <c r="AF746" s="10">
        <f>INDEX(CONFAZ!$EN$2:$ES$408,MATCH(DATE(YEAR($A746),MONTH($A746),15),CONFAZ!$EN$2:$EN$408,0),2)</f>
        <v>331759527</v>
      </c>
      <c r="AG746" s="10">
        <f>INDEX(CONFAZ!$EN$2:$ES$408,MATCH(DATE(YEAR($A746),MONTH($A746),15),CONFAZ!$EN$2:$EN$408,0),3)</f>
        <v>126645193</v>
      </c>
      <c r="AH746">
        <v>1045</v>
      </c>
      <c r="AI746">
        <v>1872696852800</v>
      </c>
      <c r="AJ746">
        <v>2.15</v>
      </c>
      <c r="AK746">
        <v>0.44</v>
      </c>
      <c r="AL746">
        <v>1250.05277777777</v>
      </c>
      <c r="AM746">
        <v>962.94449999999995</v>
      </c>
      <c r="AN746">
        <v>876.44190476190397</v>
      </c>
      <c r="AO746">
        <v>1104.6600000000001</v>
      </c>
      <c r="AP746">
        <v>14.1081681600614</v>
      </c>
      <c r="AQ746">
        <v>1.36</v>
      </c>
      <c r="AR746">
        <v>226.81</v>
      </c>
      <c r="AS746">
        <v>1.2197499999999999</v>
      </c>
      <c r="AT746" s="10">
        <v>645114800000</v>
      </c>
      <c r="AU746">
        <v>110061</v>
      </c>
      <c r="AV746">
        <v>1121</v>
      </c>
      <c r="AW746">
        <v>128648211</v>
      </c>
      <c r="AX746">
        <v>97509216</v>
      </c>
      <c r="AY746">
        <v>4939</v>
      </c>
      <c r="AZ746" s="10">
        <v>1118</v>
      </c>
      <c r="BA746">
        <v>7086</v>
      </c>
      <c r="BB746">
        <v>7086</v>
      </c>
      <c r="BC746">
        <v>10800</v>
      </c>
      <c r="BD746">
        <v>0</v>
      </c>
      <c r="BE746">
        <v>584</v>
      </c>
      <c r="BF746">
        <v>5454</v>
      </c>
      <c r="BG746">
        <v>465</v>
      </c>
      <c r="BH746">
        <v>1905</v>
      </c>
      <c r="BI746">
        <v>348</v>
      </c>
      <c r="BJ746">
        <v>0</v>
      </c>
      <c r="BK746">
        <v>84059</v>
      </c>
      <c r="BL746">
        <v>27911079</v>
      </c>
      <c r="BM746">
        <v>2973159</v>
      </c>
      <c r="BN746">
        <v>0</v>
      </c>
      <c r="BO746">
        <v>29846794000</v>
      </c>
      <c r="BP746" s="3">
        <v>0.4</v>
      </c>
      <c r="BQ746" s="3">
        <v>3704</v>
      </c>
      <c r="BR746" s="3">
        <v>27335.53</v>
      </c>
      <c r="BS746" s="3">
        <v>3437407000</v>
      </c>
      <c r="BT746" s="3">
        <v>22505000</v>
      </c>
      <c r="BU746" s="3">
        <v>5806026000</v>
      </c>
      <c r="BV746" s="3">
        <v>14705051000</v>
      </c>
      <c r="BW746">
        <v>5875804000</v>
      </c>
      <c r="BX746" s="3">
        <v>23970990000</v>
      </c>
      <c r="BY746">
        <v>0</v>
      </c>
      <c r="BZ746">
        <v>0</v>
      </c>
      <c r="CA746">
        <v>0</v>
      </c>
      <c r="CB746">
        <v>0</v>
      </c>
      <c r="CC746">
        <v>29846794000</v>
      </c>
      <c r="CD746">
        <v>0.4</v>
      </c>
      <c r="CE746">
        <v>1745180.78</v>
      </c>
      <c r="CF746">
        <v>406633476.74000001</v>
      </c>
      <c r="CG746">
        <v>13311.8</v>
      </c>
      <c r="CH746">
        <v>27942.92</v>
      </c>
      <c r="CI746">
        <v>34.241921099999999</v>
      </c>
      <c r="CJ746">
        <v>4.1399999999999997</v>
      </c>
      <c r="CK746">
        <v>-198416.67</v>
      </c>
      <c r="CL746">
        <v>-182180</v>
      </c>
      <c r="CM746">
        <v>16236.67</v>
      </c>
      <c r="CN746">
        <v>39660</v>
      </c>
      <c r="CO746">
        <v>6930413.3300000001</v>
      </c>
      <c r="CP746">
        <v>-44773.33</v>
      </c>
      <c r="CQ746">
        <v>-328263.33</v>
      </c>
      <c r="CR746">
        <v>2496829.33</v>
      </c>
      <c r="CS746">
        <v>270370393.93000001</v>
      </c>
      <c r="CT746">
        <v>1569905.68</v>
      </c>
      <c r="CU746">
        <v>274437128.94</v>
      </c>
      <c r="CV746" s="34">
        <v>0.53763439999999996</v>
      </c>
      <c r="CW746">
        <v>21323871</v>
      </c>
      <c r="CX746" s="10">
        <v>464941.93999999994</v>
      </c>
      <c r="CY746" s="10">
        <f t="shared" si="23"/>
        <v>0</v>
      </c>
      <c r="CZ746" s="10">
        <f>IFERROR(INDEX(CONFAZ!$A$2:$ES$440,MATCH(DATE(YEAR($A746),MONTH($A746),15),CONFAZ!$A$2:$A$440,0),4),0)</f>
        <v>13311.8</v>
      </c>
      <c r="DA746"/>
      <c r="DB746"/>
      <c r="DC746"/>
      <c r="DD746"/>
      <c r="DJ746"/>
    </row>
    <row r="747" spans="1:114" x14ac:dyDescent="0.25">
      <c r="A747" s="1">
        <v>44064</v>
      </c>
      <c r="B747" s="1" t="str">
        <f t="shared" si="22"/>
        <v>21/08/2020</v>
      </c>
      <c r="C747" t="s">
        <v>61</v>
      </c>
      <c r="D747" t="s">
        <v>66</v>
      </c>
      <c r="E747" s="8">
        <v>5.4611999999999998</v>
      </c>
      <c r="F747">
        <v>515318965.19999999</v>
      </c>
      <c r="G747">
        <v>7425112.9899999993</v>
      </c>
      <c r="H747">
        <v>763854575</v>
      </c>
      <c r="I747">
        <v>132234002.07000002</v>
      </c>
      <c r="J747">
        <v>16511623.060000001</v>
      </c>
      <c r="K747">
        <v>28087000.449999996</v>
      </c>
      <c r="L747">
        <v>32303253</v>
      </c>
      <c r="M747" s="10">
        <v>76103970</v>
      </c>
      <c r="N747" s="10">
        <v>36345183</v>
      </c>
      <c r="O747" s="10">
        <v>127729688</v>
      </c>
      <c r="P747" s="10">
        <v>162361549</v>
      </c>
      <c r="Q747" s="10">
        <v>9297368</v>
      </c>
      <c r="R747" s="10">
        <v>129515454</v>
      </c>
      <c r="S747" s="10">
        <v>3654282</v>
      </c>
      <c r="T747" s="10">
        <v>25355959</v>
      </c>
      <c r="U747" s="10">
        <v>110633924</v>
      </c>
      <c r="V747" s="10">
        <v>75824047</v>
      </c>
      <c r="W747" s="10">
        <v>3654282</v>
      </c>
      <c r="X747" s="10">
        <v>25355959</v>
      </c>
      <c r="Y747" s="10">
        <v>110633924</v>
      </c>
      <c r="Z747" s="10">
        <v>75824047</v>
      </c>
      <c r="AA747" s="10">
        <v>7033151</v>
      </c>
      <c r="AB747" s="10">
        <v>1.2363909959999999</v>
      </c>
      <c r="AC747">
        <v>135.87</v>
      </c>
      <c r="AD747" s="2">
        <v>17403775488</v>
      </c>
      <c r="AE747" s="2">
        <v>11585200604</v>
      </c>
      <c r="AF747" s="10">
        <f>INDEX(CONFAZ!$EN$2:$ES$408,MATCH(DATE(YEAR($A747),MONTH($A747),15),CONFAZ!$EN$2:$EN$408,0),2)</f>
        <v>302803010</v>
      </c>
      <c r="AG747" s="10">
        <f>INDEX(CONFAZ!$EN$2:$ES$408,MATCH(DATE(YEAR($A747),MONTH($A747),15),CONFAZ!$EN$2:$EN$408,0),3)</f>
        <v>189959114</v>
      </c>
      <c r="AH747">
        <v>1045</v>
      </c>
      <c r="AI747">
        <v>1944689630400</v>
      </c>
      <c r="AJ747">
        <v>1.94</v>
      </c>
      <c r="AK747">
        <v>0.36</v>
      </c>
      <c r="AL747">
        <v>1255.93611111111</v>
      </c>
      <c r="AM747">
        <v>969.3415</v>
      </c>
      <c r="AN747">
        <v>885.25761904761896</v>
      </c>
      <c r="AO747">
        <v>1110.3632</v>
      </c>
      <c r="AP747">
        <v>14.7757174256261</v>
      </c>
      <c r="AQ747">
        <v>1.24</v>
      </c>
      <c r="AR747">
        <v>243.33</v>
      </c>
      <c r="AS747">
        <v>62.17</v>
      </c>
      <c r="AT747" s="10">
        <v>637652100000</v>
      </c>
      <c r="AU747">
        <v>80836</v>
      </c>
      <c r="AV747">
        <v>708</v>
      </c>
      <c r="AW747">
        <v>111701783</v>
      </c>
      <c r="AX747">
        <v>68038149</v>
      </c>
      <c r="AY747">
        <v>2745</v>
      </c>
      <c r="AZ747" s="10">
        <v>1442</v>
      </c>
      <c r="BA747">
        <v>208</v>
      </c>
      <c r="BB747">
        <v>208</v>
      </c>
      <c r="BC747">
        <v>3747</v>
      </c>
      <c r="BD747">
        <v>598</v>
      </c>
      <c r="BE747">
        <v>652</v>
      </c>
      <c r="BF747">
        <v>679</v>
      </c>
      <c r="BG747">
        <v>1048</v>
      </c>
      <c r="BH747">
        <v>1996</v>
      </c>
      <c r="BI747">
        <v>854</v>
      </c>
      <c r="BJ747">
        <v>0</v>
      </c>
      <c r="BK747">
        <v>61580</v>
      </c>
      <c r="BL747">
        <v>41672853</v>
      </c>
      <c r="BM747">
        <v>1664158</v>
      </c>
      <c r="BN747">
        <v>0</v>
      </c>
      <c r="BO747">
        <v>29846794000</v>
      </c>
      <c r="BP747" s="3">
        <v>0.4</v>
      </c>
      <c r="BQ747" s="3">
        <v>3704</v>
      </c>
      <c r="BR747" s="3">
        <v>27335.53</v>
      </c>
      <c r="BS747" s="3">
        <v>3437407000</v>
      </c>
      <c r="BT747" s="3">
        <v>22505000</v>
      </c>
      <c r="BU747" s="3">
        <v>5806026000</v>
      </c>
      <c r="BV747" s="3">
        <v>14705051000</v>
      </c>
      <c r="BW747" s="3">
        <v>5875804000</v>
      </c>
      <c r="BX747" s="3">
        <v>23970990000</v>
      </c>
      <c r="BY747">
        <v>0</v>
      </c>
      <c r="BZ747">
        <v>0</v>
      </c>
      <c r="CA747">
        <v>0</v>
      </c>
      <c r="CB747">
        <v>0</v>
      </c>
      <c r="CC747">
        <v>29846794000</v>
      </c>
      <c r="CD747">
        <v>0.4</v>
      </c>
      <c r="CE747">
        <v>1388345.93</v>
      </c>
      <c r="CF747">
        <v>418567862.88999999</v>
      </c>
      <c r="CG747">
        <v>36151.129999999997</v>
      </c>
      <c r="CH747">
        <v>27529.919999999998</v>
      </c>
      <c r="CI747">
        <v>34.241921099999999</v>
      </c>
      <c r="CJ747">
        <v>4.24</v>
      </c>
      <c r="CK747">
        <v>-198416.67</v>
      </c>
      <c r="CL747">
        <v>-182180</v>
      </c>
      <c r="CM747">
        <v>16236.67</v>
      </c>
      <c r="CN747">
        <v>39660</v>
      </c>
      <c r="CO747">
        <v>6930413.3300000001</v>
      </c>
      <c r="CP747">
        <v>-44773.33</v>
      </c>
      <c r="CQ747">
        <v>-328263.33</v>
      </c>
      <c r="CR747">
        <v>2665188.09</v>
      </c>
      <c r="CS747">
        <v>312475199.61000001</v>
      </c>
      <c r="CT747">
        <v>1237176.8799999999</v>
      </c>
      <c r="CU747">
        <v>316377564.57999998</v>
      </c>
      <c r="CV747" s="34">
        <v>0.53763439999999996</v>
      </c>
      <c r="CW747">
        <v>19085058</v>
      </c>
      <c r="CX747" s="10">
        <v>537712.98</v>
      </c>
      <c r="CY747" s="10">
        <f t="shared" si="23"/>
        <v>0</v>
      </c>
      <c r="CZ747" s="10">
        <f>IFERROR(INDEX(CONFAZ!$A$2:$ES$440,MATCH(DATE(YEAR($A747),MONTH($A747),15),CONFAZ!$A$2:$A$440,0),4),0)</f>
        <v>36151.129999999997</v>
      </c>
      <c r="DA747"/>
      <c r="DB747"/>
      <c r="DC747"/>
      <c r="DD747"/>
      <c r="DJ747"/>
    </row>
    <row r="748" spans="1:114" x14ac:dyDescent="0.25">
      <c r="A748" s="1">
        <v>44095</v>
      </c>
      <c r="B748" s="1" t="str">
        <f t="shared" si="22"/>
        <v>21/09/2020</v>
      </c>
      <c r="C748" t="s">
        <v>61</v>
      </c>
      <c r="D748" t="s">
        <v>66</v>
      </c>
      <c r="E748" s="8">
        <v>5.3994999999999997</v>
      </c>
      <c r="F748">
        <v>510675942.89999998</v>
      </c>
      <c r="G748">
        <v>4571762.4800000004</v>
      </c>
      <c r="H748">
        <v>750140978</v>
      </c>
      <c r="I748">
        <v>110279878.63999997</v>
      </c>
      <c r="J748">
        <v>17027220.489999998</v>
      </c>
      <c r="K748">
        <v>27341237.699999999</v>
      </c>
      <c r="L748">
        <v>39441485</v>
      </c>
      <c r="M748" s="10">
        <v>17735131</v>
      </c>
      <c r="N748" s="10">
        <v>35610938</v>
      </c>
      <c r="O748" s="10">
        <v>131369273</v>
      </c>
      <c r="P748" s="10">
        <v>143511122</v>
      </c>
      <c r="Q748" s="10">
        <v>9166466</v>
      </c>
      <c r="R748" s="10">
        <v>131264743</v>
      </c>
      <c r="S748" s="10">
        <v>3530780</v>
      </c>
      <c r="T748" s="10">
        <v>26972790</v>
      </c>
      <c r="U748" s="10">
        <v>165259438</v>
      </c>
      <c r="V748" s="10">
        <v>81249584</v>
      </c>
      <c r="W748" s="10">
        <v>3530780</v>
      </c>
      <c r="X748" s="10">
        <v>26972790</v>
      </c>
      <c r="Y748" s="10">
        <v>165259438</v>
      </c>
      <c r="Z748" s="10">
        <v>81249584</v>
      </c>
      <c r="AA748" s="10">
        <v>4470713</v>
      </c>
      <c r="AB748" s="10">
        <v>0.35163421169999998</v>
      </c>
      <c r="AC748">
        <v>137.33000000000001</v>
      </c>
      <c r="AD748" s="2">
        <v>18223387712</v>
      </c>
      <c r="AE748" s="2">
        <v>13139951686</v>
      </c>
      <c r="AF748" s="10">
        <f>INDEX(CONFAZ!$EN$2:$ES$408,MATCH(DATE(YEAR($A748),MONTH($A748),15),CONFAZ!$EN$2:$EN$408,0),2)</f>
        <v>325779179</v>
      </c>
      <c r="AG748" s="10">
        <f>INDEX(CONFAZ!$EN$2:$ES$408,MATCH(DATE(YEAR($A748),MONTH($A748),15),CONFAZ!$EN$2:$EN$408,0),3)</f>
        <v>147124113</v>
      </c>
      <c r="AH748">
        <v>1045</v>
      </c>
      <c r="AI748">
        <v>1925494097000</v>
      </c>
      <c r="AJ748">
        <v>1.9</v>
      </c>
      <c r="AK748">
        <v>0.87</v>
      </c>
      <c r="AL748">
        <v>1263.50111111111</v>
      </c>
      <c r="AM748">
        <v>978.63400000000001</v>
      </c>
      <c r="AN748">
        <v>894.15904761904699</v>
      </c>
      <c r="AO748">
        <v>1121.1715999999999</v>
      </c>
      <c r="AP748">
        <v>14.8902965207013</v>
      </c>
      <c r="AQ748">
        <v>1.64</v>
      </c>
      <c r="AR748">
        <v>232.8</v>
      </c>
      <c r="AS748">
        <v>67.62</v>
      </c>
      <c r="AT748" s="10">
        <v>646935800000</v>
      </c>
      <c r="AU748">
        <v>115483</v>
      </c>
      <c r="AV748">
        <v>1085</v>
      </c>
      <c r="AW748">
        <v>163554258</v>
      </c>
      <c r="AX748">
        <v>109539438</v>
      </c>
      <c r="AY748">
        <v>4203</v>
      </c>
      <c r="AZ748" s="10">
        <v>92</v>
      </c>
      <c r="BA748">
        <v>248</v>
      </c>
      <c r="BB748">
        <v>248</v>
      </c>
      <c r="BC748">
        <v>5447</v>
      </c>
      <c r="BD748">
        <v>0</v>
      </c>
      <c r="BE748">
        <v>1155</v>
      </c>
      <c r="BF748">
        <v>3419</v>
      </c>
      <c r="BG748">
        <v>364</v>
      </c>
      <c r="BH748">
        <v>845</v>
      </c>
      <c r="BI748">
        <v>1025</v>
      </c>
      <c r="BJ748">
        <v>23</v>
      </c>
      <c r="BK748">
        <v>99060</v>
      </c>
      <c r="BL748">
        <v>49944857</v>
      </c>
      <c r="BM748">
        <v>3647346</v>
      </c>
      <c r="BN748">
        <v>0</v>
      </c>
      <c r="BO748">
        <v>29846794000</v>
      </c>
      <c r="BP748" s="3">
        <v>0.4</v>
      </c>
      <c r="BQ748" s="3">
        <v>3704</v>
      </c>
      <c r="BR748" s="3">
        <v>27335.53</v>
      </c>
      <c r="BS748" s="3">
        <v>3437407000</v>
      </c>
      <c r="BT748" s="3">
        <v>22505000</v>
      </c>
      <c r="BU748" s="3">
        <v>5806026000</v>
      </c>
      <c r="BV748" s="3">
        <v>14705051000</v>
      </c>
      <c r="BW748" s="3">
        <v>5875804000</v>
      </c>
      <c r="BX748" s="3">
        <v>23970990000</v>
      </c>
      <c r="BY748">
        <v>0</v>
      </c>
      <c r="BZ748">
        <v>0</v>
      </c>
      <c r="CA748">
        <v>0</v>
      </c>
      <c r="CB748">
        <v>0</v>
      </c>
      <c r="CC748">
        <v>29846794000</v>
      </c>
      <c r="CD748">
        <v>0.4</v>
      </c>
      <c r="CE748">
        <v>1844843.58</v>
      </c>
      <c r="CF748">
        <v>490217485.63999999</v>
      </c>
      <c r="CG748">
        <v>17024</v>
      </c>
      <c r="CH748">
        <v>27849.919999999998</v>
      </c>
      <c r="CI748">
        <v>34.241921099999999</v>
      </c>
      <c r="CJ748">
        <v>4.3</v>
      </c>
      <c r="CK748">
        <v>-198416.67</v>
      </c>
      <c r="CL748">
        <v>-182180</v>
      </c>
      <c r="CM748">
        <v>16236.67</v>
      </c>
      <c r="CN748">
        <v>39660</v>
      </c>
      <c r="CO748">
        <v>6930413.3300000001</v>
      </c>
      <c r="CP748">
        <v>-44773.33</v>
      </c>
      <c r="CQ748">
        <v>-328263.33</v>
      </c>
      <c r="CR748">
        <v>1783749.89</v>
      </c>
      <c r="CS748">
        <v>339147515.33999997</v>
      </c>
      <c r="CT748">
        <v>1235869.56</v>
      </c>
      <c r="CU748">
        <v>342167134.79000002</v>
      </c>
      <c r="CV748" s="34">
        <v>0.53763439999999996</v>
      </c>
      <c r="CW748">
        <v>23265171</v>
      </c>
      <c r="CX748" s="10">
        <v>631608.48</v>
      </c>
      <c r="CY748" s="10">
        <f t="shared" si="23"/>
        <v>0</v>
      </c>
      <c r="CZ748" s="10">
        <f>IFERROR(INDEX(CONFAZ!$A$2:$ES$440,MATCH(DATE(YEAR($A748),MONTH($A748),15),CONFAZ!$A$2:$A$440,0),4),0)</f>
        <v>17024</v>
      </c>
      <c r="DA748"/>
      <c r="DB748"/>
      <c r="DC748"/>
      <c r="DD748"/>
      <c r="DJ748"/>
    </row>
    <row r="749" spans="1:114" x14ac:dyDescent="0.25">
      <c r="A749" s="1">
        <v>44125</v>
      </c>
      <c r="B749" s="1" t="str">
        <f t="shared" si="22"/>
        <v>21/10/2020</v>
      </c>
      <c r="C749" t="s">
        <v>61</v>
      </c>
      <c r="D749" t="s">
        <v>66</v>
      </c>
      <c r="E749" s="8">
        <v>5.6257999999999999</v>
      </c>
      <c r="F749">
        <v>512558046.03000003</v>
      </c>
      <c r="G749">
        <v>7289014.9500000002</v>
      </c>
      <c r="H749">
        <v>780252314</v>
      </c>
      <c r="I749">
        <v>135729323.36999997</v>
      </c>
      <c r="J749">
        <v>32702820.389999997</v>
      </c>
      <c r="K749">
        <v>24400626.460000005</v>
      </c>
      <c r="L749">
        <v>21840366</v>
      </c>
      <c r="M749" s="10">
        <v>19453927</v>
      </c>
      <c r="N749" s="10">
        <v>36296807</v>
      </c>
      <c r="O749" s="10">
        <v>118882562</v>
      </c>
      <c r="P749" s="10">
        <v>141839648</v>
      </c>
      <c r="Q749" s="10">
        <v>8907117</v>
      </c>
      <c r="R749" s="10">
        <v>133458997</v>
      </c>
      <c r="S749" s="10">
        <v>4195516</v>
      </c>
      <c r="T749" s="10">
        <v>30592987</v>
      </c>
      <c r="U749" s="10">
        <v>196638278</v>
      </c>
      <c r="V749" s="10">
        <v>83100994</v>
      </c>
      <c r="W749" s="10">
        <v>4195516</v>
      </c>
      <c r="X749" s="10">
        <v>30592987</v>
      </c>
      <c r="Y749" s="10">
        <v>196638278</v>
      </c>
      <c r="Z749" s="10">
        <v>83100994</v>
      </c>
      <c r="AA749" s="10">
        <v>6885481</v>
      </c>
      <c r="AB749" s="10">
        <v>0.15419902169999999</v>
      </c>
      <c r="AC749">
        <v>139.99</v>
      </c>
      <c r="AD749" s="2">
        <v>17649335596</v>
      </c>
      <c r="AE749" s="2">
        <v>13245304357</v>
      </c>
      <c r="AF749" s="10">
        <f>INDEX(CONFAZ!$EN$2:$ES$408,MATCH(DATE(YEAR($A749),MONTH($A749),15),CONFAZ!$EN$2:$EN$408,0),2)</f>
        <v>302411680</v>
      </c>
      <c r="AG749" s="10">
        <f>INDEX(CONFAZ!$EN$2:$ES$408,MATCH(DATE(YEAR($A749),MONTH($A749),15),CONFAZ!$EN$2:$EN$408,0),3)</f>
        <v>199110441</v>
      </c>
      <c r="AH749">
        <v>1045</v>
      </c>
      <c r="AI749">
        <v>1994604886800</v>
      </c>
      <c r="AJ749">
        <v>1.9</v>
      </c>
      <c r="AK749">
        <v>0.89</v>
      </c>
      <c r="AL749">
        <v>1278.8944444444401</v>
      </c>
      <c r="AM749">
        <v>994.30099999999902</v>
      </c>
      <c r="AN749">
        <v>910.90809523809503</v>
      </c>
      <c r="AO749">
        <v>1131.6068</v>
      </c>
      <c r="AP749">
        <v>14.5810380401033</v>
      </c>
      <c r="AQ749">
        <v>1.86</v>
      </c>
      <c r="AR749">
        <v>226.42</v>
      </c>
      <c r="AS749">
        <v>45.250399999999999</v>
      </c>
      <c r="AT749" s="10">
        <v>670125600000</v>
      </c>
      <c r="AU749">
        <v>90871</v>
      </c>
      <c r="AV749">
        <v>1969</v>
      </c>
      <c r="AW749">
        <v>110136799</v>
      </c>
      <c r="AX749">
        <v>80072605</v>
      </c>
      <c r="AY749">
        <v>4181</v>
      </c>
      <c r="AZ749" s="10">
        <v>242</v>
      </c>
      <c r="BA749">
        <v>213</v>
      </c>
      <c r="BB749">
        <v>213</v>
      </c>
      <c r="BC749">
        <v>4388</v>
      </c>
      <c r="BD749">
        <v>7043</v>
      </c>
      <c r="BE749">
        <v>597</v>
      </c>
      <c r="BF749">
        <v>16071</v>
      </c>
      <c r="BG749">
        <v>2924</v>
      </c>
      <c r="BH749">
        <v>5004</v>
      </c>
      <c r="BI749">
        <v>4785</v>
      </c>
      <c r="BJ749">
        <v>0</v>
      </c>
      <c r="BK749">
        <v>73401</v>
      </c>
      <c r="BL749">
        <v>29662791</v>
      </c>
      <c r="BM749">
        <v>186124</v>
      </c>
      <c r="BN749">
        <v>0</v>
      </c>
      <c r="BO749">
        <v>29846794000</v>
      </c>
      <c r="BP749" s="3">
        <v>0.4</v>
      </c>
      <c r="BQ749" s="3">
        <v>3704</v>
      </c>
      <c r="BR749">
        <v>27335.53</v>
      </c>
      <c r="BS749" s="3">
        <v>3437407000</v>
      </c>
      <c r="BT749" s="3">
        <v>22505000</v>
      </c>
      <c r="BU749" s="3">
        <v>5806026000</v>
      </c>
      <c r="BV749" s="3">
        <v>14705051000</v>
      </c>
      <c r="BW749" s="3">
        <v>5875804000</v>
      </c>
      <c r="BX749" s="3">
        <v>23970990000</v>
      </c>
      <c r="BY749">
        <v>0</v>
      </c>
      <c r="BZ749">
        <v>0</v>
      </c>
      <c r="CA749">
        <v>0</v>
      </c>
      <c r="CB749">
        <v>0</v>
      </c>
      <c r="CC749">
        <v>29846794000</v>
      </c>
      <c r="CD749">
        <v>0.4</v>
      </c>
      <c r="CE749">
        <v>1944199.72</v>
      </c>
      <c r="CF749">
        <v>534407291.63999999</v>
      </c>
      <c r="CG749">
        <v>22396.71</v>
      </c>
      <c r="CH749">
        <v>28180.92</v>
      </c>
      <c r="CI749">
        <v>34.241921099999999</v>
      </c>
      <c r="CJ749">
        <v>4.3600000000000003</v>
      </c>
      <c r="CK749">
        <v>-411370</v>
      </c>
      <c r="CL749">
        <v>-397186.67</v>
      </c>
      <c r="CM749">
        <v>14186.67</v>
      </c>
      <c r="CN749">
        <v>-439206.67</v>
      </c>
      <c r="CO749">
        <v>6908360</v>
      </c>
      <c r="CP749">
        <v>-87666.67</v>
      </c>
      <c r="CQ749">
        <v>-312220</v>
      </c>
      <c r="CR749">
        <v>3820828.62</v>
      </c>
      <c r="CS749">
        <v>354416020.72000003</v>
      </c>
      <c r="CT749">
        <v>865258.75</v>
      </c>
      <c r="CU749">
        <v>359103230.77999997</v>
      </c>
      <c r="CV749" s="34">
        <v>0.53763439999999996</v>
      </c>
      <c r="CW749">
        <v>20589390</v>
      </c>
      <c r="CX749" s="10">
        <v>722850.62</v>
      </c>
      <c r="CY749" s="10">
        <f t="shared" si="23"/>
        <v>0</v>
      </c>
      <c r="CZ749" s="10">
        <f>IFERROR(INDEX(CONFAZ!$A$2:$ES$440,MATCH(DATE(YEAR($A749),MONTH($A749),15),CONFAZ!$A$2:$A$440,0),4),0)</f>
        <v>22396.71</v>
      </c>
      <c r="DA749" s="10"/>
      <c r="DB749" s="10"/>
      <c r="DC749"/>
      <c r="DD749"/>
      <c r="DJ749"/>
    </row>
    <row r="750" spans="1:114" x14ac:dyDescent="0.25">
      <c r="A750" s="1">
        <v>44156</v>
      </c>
      <c r="B750" s="1" t="str">
        <f t="shared" si="22"/>
        <v>21/11/2020</v>
      </c>
      <c r="C750" t="s">
        <v>61</v>
      </c>
      <c r="D750" t="s">
        <v>66</v>
      </c>
      <c r="E750" s="8">
        <v>5.4177999999999997</v>
      </c>
      <c r="F750">
        <v>517396938.19</v>
      </c>
      <c r="G750">
        <v>6714182.9699999997</v>
      </c>
      <c r="H750">
        <v>769832455</v>
      </c>
      <c r="I750">
        <v>138883009.44000003</v>
      </c>
      <c r="J750">
        <v>17795127.389999997</v>
      </c>
      <c r="K750">
        <v>24824934.090000004</v>
      </c>
      <c r="L750">
        <v>18778816</v>
      </c>
      <c r="M750" s="10">
        <v>17541897</v>
      </c>
      <c r="N750" s="10">
        <v>36785918</v>
      </c>
      <c r="O750" s="10">
        <v>117242970</v>
      </c>
      <c r="P750" s="10">
        <v>145835643</v>
      </c>
      <c r="Q750" s="10">
        <v>12343118</v>
      </c>
      <c r="R750" s="10">
        <v>144174197</v>
      </c>
      <c r="S750" s="10">
        <v>3995861</v>
      </c>
      <c r="T750" s="10">
        <v>30594747</v>
      </c>
      <c r="U750" s="10">
        <v>163002259</v>
      </c>
      <c r="V750" s="10">
        <v>91820620</v>
      </c>
      <c r="W750" s="10">
        <v>3995861</v>
      </c>
      <c r="X750" s="10">
        <v>30594747</v>
      </c>
      <c r="Y750" s="10">
        <v>163002259</v>
      </c>
      <c r="Z750" s="10">
        <v>91820620</v>
      </c>
      <c r="AA750" s="10">
        <v>6495225</v>
      </c>
      <c r="AB750" s="10">
        <v>0.232322006</v>
      </c>
      <c r="AC750">
        <v>138.34</v>
      </c>
      <c r="AD750" s="2">
        <v>17344900538</v>
      </c>
      <c r="AE750" s="2">
        <v>14856582072</v>
      </c>
      <c r="AF750" s="10">
        <f>INDEX(CONFAZ!$EN$2:$ES$408,MATCH(DATE(YEAR($A750),MONTH($A750),15),CONFAZ!$EN$2:$EN$408,0),2)</f>
        <v>226156409</v>
      </c>
      <c r="AG750" s="10">
        <f>INDEX(CONFAZ!$EN$2:$ES$408,MATCH(DATE(YEAR($A750),MONTH($A750),15),CONFAZ!$EN$2:$EN$408,0),3)</f>
        <v>122209490</v>
      </c>
      <c r="AH750">
        <v>1045</v>
      </c>
      <c r="AI750">
        <v>1928758471200</v>
      </c>
      <c r="AJ750">
        <v>1.9</v>
      </c>
      <c r="AK750">
        <v>0.95</v>
      </c>
      <c r="AL750">
        <v>1289.8699999999999</v>
      </c>
      <c r="AM750">
        <v>999.66200000000003</v>
      </c>
      <c r="AN750">
        <v>914.89761904761895</v>
      </c>
      <c r="AO750">
        <v>1139.26</v>
      </c>
      <c r="AP750">
        <v>14.3579293084175</v>
      </c>
      <c r="AQ750">
        <v>1.89</v>
      </c>
      <c r="AR750">
        <v>233.07</v>
      </c>
      <c r="AS750">
        <v>69.438999999999993</v>
      </c>
      <c r="AT750" s="10">
        <v>676165200000</v>
      </c>
      <c r="AU750">
        <v>76177</v>
      </c>
      <c r="AV750">
        <v>138</v>
      </c>
      <c r="AW750">
        <v>98840609</v>
      </c>
      <c r="AX750">
        <v>63456525</v>
      </c>
      <c r="AY750">
        <v>2396</v>
      </c>
      <c r="AZ750" s="10">
        <v>379</v>
      </c>
      <c r="BA750">
        <v>152</v>
      </c>
      <c r="BB750">
        <v>152</v>
      </c>
      <c r="BC750">
        <v>6132</v>
      </c>
      <c r="BD750">
        <v>0</v>
      </c>
      <c r="BE750">
        <v>1206</v>
      </c>
      <c r="BF750">
        <v>492</v>
      </c>
      <c r="BG750">
        <v>579</v>
      </c>
      <c r="BH750">
        <v>5044</v>
      </c>
      <c r="BI750">
        <v>2247</v>
      </c>
      <c r="BJ750">
        <v>0</v>
      </c>
      <c r="BK750">
        <v>69832</v>
      </c>
      <c r="BL750">
        <v>34964069</v>
      </c>
      <c r="BM750">
        <v>251486</v>
      </c>
      <c r="BN750">
        <v>0</v>
      </c>
      <c r="BO750">
        <v>29846794000</v>
      </c>
      <c r="BP750" s="3">
        <v>0.4</v>
      </c>
      <c r="BQ750" s="3">
        <v>3704</v>
      </c>
      <c r="BR750" s="3">
        <v>27335.53</v>
      </c>
      <c r="BS750" s="3">
        <v>3437407000</v>
      </c>
      <c r="BT750" s="3">
        <v>22505000</v>
      </c>
      <c r="BU750" s="3">
        <v>5806026000</v>
      </c>
      <c r="BV750">
        <v>14705051000</v>
      </c>
      <c r="BW750" s="3">
        <v>5875804000</v>
      </c>
      <c r="BX750" s="3">
        <v>23970990000</v>
      </c>
      <c r="BY750">
        <v>0</v>
      </c>
      <c r="BZ750">
        <v>0</v>
      </c>
      <c r="CA750">
        <v>0</v>
      </c>
      <c r="CB750">
        <v>0</v>
      </c>
      <c r="CC750">
        <v>29846794000</v>
      </c>
      <c r="CD750">
        <v>0.4</v>
      </c>
      <c r="CE750">
        <v>2666101.14</v>
      </c>
      <c r="CF750">
        <v>648989156.41999996</v>
      </c>
      <c r="CG750">
        <v>27755.25</v>
      </c>
      <c r="CH750">
        <v>28010.92</v>
      </c>
      <c r="CI750">
        <v>34.241921099999999</v>
      </c>
      <c r="CJ750">
        <v>4.41</v>
      </c>
      <c r="CK750">
        <v>-411370</v>
      </c>
      <c r="CL750">
        <v>-397186.67</v>
      </c>
      <c r="CM750">
        <v>14186.67</v>
      </c>
      <c r="CN750">
        <v>-439206.67</v>
      </c>
      <c r="CO750">
        <v>6908360</v>
      </c>
      <c r="CP750">
        <v>-87666.67</v>
      </c>
      <c r="CQ750">
        <v>-312220</v>
      </c>
      <c r="CR750">
        <v>3194647.67</v>
      </c>
      <c r="CS750">
        <v>335450581.25</v>
      </c>
      <c r="CT750">
        <v>695869.07</v>
      </c>
      <c r="CU750">
        <v>339358738.74000001</v>
      </c>
      <c r="CV750" s="34">
        <v>0.53763439999999996</v>
      </c>
      <c r="CW750">
        <v>7559298</v>
      </c>
      <c r="CX750" s="10">
        <v>792368.67</v>
      </c>
      <c r="CY750" s="10">
        <f t="shared" si="23"/>
        <v>0</v>
      </c>
      <c r="CZ750" s="10">
        <f>IFERROR(INDEX(CONFAZ!$A$2:$ES$440,MATCH(DATE(YEAR($A750),MONTH($A750),15),CONFAZ!$A$2:$A$440,0),4),0)</f>
        <v>27755.25</v>
      </c>
      <c r="DA750"/>
      <c r="DB750"/>
      <c r="DC750"/>
      <c r="DD750"/>
      <c r="DJ750"/>
    </row>
    <row r="751" spans="1:114" x14ac:dyDescent="0.25">
      <c r="A751" s="1">
        <v>44186</v>
      </c>
      <c r="B751" s="1" t="str">
        <f t="shared" si="22"/>
        <v>21/12/2020</v>
      </c>
      <c r="C751" t="s">
        <v>61</v>
      </c>
      <c r="D751" t="s">
        <v>66</v>
      </c>
      <c r="E751" s="8">
        <v>5.1456</v>
      </c>
      <c r="F751">
        <v>544437578.44000006</v>
      </c>
      <c r="G751">
        <v>6378892.5599999996</v>
      </c>
      <c r="H751">
        <v>791157077</v>
      </c>
      <c r="I751">
        <v>130563408.11</v>
      </c>
      <c r="J751">
        <v>16407185.569999997</v>
      </c>
      <c r="K751">
        <v>26022080.389999997</v>
      </c>
      <c r="L751">
        <v>19522583</v>
      </c>
      <c r="M751" s="10">
        <v>18588913</v>
      </c>
      <c r="N751" s="10">
        <v>38470716</v>
      </c>
      <c r="O751" s="10">
        <v>130714676</v>
      </c>
      <c r="P751" s="10">
        <v>144695951</v>
      </c>
      <c r="Q751" s="10">
        <v>9789284</v>
      </c>
      <c r="R751" s="10">
        <v>142619326</v>
      </c>
      <c r="S751" s="10">
        <v>2863821</v>
      </c>
      <c r="T751" s="10">
        <v>32443509</v>
      </c>
      <c r="U751" s="10">
        <v>180135570</v>
      </c>
      <c r="V751" s="10">
        <v>84558230</v>
      </c>
      <c r="W751" s="10">
        <v>2863821</v>
      </c>
      <c r="X751" s="10">
        <v>32443509</v>
      </c>
      <c r="Y751" s="10">
        <v>180135570</v>
      </c>
      <c r="Z751" s="10">
        <v>84558230</v>
      </c>
      <c r="AA751" s="10">
        <v>6277081</v>
      </c>
      <c r="AB751" s="10">
        <v>0.3050072948</v>
      </c>
      <c r="AC751">
        <v>139.55000000000001</v>
      </c>
      <c r="AD751" s="2">
        <v>18451708927</v>
      </c>
      <c r="AE751" s="2">
        <v>15748589294</v>
      </c>
      <c r="AF751" s="10">
        <f>INDEX(CONFAZ!$EN$2:$ES$408,MATCH(DATE(YEAR($A751),MONTH($A751),15),CONFAZ!$EN$2:$EN$408,0),2)</f>
        <v>299145103</v>
      </c>
      <c r="AG751" s="10">
        <f>INDEX(CONFAZ!$EN$2:$ES$408,MATCH(DATE(YEAR($A751),MONTH($A751),15),CONFAZ!$EN$2:$EN$408,0),3)</f>
        <v>181836747</v>
      </c>
      <c r="AH751">
        <v>1045</v>
      </c>
      <c r="AI751">
        <v>1829878272000</v>
      </c>
      <c r="AJ751">
        <v>1.9</v>
      </c>
      <c r="AK751">
        <v>1.46</v>
      </c>
      <c r="AL751">
        <v>1314.5477777777701</v>
      </c>
      <c r="AM751">
        <v>1021.865</v>
      </c>
      <c r="AN751">
        <v>934.35333333333301</v>
      </c>
      <c r="AO751">
        <v>1160.2488000000001</v>
      </c>
      <c r="AP751">
        <v>14.179875439062499</v>
      </c>
      <c r="AQ751">
        <v>2.35</v>
      </c>
      <c r="AR751">
        <v>256.69</v>
      </c>
      <c r="AS751">
        <v>26.8095</v>
      </c>
      <c r="AT751" s="10">
        <v>702688000000</v>
      </c>
      <c r="AU751">
        <v>95788</v>
      </c>
      <c r="AV751">
        <v>1343</v>
      </c>
      <c r="AW751">
        <v>177857313</v>
      </c>
      <c r="AX751">
        <v>114424377</v>
      </c>
      <c r="AY751">
        <v>6657</v>
      </c>
      <c r="AZ751" s="10">
        <v>963</v>
      </c>
      <c r="BA751">
        <v>7688</v>
      </c>
      <c r="BB751">
        <v>7688</v>
      </c>
      <c r="BC751">
        <v>11732</v>
      </c>
      <c r="BD751">
        <v>284</v>
      </c>
      <c r="BE751">
        <v>2584</v>
      </c>
      <c r="BF751">
        <v>11507</v>
      </c>
      <c r="BG751">
        <v>637</v>
      </c>
      <c r="BH751">
        <v>1492</v>
      </c>
      <c r="BI751">
        <v>3245</v>
      </c>
      <c r="BJ751">
        <v>65</v>
      </c>
      <c r="BK751">
        <v>88799</v>
      </c>
      <c r="BL751">
        <v>62183112</v>
      </c>
      <c r="BM751">
        <v>1011910</v>
      </c>
      <c r="BN751">
        <v>0</v>
      </c>
      <c r="BO751">
        <v>29846794000</v>
      </c>
      <c r="BP751" s="3">
        <v>0.4</v>
      </c>
      <c r="BQ751" s="3">
        <v>3704</v>
      </c>
      <c r="BR751">
        <v>27335.53</v>
      </c>
      <c r="BS751" s="3">
        <v>3437407000</v>
      </c>
      <c r="BT751" s="3">
        <v>22505000</v>
      </c>
      <c r="BU751" s="3">
        <v>5806026000</v>
      </c>
      <c r="BV751" s="3">
        <v>14705051000</v>
      </c>
      <c r="BW751" s="3">
        <v>5875804000</v>
      </c>
      <c r="BX751" s="3">
        <v>23970990000</v>
      </c>
      <c r="BY751">
        <v>0</v>
      </c>
      <c r="BZ751">
        <v>0</v>
      </c>
      <c r="CA751">
        <v>0</v>
      </c>
      <c r="CB751">
        <v>0</v>
      </c>
      <c r="CC751">
        <v>29846794000</v>
      </c>
      <c r="CD751">
        <v>0.4</v>
      </c>
      <c r="CE751">
        <v>2351096.06</v>
      </c>
      <c r="CF751">
        <v>1237980331.01</v>
      </c>
      <c r="CG751">
        <v>26256.97</v>
      </c>
      <c r="CH751">
        <v>28175.919999999998</v>
      </c>
      <c r="CI751">
        <v>34.241921099999999</v>
      </c>
      <c r="CJ751">
        <v>4.4800000000000004</v>
      </c>
      <c r="CK751">
        <v>-411370</v>
      </c>
      <c r="CL751">
        <v>-397186.67</v>
      </c>
      <c r="CM751">
        <v>14186.67</v>
      </c>
      <c r="CN751">
        <v>-439206.67</v>
      </c>
      <c r="CO751">
        <v>6908360</v>
      </c>
      <c r="CP751">
        <v>-87666.67</v>
      </c>
      <c r="CQ751">
        <v>-312220</v>
      </c>
      <c r="CR751">
        <v>2869821.19</v>
      </c>
      <c r="CS751">
        <v>349568716.17000002</v>
      </c>
      <c r="CT751">
        <v>530162.25</v>
      </c>
      <c r="CU751">
        <v>352971354.61000001</v>
      </c>
      <c r="CV751" s="34">
        <v>0.53763439999999996</v>
      </c>
      <c r="CW751">
        <v>25414506</v>
      </c>
      <c r="CX751" s="10">
        <v>833366.42999999993</v>
      </c>
      <c r="CY751" s="10">
        <f t="shared" si="23"/>
        <v>0</v>
      </c>
      <c r="CZ751" s="10">
        <f>IFERROR(INDEX(CONFAZ!$A$2:$ES$440,MATCH(DATE(YEAR($A751),MONTH($A751),15),CONFAZ!$A$2:$A$440,0),4),0)</f>
        <v>26256.97</v>
      </c>
      <c r="DB751"/>
      <c r="DC751"/>
      <c r="DD751"/>
      <c r="DJ751"/>
    </row>
    <row r="752" spans="1:114" x14ac:dyDescent="0.25">
      <c r="A752" s="1">
        <v>44217</v>
      </c>
      <c r="B752" s="1" t="str">
        <f t="shared" si="22"/>
        <v>21/01/2021</v>
      </c>
      <c r="C752" t="s">
        <v>61</v>
      </c>
      <c r="D752" t="s">
        <v>66</v>
      </c>
      <c r="E752" s="8">
        <v>5.3562000000000003</v>
      </c>
      <c r="F752">
        <v>701660118.67999995</v>
      </c>
      <c r="G752">
        <v>6000866.1600000001</v>
      </c>
      <c r="H752">
        <v>953962929</v>
      </c>
      <c r="I752">
        <v>133785359.5</v>
      </c>
      <c r="J752">
        <v>12309139.66</v>
      </c>
      <c r="K752">
        <v>28869196.66</v>
      </c>
      <c r="L752">
        <v>36365192</v>
      </c>
      <c r="M752" s="10">
        <v>21654809</v>
      </c>
      <c r="N752" s="10">
        <v>84454207</v>
      </c>
      <c r="O752" s="10">
        <v>147589834</v>
      </c>
      <c r="P752" s="10">
        <v>141370176</v>
      </c>
      <c r="Q752" s="10">
        <v>11443611</v>
      </c>
      <c r="R752" s="10">
        <v>142785788</v>
      </c>
      <c r="S752" s="10">
        <v>3682071</v>
      </c>
      <c r="T752" s="10">
        <v>28726547</v>
      </c>
      <c r="U752" s="10">
        <v>280031291</v>
      </c>
      <c r="V752" s="10">
        <v>86753904</v>
      </c>
      <c r="W752" s="10">
        <v>3682071</v>
      </c>
      <c r="X752" s="10">
        <v>28726547</v>
      </c>
      <c r="Y752" s="10">
        <v>280031291</v>
      </c>
      <c r="Z752" s="10">
        <v>86753904</v>
      </c>
      <c r="AA752" s="10">
        <v>5470691</v>
      </c>
      <c r="AB752" s="10">
        <v>0.85405814840000005</v>
      </c>
      <c r="AC752">
        <v>131.88</v>
      </c>
      <c r="AD752" s="2">
        <v>14947626003</v>
      </c>
      <c r="AE752" s="2">
        <v>15167392393</v>
      </c>
      <c r="AF752" s="10">
        <f>INDEX(CONFAZ!$EN$2:$ES$408,MATCH(DATE(YEAR($A752),MONTH($A752),15),CONFAZ!$EN$2:$EN$408,0),2)</f>
        <v>219556656</v>
      </c>
      <c r="AG752" s="10">
        <f>INDEX(CONFAZ!$EN$2:$ES$408,MATCH(DATE(YEAR($A752),MONTH($A752),15),CONFAZ!$EN$2:$EN$408,0),3)</f>
        <v>200805286</v>
      </c>
      <c r="AH752">
        <v>1100</v>
      </c>
      <c r="AI752">
        <v>1903679179200</v>
      </c>
      <c r="AJ752">
        <v>1.9</v>
      </c>
      <c r="AK752">
        <v>0.27</v>
      </c>
      <c r="AL752">
        <v>1341.27666666666</v>
      </c>
      <c r="AM752">
        <v>1046.761</v>
      </c>
      <c r="AN752">
        <v>959.58285714285705</v>
      </c>
      <c r="AO752">
        <v>1190.4636</v>
      </c>
      <c r="AP752">
        <v>14.460856431079399</v>
      </c>
      <c r="AQ752">
        <v>1.25</v>
      </c>
      <c r="AR752">
        <v>287.13</v>
      </c>
      <c r="AS752">
        <v>11.81</v>
      </c>
      <c r="AT752" s="10">
        <v>679663300000</v>
      </c>
      <c r="AU752">
        <v>80208</v>
      </c>
      <c r="AV752">
        <v>1003</v>
      </c>
      <c r="AW752">
        <v>140274711</v>
      </c>
      <c r="AX752">
        <v>94168936</v>
      </c>
      <c r="AY752">
        <v>4800</v>
      </c>
      <c r="AZ752" s="10">
        <v>1176</v>
      </c>
      <c r="BA752">
        <v>114</v>
      </c>
      <c r="BB752">
        <v>114</v>
      </c>
      <c r="BC752">
        <v>6875</v>
      </c>
      <c r="BD752">
        <v>0</v>
      </c>
      <c r="BE752">
        <v>772</v>
      </c>
      <c r="BF752">
        <v>644</v>
      </c>
      <c r="BG752">
        <v>155</v>
      </c>
      <c r="BH752">
        <v>2008</v>
      </c>
      <c r="BI752">
        <v>4649</v>
      </c>
      <c r="BJ752">
        <v>0</v>
      </c>
      <c r="BK752">
        <v>65968</v>
      </c>
      <c r="BL752">
        <v>45859481</v>
      </c>
      <c r="BM752">
        <v>74032</v>
      </c>
      <c r="BN752">
        <v>0</v>
      </c>
      <c r="BO752">
        <v>33605801000</v>
      </c>
      <c r="BP752" s="3">
        <v>0.4</v>
      </c>
      <c r="BQ752" s="3">
        <v>3704</v>
      </c>
      <c r="BR752">
        <v>30699.57</v>
      </c>
      <c r="BS752" s="3">
        <v>3568480000</v>
      </c>
      <c r="BT752" s="3">
        <v>20396000</v>
      </c>
      <c r="BU752" s="3">
        <v>7460218000</v>
      </c>
      <c r="BV752" s="3">
        <v>16141426000</v>
      </c>
      <c r="BW752" s="3">
        <v>6415281000</v>
      </c>
      <c r="BX752" s="3">
        <v>27190520000</v>
      </c>
      <c r="BY752">
        <v>0</v>
      </c>
      <c r="BZ752">
        <v>0</v>
      </c>
      <c r="CA752">
        <v>0</v>
      </c>
      <c r="CB752">
        <v>0</v>
      </c>
      <c r="CC752">
        <v>29846794000</v>
      </c>
      <c r="CD752">
        <v>0.4</v>
      </c>
      <c r="CE752">
        <v>1920733.82</v>
      </c>
      <c r="CF752">
        <v>636613853.80999994</v>
      </c>
      <c r="CG752">
        <v>23681.24</v>
      </c>
      <c r="CH752">
        <v>33627</v>
      </c>
      <c r="CI752">
        <v>32.8664779</v>
      </c>
      <c r="CJ752">
        <v>4.62</v>
      </c>
      <c r="CK752">
        <v>347390</v>
      </c>
      <c r="CL752">
        <v>357476.67</v>
      </c>
      <c r="CM752">
        <v>10090</v>
      </c>
      <c r="CN752">
        <v>-48176.67</v>
      </c>
      <c r="CO752">
        <v>6979780</v>
      </c>
      <c r="CP752">
        <v>-48216.67</v>
      </c>
      <c r="CQ752">
        <v>-238543.33</v>
      </c>
      <c r="CR752">
        <v>2582825.77</v>
      </c>
      <c r="CS752">
        <v>501247049.06</v>
      </c>
      <c r="CT752">
        <v>1398101.52</v>
      </c>
      <c r="CU752">
        <v>505227976.35000002</v>
      </c>
      <c r="CV752" s="34">
        <v>0.53441640000000001</v>
      </c>
      <c r="CW752">
        <v>10559763.6</v>
      </c>
      <c r="CX752" s="10">
        <v>702313.98</v>
      </c>
      <c r="CY752" s="10">
        <f t="shared" si="23"/>
        <v>0</v>
      </c>
      <c r="CZ752" s="10">
        <f>IFERROR(INDEX(CONFAZ!$A$2:$ES$440,MATCH(DATE(YEAR($A752),MONTH($A752),15),CONFAZ!$A$2:$A$440,0),4),0)</f>
        <v>23681.24</v>
      </c>
      <c r="DA752"/>
      <c r="DB752"/>
      <c r="DC752"/>
      <c r="DD752"/>
      <c r="DJ752"/>
    </row>
    <row r="753" spans="1:114" x14ac:dyDescent="0.25">
      <c r="A753" s="1">
        <v>44248</v>
      </c>
      <c r="B753" s="1" t="str">
        <f t="shared" si="22"/>
        <v>21/02/2021</v>
      </c>
      <c r="C753" t="s">
        <v>61</v>
      </c>
      <c r="D753" t="s">
        <v>66</v>
      </c>
      <c r="E753" s="8">
        <v>5.4165000000000001</v>
      </c>
      <c r="F753">
        <v>517490592.14999992</v>
      </c>
      <c r="G753">
        <v>4728410.59</v>
      </c>
      <c r="H753">
        <v>733541331</v>
      </c>
      <c r="I753">
        <v>117453395.57000001</v>
      </c>
      <c r="J753">
        <v>10984360.35</v>
      </c>
      <c r="K753">
        <v>21271996.27</v>
      </c>
      <c r="L753">
        <v>97533778</v>
      </c>
      <c r="M753" s="10">
        <v>16116347</v>
      </c>
      <c r="N753" s="10">
        <v>33358258</v>
      </c>
      <c r="O753" s="10">
        <v>109013677</v>
      </c>
      <c r="P753" s="10">
        <v>123245308</v>
      </c>
      <c r="Q753" s="10">
        <v>8617236</v>
      </c>
      <c r="R753" s="10">
        <v>125448009</v>
      </c>
      <c r="S753" s="10">
        <v>3230631</v>
      </c>
      <c r="T753" s="10">
        <v>24662693</v>
      </c>
      <c r="U753" s="10">
        <v>208196002</v>
      </c>
      <c r="V753" s="10">
        <v>77070643</v>
      </c>
      <c r="W753" s="10">
        <v>3230631</v>
      </c>
      <c r="X753" s="10">
        <v>24662693</v>
      </c>
      <c r="Y753" s="10">
        <v>208196002</v>
      </c>
      <c r="Z753" s="10">
        <v>77070643</v>
      </c>
      <c r="AA753" s="10">
        <v>4582527</v>
      </c>
      <c r="AB753" s="10">
        <v>1.5722876813</v>
      </c>
      <c r="AC753">
        <v>134.52000000000001</v>
      </c>
      <c r="AD753" s="2">
        <v>16375290870</v>
      </c>
      <c r="AE753" s="2">
        <v>14539172569</v>
      </c>
      <c r="AF753" s="10">
        <f>INDEX(CONFAZ!$EN$2:$ES$408,MATCH(DATE(YEAR($A753),MONTH($A753),15),CONFAZ!$EN$2:$EN$408,0),2)</f>
        <v>284598511</v>
      </c>
      <c r="AG753" s="10">
        <f>INDEX(CONFAZ!$EN$2:$ES$408,MATCH(DATE(YEAR($A753),MONTH($A753),15),CONFAZ!$EN$2:$EN$408,0),3)</f>
        <v>204661460</v>
      </c>
      <c r="AH753">
        <v>1100</v>
      </c>
      <c r="AI753">
        <v>1928653155000</v>
      </c>
      <c r="AJ753">
        <v>1.9</v>
      </c>
      <c r="AK753">
        <v>0.82</v>
      </c>
      <c r="AL753">
        <v>1368.41055555555</v>
      </c>
      <c r="AM753">
        <v>1063.9475</v>
      </c>
      <c r="AN753">
        <v>975.356666666666</v>
      </c>
      <c r="AO753">
        <v>1213.5008</v>
      </c>
      <c r="AP753">
        <v>14.6081375896377</v>
      </c>
      <c r="AQ753">
        <v>1.86</v>
      </c>
      <c r="AR753">
        <v>333.68</v>
      </c>
      <c r="AS753">
        <v>86.63</v>
      </c>
      <c r="AT753" s="10">
        <v>706749200000</v>
      </c>
      <c r="AU753">
        <v>47039</v>
      </c>
      <c r="AV753">
        <v>482</v>
      </c>
      <c r="AW753">
        <v>176648964</v>
      </c>
      <c r="AX753">
        <v>81671249</v>
      </c>
      <c r="AY753">
        <v>2678</v>
      </c>
      <c r="AZ753" s="10">
        <v>181</v>
      </c>
      <c r="BA753">
        <v>76</v>
      </c>
      <c r="BB753">
        <v>76</v>
      </c>
      <c r="BC753">
        <v>3931</v>
      </c>
      <c r="BD753">
        <v>0</v>
      </c>
      <c r="BE753">
        <v>1165</v>
      </c>
      <c r="BF753">
        <v>16925</v>
      </c>
      <c r="BG753">
        <v>776</v>
      </c>
      <c r="BH753">
        <v>2203</v>
      </c>
      <c r="BI753">
        <v>1304</v>
      </c>
      <c r="BJ753">
        <v>0</v>
      </c>
      <c r="BK753">
        <v>41528</v>
      </c>
      <c r="BL753">
        <v>94806877</v>
      </c>
      <c r="BM753">
        <v>45562</v>
      </c>
      <c r="BN753">
        <v>0</v>
      </c>
      <c r="BO753">
        <v>33605801000</v>
      </c>
      <c r="BP753" s="3">
        <v>0.4</v>
      </c>
      <c r="BQ753" s="3">
        <v>3704</v>
      </c>
      <c r="BR753" s="3">
        <v>30699.57</v>
      </c>
      <c r="BS753">
        <v>3568480000</v>
      </c>
      <c r="BT753">
        <v>20396000</v>
      </c>
      <c r="BU753" s="3">
        <v>7460218000</v>
      </c>
      <c r="BV753" s="3">
        <v>16141426000</v>
      </c>
      <c r="BW753">
        <v>6415281000</v>
      </c>
      <c r="BX753" s="3">
        <v>27190520000</v>
      </c>
      <c r="BY753">
        <v>0</v>
      </c>
      <c r="BZ753">
        <v>0</v>
      </c>
      <c r="CA753">
        <v>0</v>
      </c>
      <c r="CB753">
        <v>0</v>
      </c>
      <c r="CC753">
        <v>29846794000</v>
      </c>
      <c r="CD753">
        <v>0.4</v>
      </c>
      <c r="CE753">
        <v>2495333.61</v>
      </c>
      <c r="CF753">
        <v>682844777.91999996</v>
      </c>
      <c r="CG753">
        <v>26318.51</v>
      </c>
      <c r="CH753">
        <v>33470</v>
      </c>
      <c r="CI753">
        <v>32.8664779</v>
      </c>
      <c r="CJ753">
        <v>4.95</v>
      </c>
      <c r="CK753">
        <v>347390</v>
      </c>
      <c r="CL753">
        <v>357476.67</v>
      </c>
      <c r="CM753">
        <v>10090</v>
      </c>
      <c r="CN753">
        <v>-48176.67</v>
      </c>
      <c r="CO753">
        <v>6979780</v>
      </c>
      <c r="CP753">
        <v>-48216.67</v>
      </c>
      <c r="CQ753">
        <v>-238543.33</v>
      </c>
      <c r="CR753">
        <v>2077770.59</v>
      </c>
      <c r="CS753">
        <v>351112368.69999999</v>
      </c>
      <c r="CT753">
        <v>4665320.3</v>
      </c>
      <c r="CU753">
        <v>357855459.58999997</v>
      </c>
      <c r="CV753" s="34">
        <v>0.53441640000000001</v>
      </c>
      <c r="CW753">
        <v>13200232.5</v>
      </c>
      <c r="CX753" s="10">
        <v>558950.13</v>
      </c>
      <c r="CY753" s="10">
        <f t="shared" si="23"/>
        <v>0</v>
      </c>
      <c r="CZ753" s="10">
        <f>IFERROR(INDEX(CONFAZ!$A$2:$ES$440,MATCH(DATE(YEAR($A753),MONTH($A753),15),CONFAZ!$A$2:$A$440,0),4),0)</f>
        <v>26318.51</v>
      </c>
      <c r="DA753"/>
      <c r="DB753"/>
      <c r="DC753"/>
      <c r="DD753"/>
      <c r="DJ753"/>
    </row>
    <row r="754" spans="1:114" x14ac:dyDescent="0.25">
      <c r="A754" s="1">
        <v>44276</v>
      </c>
      <c r="B754" s="1" t="str">
        <f t="shared" si="22"/>
        <v>21/03/2021</v>
      </c>
      <c r="C754" t="s">
        <v>61</v>
      </c>
      <c r="D754" t="s">
        <v>66</v>
      </c>
      <c r="E754" s="8">
        <v>5.6460999999999997</v>
      </c>
      <c r="F754">
        <v>473362266.76999998</v>
      </c>
      <c r="G754">
        <v>5000717.3599999994</v>
      </c>
      <c r="H754">
        <v>708517954</v>
      </c>
      <c r="I754">
        <v>98060778.790000007</v>
      </c>
      <c r="J754">
        <v>52768491.089999996</v>
      </c>
      <c r="K754">
        <v>20372892.170000006</v>
      </c>
      <c r="L754">
        <v>73655798</v>
      </c>
      <c r="M754" s="10">
        <v>14993808</v>
      </c>
      <c r="N754" s="10">
        <v>32923813</v>
      </c>
      <c r="O754" s="10">
        <v>95476205</v>
      </c>
      <c r="P754" s="10">
        <v>120271670</v>
      </c>
      <c r="Q754" s="10">
        <v>9403789</v>
      </c>
      <c r="R754" s="10">
        <v>109612801</v>
      </c>
      <c r="S754" s="10">
        <v>3891685</v>
      </c>
      <c r="T754" s="10">
        <v>28136059</v>
      </c>
      <c r="U754" s="10">
        <v>210136237</v>
      </c>
      <c r="V754" s="10">
        <v>78826956</v>
      </c>
      <c r="W754" s="10">
        <v>3891685</v>
      </c>
      <c r="X754" s="10">
        <v>28136059</v>
      </c>
      <c r="Y754" s="10">
        <v>210136237</v>
      </c>
      <c r="Z754" s="10">
        <v>78826956</v>
      </c>
      <c r="AA754" s="10">
        <v>4844931</v>
      </c>
      <c r="AB754" s="10">
        <v>2.3859532561000001</v>
      </c>
      <c r="AC754">
        <v>144.41</v>
      </c>
      <c r="AD754" s="2">
        <v>24335759852</v>
      </c>
      <c r="AE754" s="2">
        <v>17865278864</v>
      </c>
      <c r="AF754" s="10">
        <f>INDEX(CONFAZ!$EN$2:$ES$408,MATCH(DATE(YEAR($A754),MONTH($A754),15),CONFAZ!$EN$2:$EN$408,0),2)</f>
        <v>337570820</v>
      </c>
      <c r="AG754" s="10">
        <f>INDEX(CONFAZ!$EN$2:$ES$408,MATCH(DATE(YEAR($A754),MONTH($A754),15),CONFAZ!$EN$2:$EN$408,0),3)</f>
        <v>234183843</v>
      </c>
      <c r="AH754">
        <v>1100</v>
      </c>
      <c r="AI754">
        <v>1961528539300</v>
      </c>
      <c r="AJ754">
        <v>2.23</v>
      </c>
      <c r="AK754">
        <v>0.86</v>
      </c>
      <c r="AL754">
        <v>1396.46444444444</v>
      </c>
      <c r="AM754">
        <v>1079.2065</v>
      </c>
      <c r="AN754">
        <v>989.824761904762</v>
      </c>
      <c r="AO754">
        <v>1233.8227999999999</v>
      </c>
      <c r="AP754">
        <v>14.908294980408201</v>
      </c>
      <c r="AQ754">
        <v>1.93</v>
      </c>
      <c r="AR754">
        <v>372.8</v>
      </c>
      <c r="AS754">
        <v>106.91</v>
      </c>
      <c r="AT754" s="10">
        <v>766209300000</v>
      </c>
      <c r="AU754">
        <v>61635</v>
      </c>
      <c r="AV754">
        <v>122</v>
      </c>
      <c r="AW754">
        <v>145320655</v>
      </c>
      <c r="AX754">
        <v>92202549</v>
      </c>
      <c r="AY754">
        <v>3514</v>
      </c>
      <c r="AZ754" s="10">
        <v>375</v>
      </c>
      <c r="BA754">
        <v>80</v>
      </c>
      <c r="BB754">
        <v>80</v>
      </c>
      <c r="BC754">
        <v>2372</v>
      </c>
      <c r="BD754">
        <v>0</v>
      </c>
      <c r="BE754">
        <v>36</v>
      </c>
      <c r="BF754">
        <v>4251</v>
      </c>
      <c r="BG754">
        <v>906</v>
      </c>
      <c r="BH754">
        <v>1312</v>
      </c>
      <c r="BI754">
        <v>1407</v>
      </c>
      <c r="BJ754">
        <v>0</v>
      </c>
      <c r="BK754">
        <v>47820</v>
      </c>
      <c r="BL754">
        <v>52926186</v>
      </c>
      <c r="BM754">
        <v>60437</v>
      </c>
      <c r="BN754">
        <v>0</v>
      </c>
      <c r="BO754">
        <v>33605801000</v>
      </c>
      <c r="BP754" s="3">
        <v>0.4</v>
      </c>
      <c r="BQ754" s="3">
        <v>3704</v>
      </c>
      <c r="BR754" s="3">
        <v>30699.57</v>
      </c>
      <c r="BS754" s="3">
        <v>3568480000</v>
      </c>
      <c r="BT754">
        <v>20396000</v>
      </c>
      <c r="BU754">
        <v>7460218000</v>
      </c>
      <c r="BV754" s="3">
        <v>16141426000</v>
      </c>
      <c r="BW754" s="3">
        <v>6415281000</v>
      </c>
      <c r="BX754" s="3">
        <v>27190520000</v>
      </c>
      <c r="BY754">
        <v>0</v>
      </c>
      <c r="BZ754">
        <v>0</v>
      </c>
      <c r="CA754">
        <v>0</v>
      </c>
      <c r="CB754">
        <v>0</v>
      </c>
      <c r="CC754">
        <v>29846794000</v>
      </c>
      <c r="CD754">
        <v>0.4</v>
      </c>
      <c r="CE754">
        <v>1853556.51</v>
      </c>
      <c r="CF754">
        <v>692918983.50999999</v>
      </c>
      <c r="CG754">
        <v>7371.47</v>
      </c>
      <c r="CH754">
        <v>33595</v>
      </c>
      <c r="CI754">
        <v>32.8664779</v>
      </c>
      <c r="CJ754">
        <v>5.48</v>
      </c>
      <c r="CK754">
        <v>347390</v>
      </c>
      <c r="CL754">
        <v>357476.67</v>
      </c>
      <c r="CM754">
        <v>10090</v>
      </c>
      <c r="CN754">
        <v>-48176.67</v>
      </c>
      <c r="CO754">
        <v>6979780</v>
      </c>
      <c r="CP754">
        <v>-48216.67</v>
      </c>
      <c r="CQ754">
        <v>-238543.33</v>
      </c>
      <c r="CR754">
        <v>1850811.39</v>
      </c>
      <c r="CS754">
        <v>334726484.63999999</v>
      </c>
      <c r="CT754">
        <v>3597327.38</v>
      </c>
      <c r="CU754">
        <v>340193238.25</v>
      </c>
      <c r="CV754" s="34">
        <v>0.53441640000000001</v>
      </c>
      <c r="CW754">
        <v>13200232.5</v>
      </c>
      <c r="CX754" s="10">
        <v>663711.26</v>
      </c>
      <c r="CY754" s="10">
        <f t="shared" si="23"/>
        <v>0</v>
      </c>
      <c r="CZ754" s="10">
        <f>IFERROR(INDEX(CONFAZ!$A$2:$ES$440,MATCH(DATE(YEAR($A754),MONTH($A754),15),CONFAZ!$A$2:$A$440,0),4),0)</f>
        <v>7371.47</v>
      </c>
      <c r="DA754"/>
      <c r="DB754"/>
      <c r="DC754"/>
      <c r="DD754"/>
      <c r="DJ754"/>
    </row>
    <row r="755" spans="1:114" x14ac:dyDescent="0.25">
      <c r="A755" s="1">
        <v>44307</v>
      </c>
      <c r="B755" s="1" t="str">
        <f t="shared" si="22"/>
        <v>21/04/2021</v>
      </c>
      <c r="C755" t="s">
        <v>61</v>
      </c>
      <c r="D755" t="s">
        <v>66</v>
      </c>
      <c r="E755" s="8">
        <v>5.5621</v>
      </c>
      <c r="F755">
        <v>531184621.96999997</v>
      </c>
      <c r="G755">
        <v>4244162.09</v>
      </c>
      <c r="H755">
        <v>723782265</v>
      </c>
      <c r="I755">
        <v>112265191.51000001</v>
      </c>
      <c r="J755">
        <v>10372036.320000002</v>
      </c>
      <c r="K755">
        <v>13565914.199999999</v>
      </c>
      <c r="L755">
        <v>31940675</v>
      </c>
      <c r="M755" s="10">
        <v>16976019</v>
      </c>
      <c r="N755" s="10">
        <v>34351256</v>
      </c>
      <c r="O755" s="10">
        <v>97591727</v>
      </c>
      <c r="P755" s="10">
        <v>141785247</v>
      </c>
      <c r="Q755" s="10">
        <v>8113347</v>
      </c>
      <c r="R755" s="10">
        <v>89631948</v>
      </c>
      <c r="S755" s="10">
        <v>4381560</v>
      </c>
      <c r="T755" s="10">
        <v>25319551</v>
      </c>
      <c r="U755" s="10">
        <v>224577905</v>
      </c>
      <c r="V755" s="10">
        <v>76949597</v>
      </c>
      <c r="W755" s="10">
        <v>4381560</v>
      </c>
      <c r="X755" s="10">
        <v>25319551</v>
      </c>
      <c r="Y755" s="10">
        <v>224577905</v>
      </c>
      <c r="Z755" s="10">
        <v>76949597</v>
      </c>
      <c r="AA755" s="10">
        <v>4104108</v>
      </c>
      <c r="AB755" s="10">
        <v>1.1565412612999999</v>
      </c>
      <c r="AC755">
        <v>139.07</v>
      </c>
      <c r="AD755" s="2">
        <v>26059431856</v>
      </c>
      <c r="AE755" s="2">
        <v>16096324095</v>
      </c>
      <c r="AF755" s="10">
        <f>INDEX(CONFAZ!$EN$2:$ES$408,MATCH(DATE(YEAR($A755),MONTH($A755),15),CONFAZ!$EN$2:$EN$408,0),2)</f>
        <v>399608773</v>
      </c>
      <c r="AG755" s="10">
        <f>INDEX(CONFAZ!$EN$2:$ES$408,MATCH(DATE(YEAR($A755),MONTH($A755),15),CONFAZ!$EN$2:$EN$408,0),3)</f>
        <v>289194288</v>
      </c>
      <c r="AH755">
        <v>1100</v>
      </c>
      <c r="AI755">
        <v>1952274851600</v>
      </c>
      <c r="AJ755">
        <v>2.65</v>
      </c>
      <c r="AK755">
        <v>0.38</v>
      </c>
      <c r="AL755">
        <v>1440.0644444444399</v>
      </c>
      <c r="AM755">
        <v>1114.8724999999999</v>
      </c>
      <c r="AN755">
        <v>1019.9523809523801</v>
      </c>
      <c r="AO755">
        <v>1275.0591999999999</v>
      </c>
      <c r="AP755">
        <v>14.794864801683101</v>
      </c>
      <c r="AQ755">
        <v>1.31</v>
      </c>
      <c r="AR755">
        <v>360.77</v>
      </c>
      <c r="AS755">
        <v>102.69</v>
      </c>
      <c r="AT755" s="10">
        <v>732553000000</v>
      </c>
      <c r="AU755">
        <v>100446</v>
      </c>
      <c r="AV755">
        <v>378</v>
      </c>
      <c r="AW755">
        <v>156032453</v>
      </c>
      <c r="AX755">
        <v>125268816</v>
      </c>
      <c r="AY755">
        <v>5050</v>
      </c>
      <c r="AZ755" s="10">
        <v>430</v>
      </c>
      <c r="BA755">
        <v>252</v>
      </c>
      <c r="BB755">
        <v>252</v>
      </c>
      <c r="BC755">
        <v>6089</v>
      </c>
      <c r="BD755">
        <v>0</v>
      </c>
      <c r="BE755">
        <v>337</v>
      </c>
      <c r="BF755">
        <v>4409</v>
      </c>
      <c r="BG755">
        <v>55</v>
      </c>
      <c r="BH755">
        <v>1098</v>
      </c>
      <c r="BI755">
        <v>2217</v>
      </c>
      <c r="BJ755">
        <v>168</v>
      </c>
      <c r="BK755">
        <v>72837</v>
      </c>
      <c r="BL755">
        <v>28820952</v>
      </c>
      <c r="BM755">
        <v>1727547</v>
      </c>
      <c r="BN755">
        <v>0</v>
      </c>
      <c r="BO755">
        <v>33605801000</v>
      </c>
      <c r="BP755" s="3">
        <v>0.4</v>
      </c>
      <c r="BQ755" s="3">
        <v>3704</v>
      </c>
      <c r="BR755" s="3">
        <v>30699.57</v>
      </c>
      <c r="BS755">
        <v>3568480000</v>
      </c>
      <c r="BT755" s="3">
        <v>20396000</v>
      </c>
      <c r="BU755">
        <v>7460218000</v>
      </c>
      <c r="BV755" s="3">
        <v>16141426000</v>
      </c>
      <c r="BW755" s="3">
        <v>6415281000</v>
      </c>
      <c r="BX755" s="3">
        <v>27190520000</v>
      </c>
      <c r="BY755">
        <v>0</v>
      </c>
      <c r="BZ755">
        <v>0</v>
      </c>
      <c r="CA755">
        <v>0</v>
      </c>
      <c r="CB755">
        <v>0</v>
      </c>
      <c r="CC755">
        <v>29846794000</v>
      </c>
      <c r="CD755">
        <v>0.4</v>
      </c>
      <c r="CE755">
        <v>1855669.45</v>
      </c>
      <c r="CF755">
        <v>702530163.99000001</v>
      </c>
      <c r="CG755">
        <v>21827.61</v>
      </c>
      <c r="CH755">
        <v>34056</v>
      </c>
      <c r="CI755">
        <v>32.8664779</v>
      </c>
      <c r="CJ755">
        <v>5.45</v>
      </c>
      <c r="CK755">
        <v>-78316.67</v>
      </c>
      <c r="CL755">
        <v>-75960</v>
      </c>
      <c r="CM755">
        <v>2356.67</v>
      </c>
      <c r="CN755">
        <v>43406.67</v>
      </c>
      <c r="CO755">
        <v>6697126.6699999999</v>
      </c>
      <c r="CP755">
        <v>-56583.33</v>
      </c>
      <c r="CQ755">
        <v>-268523.33</v>
      </c>
      <c r="CR755">
        <v>1544347.38</v>
      </c>
      <c r="CS755">
        <v>367867249.47000003</v>
      </c>
      <c r="CT755">
        <v>1918884.04</v>
      </c>
      <c r="CU755">
        <v>371338880.88999999</v>
      </c>
      <c r="CV755" s="34">
        <v>0.53441640000000001</v>
      </c>
      <c r="CW755">
        <v>13200232.5</v>
      </c>
      <c r="CX755" s="10">
        <v>665671.43999999994</v>
      </c>
      <c r="CY755" s="10">
        <f t="shared" si="23"/>
        <v>0</v>
      </c>
      <c r="CZ755" s="10">
        <f>IFERROR(INDEX(CONFAZ!$A$2:$ES$440,MATCH(DATE(YEAR($A755),MONTH($A755),15),CONFAZ!$A$2:$A$440,0),4),0)</f>
        <v>21827.61</v>
      </c>
      <c r="DA755"/>
      <c r="DB755"/>
      <c r="DC755"/>
      <c r="DD755"/>
      <c r="DJ755"/>
    </row>
    <row r="756" spans="1:114" x14ac:dyDescent="0.25">
      <c r="A756" s="1">
        <v>44337</v>
      </c>
      <c r="B756" s="1" t="str">
        <f t="shared" si="22"/>
        <v>21/05/2021</v>
      </c>
      <c r="C756" t="s">
        <v>61</v>
      </c>
      <c r="D756" t="s">
        <v>66</v>
      </c>
      <c r="E756" s="8">
        <v>5.2911000000000001</v>
      </c>
      <c r="F756">
        <v>481208225.89999992</v>
      </c>
      <c r="G756">
        <v>4439159.9499999993</v>
      </c>
      <c r="H756">
        <v>736779435</v>
      </c>
      <c r="I756">
        <v>105142475.03</v>
      </c>
      <c r="J756">
        <v>67967931.809999987</v>
      </c>
      <c r="K756">
        <v>13445492.16</v>
      </c>
      <c r="L756">
        <v>45690330</v>
      </c>
      <c r="M756" s="10">
        <v>14997948</v>
      </c>
      <c r="N756" s="10">
        <v>33220648</v>
      </c>
      <c r="O756" s="10">
        <v>91078079</v>
      </c>
      <c r="P756" s="10">
        <v>133390080</v>
      </c>
      <c r="Q756" s="10">
        <v>7080381</v>
      </c>
      <c r="R756" s="10">
        <v>92834428</v>
      </c>
      <c r="S756" s="10">
        <v>4166967</v>
      </c>
      <c r="T756" s="10">
        <v>26158613</v>
      </c>
      <c r="U756" s="10">
        <v>249633766</v>
      </c>
      <c r="V756" s="10">
        <v>79920186</v>
      </c>
      <c r="W756" s="10">
        <v>4166967</v>
      </c>
      <c r="X756" s="10">
        <v>26158613</v>
      </c>
      <c r="Y756" s="10">
        <v>249633766</v>
      </c>
      <c r="Z756" s="10">
        <v>79920186</v>
      </c>
      <c r="AA756" s="10">
        <v>4298339</v>
      </c>
      <c r="AB756" s="10">
        <v>0.38438258219999999</v>
      </c>
      <c r="AC756">
        <v>137.65</v>
      </c>
      <c r="AD756" s="2">
        <v>26200662606</v>
      </c>
      <c r="AE756" s="2">
        <v>17664681736</v>
      </c>
      <c r="AF756" s="10">
        <f>INDEX(CONFAZ!$EN$2:$ES$408,MATCH(DATE(YEAR($A756),MONTH($A756),15),CONFAZ!$EN$2:$EN$408,0),2)</f>
        <v>441078401</v>
      </c>
      <c r="AG756" s="10">
        <f>INDEX(CONFAZ!$EN$2:$ES$408,MATCH(DATE(YEAR($A756),MONTH($A756),15),CONFAZ!$EN$2:$EN$408,0),3)</f>
        <v>284473347</v>
      </c>
      <c r="AH756">
        <v>1100</v>
      </c>
      <c r="AI756">
        <v>1870128712800</v>
      </c>
      <c r="AJ756">
        <v>3.29</v>
      </c>
      <c r="AK756">
        <v>0.96</v>
      </c>
      <c r="AL756">
        <v>1463.6455555555499</v>
      </c>
      <c r="AM756">
        <v>1132.0315000000001</v>
      </c>
      <c r="AN756">
        <v>1038.2266666666601</v>
      </c>
      <c r="AO756">
        <v>1293.8435999999999</v>
      </c>
      <c r="AP756">
        <v>14.7277898158179</v>
      </c>
      <c r="AQ756">
        <v>1.83</v>
      </c>
      <c r="AR756">
        <v>359.97</v>
      </c>
      <c r="AS756">
        <v>52.25</v>
      </c>
      <c r="AT756" s="10">
        <v>724657300000</v>
      </c>
      <c r="AU756">
        <v>87418</v>
      </c>
      <c r="AV756">
        <v>964</v>
      </c>
      <c r="AW756">
        <v>131944226</v>
      </c>
      <c r="AX756">
        <v>75169078</v>
      </c>
      <c r="AY756">
        <v>4346</v>
      </c>
      <c r="AZ756" s="10">
        <v>108</v>
      </c>
      <c r="BA756">
        <v>71</v>
      </c>
      <c r="BB756">
        <v>71</v>
      </c>
      <c r="BC756">
        <v>5523</v>
      </c>
      <c r="BD756">
        <v>0</v>
      </c>
      <c r="BE756">
        <v>1255</v>
      </c>
      <c r="BF756">
        <v>4881</v>
      </c>
      <c r="BG756">
        <v>1092</v>
      </c>
      <c r="BH756">
        <v>6724</v>
      </c>
      <c r="BI756">
        <v>2522</v>
      </c>
      <c r="BJ756">
        <v>88</v>
      </c>
      <c r="BK756">
        <v>66852</v>
      </c>
      <c r="BL756">
        <v>56390457</v>
      </c>
      <c r="BM756">
        <v>194331</v>
      </c>
      <c r="BN756">
        <v>0</v>
      </c>
      <c r="BO756">
        <v>33605801000</v>
      </c>
      <c r="BP756" s="3">
        <v>0.4</v>
      </c>
      <c r="BQ756" s="3">
        <v>3704</v>
      </c>
      <c r="BR756" s="3">
        <v>30699.57</v>
      </c>
      <c r="BS756" s="3">
        <v>3568480000</v>
      </c>
      <c r="BT756" s="3">
        <v>20396000</v>
      </c>
      <c r="BU756" s="3">
        <v>7460218000</v>
      </c>
      <c r="BV756" s="3">
        <v>16141426000</v>
      </c>
      <c r="BW756" s="3">
        <v>6415281000</v>
      </c>
      <c r="BX756" s="3">
        <v>27190520000</v>
      </c>
      <c r="BY756">
        <v>0</v>
      </c>
      <c r="BZ756">
        <v>0</v>
      </c>
      <c r="CA756">
        <v>0</v>
      </c>
      <c r="CB756">
        <v>0</v>
      </c>
      <c r="CC756">
        <v>29846794000</v>
      </c>
      <c r="CD756">
        <v>0.4</v>
      </c>
      <c r="CE756">
        <v>1799672.99</v>
      </c>
      <c r="CF756">
        <v>754561499.23000002</v>
      </c>
      <c r="CG756">
        <v>16745.05</v>
      </c>
      <c r="CH756">
        <v>33907</v>
      </c>
      <c r="CI756">
        <v>32.8664779</v>
      </c>
      <c r="CJ756">
        <v>5.6</v>
      </c>
      <c r="CK756">
        <v>-78316.67</v>
      </c>
      <c r="CL756">
        <v>-75960</v>
      </c>
      <c r="CM756">
        <v>2356.67</v>
      </c>
      <c r="CN756">
        <v>43406.67</v>
      </c>
      <c r="CO756">
        <v>6697126.6699999999</v>
      </c>
      <c r="CP756">
        <v>-56583.33</v>
      </c>
      <c r="CQ756">
        <v>-268523.33</v>
      </c>
      <c r="CR756">
        <v>1626268.06</v>
      </c>
      <c r="CS756">
        <v>384736538.36000001</v>
      </c>
      <c r="CT756">
        <v>2623496.87</v>
      </c>
      <c r="CU756">
        <v>388999777.29000002</v>
      </c>
      <c r="CV756" s="34">
        <v>0.53441640000000001</v>
      </c>
      <c r="CW756">
        <v>13200232.5</v>
      </c>
      <c r="CX756" s="10">
        <v>643409.16999999993</v>
      </c>
      <c r="CY756" s="10">
        <f t="shared" si="23"/>
        <v>0</v>
      </c>
      <c r="CZ756" s="10">
        <f>IFERROR(INDEX(CONFAZ!$A$2:$ES$440,MATCH(DATE(YEAR($A756),MONTH($A756),15),CONFAZ!$A$2:$A$440,0),4),0)</f>
        <v>16745.05</v>
      </c>
      <c r="DA756"/>
      <c r="DB756"/>
      <c r="DC756"/>
      <c r="DD756"/>
      <c r="DJ756"/>
    </row>
    <row r="757" spans="1:114" x14ac:dyDescent="0.25">
      <c r="A757" s="1">
        <v>44368</v>
      </c>
      <c r="B757" s="1" t="str">
        <f t="shared" si="22"/>
        <v>21/06/2021</v>
      </c>
      <c r="C757" t="s">
        <v>61</v>
      </c>
      <c r="D757" t="s">
        <v>66</v>
      </c>
      <c r="E757" s="8">
        <v>5.0319000000000003</v>
      </c>
      <c r="F757">
        <v>477671742</v>
      </c>
      <c r="G757">
        <v>5393379.0899999999</v>
      </c>
      <c r="H757">
        <v>731206214</v>
      </c>
      <c r="I757">
        <v>120550824.97</v>
      </c>
      <c r="J757">
        <v>51042877.659999996</v>
      </c>
      <c r="K757">
        <v>13477221.799999999</v>
      </c>
      <c r="L757">
        <v>41233596</v>
      </c>
      <c r="M757" s="10">
        <v>23499149</v>
      </c>
      <c r="N757" s="10">
        <v>34248596</v>
      </c>
      <c r="O757" s="10">
        <v>104559826</v>
      </c>
      <c r="P757" s="10">
        <v>146152177</v>
      </c>
      <c r="Q757" s="10">
        <v>9467215</v>
      </c>
      <c r="R757" s="10">
        <v>107817334</v>
      </c>
      <c r="S757" s="10">
        <v>6801030</v>
      </c>
      <c r="T757" s="10">
        <v>28645881</v>
      </c>
      <c r="U757" s="10">
        <v>182944433</v>
      </c>
      <c r="V757" s="10">
        <v>81877632</v>
      </c>
      <c r="W757" s="10">
        <v>6801030</v>
      </c>
      <c r="X757" s="10">
        <v>28645881</v>
      </c>
      <c r="Y757" s="10">
        <v>182944433</v>
      </c>
      <c r="Z757" s="10">
        <v>81877632</v>
      </c>
      <c r="AA757" s="10">
        <v>5192941</v>
      </c>
      <c r="AB757" s="10">
        <v>0.28808493089999998</v>
      </c>
      <c r="AC757">
        <v>137.97</v>
      </c>
      <c r="AD757" s="2">
        <v>28257895138</v>
      </c>
      <c r="AE757" s="2">
        <v>17843605079</v>
      </c>
      <c r="AF757" s="10">
        <f>INDEX(CONFAZ!$EN$2:$ES$408,MATCH(DATE(YEAR($A757),MONTH($A757),15),CONFAZ!$EN$2:$EN$408,0),2)</f>
        <v>436581420</v>
      </c>
      <c r="AG757" s="10">
        <f>INDEX(CONFAZ!$EN$2:$ES$408,MATCH(DATE(YEAR($A757),MONTH($A757),15),CONFAZ!$EN$2:$EN$408,0),3)</f>
        <v>284310667</v>
      </c>
      <c r="AH757">
        <v>1100</v>
      </c>
      <c r="AI757">
        <v>1773674303400</v>
      </c>
      <c r="AJ757">
        <v>3.76</v>
      </c>
      <c r="AK757">
        <v>0.6</v>
      </c>
      <c r="AL757">
        <v>1478.0605555555501</v>
      </c>
      <c r="AM757">
        <v>1142.777</v>
      </c>
      <c r="AN757">
        <v>1050.7709523809499</v>
      </c>
      <c r="AO757">
        <v>1305.2764</v>
      </c>
      <c r="AP757">
        <v>14.231979734397701</v>
      </c>
      <c r="AQ757">
        <v>1.53</v>
      </c>
      <c r="AR757">
        <v>368.89</v>
      </c>
      <c r="AS757">
        <v>17.579999999999998</v>
      </c>
      <c r="AT757" s="10">
        <v>724838600000</v>
      </c>
      <c r="AU757">
        <v>122137</v>
      </c>
      <c r="AV757">
        <v>754</v>
      </c>
      <c r="AW757">
        <v>137514690</v>
      </c>
      <c r="AX757">
        <v>90513535</v>
      </c>
      <c r="AY757">
        <v>5458</v>
      </c>
      <c r="AZ757" s="10">
        <v>2350</v>
      </c>
      <c r="BA757">
        <v>64</v>
      </c>
      <c r="BB757">
        <v>64</v>
      </c>
      <c r="BC757">
        <v>11266</v>
      </c>
      <c r="BD757">
        <v>248</v>
      </c>
      <c r="BE757">
        <v>743</v>
      </c>
      <c r="BF757">
        <v>3680</v>
      </c>
      <c r="BG757">
        <v>565</v>
      </c>
      <c r="BH757">
        <v>8811</v>
      </c>
      <c r="BI757">
        <v>5443</v>
      </c>
      <c r="BJ757">
        <v>0</v>
      </c>
      <c r="BK757">
        <v>87753</v>
      </c>
      <c r="BL757">
        <v>38642935</v>
      </c>
      <c r="BM757">
        <v>8104861</v>
      </c>
      <c r="BN757">
        <v>0</v>
      </c>
      <c r="BO757">
        <v>33605801000</v>
      </c>
      <c r="BP757" s="3">
        <v>0.4</v>
      </c>
      <c r="BQ757" s="3">
        <v>3704</v>
      </c>
      <c r="BR757">
        <v>30699.57</v>
      </c>
      <c r="BS757" s="3">
        <v>3568480000</v>
      </c>
      <c r="BT757" s="3">
        <v>20396000</v>
      </c>
      <c r="BU757" s="3">
        <v>7460218000</v>
      </c>
      <c r="BV757" s="3">
        <v>16141426000</v>
      </c>
      <c r="BW757" s="3">
        <v>6415281000</v>
      </c>
      <c r="BX757">
        <v>27190520000</v>
      </c>
      <c r="BY757">
        <v>0</v>
      </c>
      <c r="BZ757">
        <v>0</v>
      </c>
      <c r="CA757">
        <v>0</v>
      </c>
      <c r="CB757">
        <v>0</v>
      </c>
      <c r="CC757">
        <v>29846794000</v>
      </c>
      <c r="CD757">
        <v>0.4</v>
      </c>
      <c r="CE757">
        <v>1413150.8</v>
      </c>
      <c r="CF757">
        <v>858976070.66999996</v>
      </c>
      <c r="CG757">
        <v>8838.67</v>
      </c>
      <c r="CH757">
        <v>33974</v>
      </c>
      <c r="CI757">
        <v>32.8664779</v>
      </c>
      <c r="CJ757">
        <v>5.69</v>
      </c>
      <c r="CK757">
        <v>-78316.67</v>
      </c>
      <c r="CL757">
        <v>-75960</v>
      </c>
      <c r="CM757">
        <v>2356.67</v>
      </c>
      <c r="CN757">
        <v>43406.67</v>
      </c>
      <c r="CO757">
        <v>6697126.6699999999</v>
      </c>
      <c r="CP757">
        <v>-56583.33</v>
      </c>
      <c r="CQ757">
        <v>-268523.33</v>
      </c>
      <c r="CR757">
        <v>2529334.1</v>
      </c>
      <c r="CS757">
        <v>332782505.63999999</v>
      </c>
      <c r="CT757">
        <v>2474689.21</v>
      </c>
      <c r="CU757">
        <v>337786528.94999999</v>
      </c>
      <c r="CV757" s="34">
        <v>0.53441640000000001</v>
      </c>
      <c r="CW757">
        <v>13200232.5</v>
      </c>
      <c r="CX757" s="10">
        <v>590209.69999999995</v>
      </c>
      <c r="CY757" s="10">
        <f t="shared" si="23"/>
        <v>0</v>
      </c>
      <c r="CZ757" s="10">
        <f>IFERROR(INDEX(CONFAZ!$A$2:$ES$440,MATCH(DATE(YEAR($A757),MONTH($A757),15),CONFAZ!$A$2:$A$440,0),4),0)</f>
        <v>8838.67</v>
      </c>
      <c r="DA757" s="10"/>
      <c r="DB757" s="10"/>
      <c r="DC757"/>
      <c r="DD757"/>
      <c r="DJ757"/>
    </row>
    <row r="758" spans="1:114" x14ac:dyDescent="0.25">
      <c r="A758" s="1">
        <v>44398</v>
      </c>
      <c r="B758" s="1" t="str">
        <f t="shared" si="22"/>
        <v>21/07/2021</v>
      </c>
      <c r="C758" t="s">
        <v>61</v>
      </c>
      <c r="D758" t="s">
        <v>66</v>
      </c>
      <c r="E758" s="8">
        <v>5.1566999999999998</v>
      </c>
      <c r="F758">
        <v>453048178.19999993</v>
      </c>
      <c r="G758">
        <v>11974622.74</v>
      </c>
      <c r="H758">
        <v>856549989</v>
      </c>
      <c r="I758">
        <v>122762064.31999999</v>
      </c>
      <c r="J758">
        <v>159165728.79000002</v>
      </c>
      <c r="K758">
        <v>29405058.970000003</v>
      </c>
      <c r="L758">
        <v>45922887</v>
      </c>
      <c r="M758" s="10">
        <v>20203956</v>
      </c>
      <c r="N758" s="10">
        <v>39777121</v>
      </c>
      <c r="O758" s="10">
        <v>131304358</v>
      </c>
      <c r="P758" s="10">
        <v>174190672</v>
      </c>
      <c r="Q758" s="10">
        <v>9512511</v>
      </c>
      <c r="R758" s="10">
        <v>114741116</v>
      </c>
      <c r="S758" s="10">
        <v>5443392</v>
      </c>
      <c r="T758" s="10">
        <v>32874185</v>
      </c>
      <c r="U758" s="10">
        <v>228867339</v>
      </c>
      <c r="V758" s="10">
        <v>87887155</v>
      </c>
      <c r="W758" s="10">
        <v>5443392</v>
      </c>
      <c r="X758" s="10">
        <v>32874185</v>
      </c>
      <c r="Y758" s="10">
        <v>228867339</v>
      </c>
      <c r="Z758" s="10">
        <v>87887155</v>
      </c>
      <c r="AA758" s="10">
        <v>11748184</v>
      </c>
      <c r="AB758" s="10">
        <v>0.63104126949999995</v>
      </c>
      <c r="AC758">
        <v>143.16999999999999</v>
      </c>
      <c r="AD758" s="2">
        <v>25508595503</v>
      </c>
      <c r="AE758" s="2">
        <v>18128645229</v>
      </c>
      <c r="AF758" s="10">
        <f>INDEX(CONFAZ!$EN$2:$ES$408,MATCH(DATE(YEAR($A758),MONTH($A758),15),CONFAZ!$EN$2:$EN$408,0),2)</f>
        <v>471679537</v>
      </c>
      <c r="AG758" s="10">
        <f>INDEX(CONFAZ!$EN$2:$ES$408,MATCH(DATE(YEAR($A758),MONTH($A758),15),CONFAZ!$EN$2:$EN$408,0),3)</f>
        <v>344323234</v>
      </c>
      <c r="AH758">
        <v>1100</v>
      </c>
      <c r="AI758">
        <v>1834088645700</v>
      </c>
      <c r="AJ758">
        <v>4.1500000000000004</v>
      </c>
      <c r="AK758">
        <v>1.02</v>
      </c>
      <c r="AL758">
        <v>1506.23</v>
      </c>
      <c r="AM758">
        <v>1157.5094999999999</v>
      </c>
      <c r="AN758">
        <v>1061.1328571428501</v>
      </c>
      <c r="AO758">
        <v>1326.0576000000001</v>
      </c>
      <c r="AP758">
        <v>13.7114196796512</v>
      </c>
      <c r="AQ758">
        <v>1.96</v>
      </c>
      <c r="AR758">
        <v>372.69</v>
      </c>
      <c r="AS758">
        <v>30.669499999999999</v>
      </c>
      <c r="AT758" s="10">
        <v>754924400000</v>
      </c>
      <c r="AU758">
        <v>130001</v>
      </c>
      <c r="AV758">
        <v>806</v>
      </c>
      <c r="AW758">
        <v>147704882</v>
      </c>
      <c r="AX758">
        <v>93985152</v>
      </c>
      <c r="AY758">
        <v>5385</v>
      </c>
      <c r="AZ758" s="10">
        <v>56986</v>
      </c>
      <c r="BA758">
        <v>370</v>
      </c>
      <c r="BB758">
        <v>370</v>
      </c>
      <c r="BC758">
        <v>3999</v>
      </c>
      <c r="BD758">
        <v>0</v>
      </c>
      <c r="BE758">
        <v>767</v>
      </c>
      <c r="BF758">
        <v>6430</v>
      </c>
      <c r="BG758">
        <v>586</v>
      </c>
      <c r="BH758">
        <v>5726</v>
      </c>
      <c r="BI758">
        <v>2530</v>
      </c>
      <c r="BJ758">
        <v>87</v>
      </c>
      <c r="BK758">
        <v>104415</v>
      </c>
      <c r="BL758">
        <v>46532550</v>
      </c>
      <c r="BM758">
        <v>6860929</v>
      </c>
      <c r="BN758">
        <v>0</v>
      </c>
      <c r="BO758">
        <v>33605801000</v>
      </c>
      <c r="BP758" s="3">
        <v>0.4</v>
      </c>
      <c r="BQ758" s="3">
        <v>3704</v>
      </c>
      <c r="BR758" s="3">
        <v>30699.57</v>
      </c>
      <c r="BS758" s="3">
        <v>3568480000</v>
      </c>
      <c r="BT758" s="3">
        <v>20396000</v>
      </c>
      <c r="BU758">
        <v>7460218000</v>
      </c>
      <c r="BV758" s="3">
        <v>16141426000</v>
      </c>
      <c r="BW758" s="3">
        <v>6415281000</v>
      </c>
      <c r="BX758" s="3">
        <v>27190520000</v>
      </c>
      <c r="BY758">
        <v>0</v>
      </c>
      <c r="BZ758">
        <v>0</v>
      </c>
      <c r="CA758">
        <v>0</v>
      </c>
      <c r="CB758">
        <v>0</v>
      </c>
      <c r="CC758">
        <v>33605801000</v>
      </c>
      <c r="CD758">
        <v>0.4</v>
      </c>
      <c r="CE758">
        <v>1509483.84</v>
      </c>
      <c r="CF758">
        <v>869846636.46000004</v>
      </c>
      <c r="CG758">
        <v>29366.49</v>
      </c>
      <c r="CH758">
        <v>33958</v>
      </c>
      <c r="CI758">
        <v>32.8664779</v>
      </c>
      <c r="CJ758">
        <v>5.81</v>
      </c>
      <c r="CK758">
        <v>-193956.67</v>
      </c>
      <c r="CL758">
        <v>-189140</v>
      </c>
      <c r="CM758">
        <v>4820</v>
      </c>
      <c r="CN758">
        <v>-63506.67</v>
      </c>
      <c r="CO758">
        <v>7164756.6699999999</v>
      </c>
      <c r="CP758">
        <v>-85190</v>
      </c>
      <c r="CQ758">
        <v>-265233.33</v>
      </c>
      <c r="CR758">
        <v>2272252.56</v>
      </c>
      <c r="CS758">
        <v>383266364.80000001</v>
      </c>
      <c r="CT758">
        <v>2986407.21</v>
      </c>
      <c r="CU758">
        <v>388525024.56999999</v>
      </c>
      <c r="CV758" s="34">
        <v>0.53441640000000001</v>
      </c>
      <c r="CW758">
        <v>13200232.5</v>
      </c>
      <c r="CX758" s="10">
        <v>681692.47</v>
      </c>
      <c r="CY758" s="10">
        <f t="shared" si="23"/>
        <v>0</v>
      </c>
      <c r="CZ758" s="10">
        <f>IFERROR(INDEX(CONFAZ!$A$2:$ES$440,MATCH(DATE(YEAR($A758),MONTH($A758),15),CONFAZ!$A$2:$A$440,0),4),0)</f>
        <v>29366.49</v>
      </c>
      <c r="DA758"/>
      <c r="DB758"/>
      <c r="DC758"/>
      <c r="DD758"/>
      <c r="DJ758"/>
    </row>
    <row r="759" spans="1:114" x14ac:dyDescent="0.25">
      <c r="A759" s="1">
        <v>44429</v>
      </c>
      <c r="B759" s="1" t="str">
        <f t="shared" si="22"/>
        <v>21/08/2021</v>
      </c>
      <c r="C759" t="s">
        <v>61</v>
      </c>
      <c r="D759" t="s">
        <v>66</v>
      </c>
      <c r="E759" s="8">
        <v>5.2516999999999996</v>
      </c>
      <c r="F759">
        <v>500905079.33000004</v>
      </c>
      <c r="G759">
        <v>7295127.0300000012</v>
      </c>
      <c r="H759">
        <v>850728937</v>
      </c>
      <c r="I759">
        <v>126514446.12</v>
      </c>
      <c r="J759">
        <v>112057029.02999999</v>
      </c>
      <c r="K759">
        <v>27431727.120000001</v>
      </c>
      <c r="L759">
        <v>42722335</v>
      </c>
      <c r="M759" s="10">
        <v>23397966</v>
      </c>
      <c r="N759" s="10">
        <v>34178504</v>
      </c>
      <c r="O759" s="10">
        <v>127452208</v>
      </c>
      <c r="P759" s="10">
        <v>166503230</v>
      </c>
      <c r="Q759" s="10">
        <v>9139008</v>
      </c>
      <c r="R759" s="10">
        <v>132421335</v>
      </c>
      <c r="S759" s="10">
        <v>5419248</v>
      </c>
      <c r="T759" s="10">
        <v>33092711</v>
      </c>
      <c r="U759" s="10">
        <v>220729202</v>
      </c>
      <c r="V759" s="10">
        <v>91282893</v>
      </c>
      <c r="W759" s="10">
        <v>5419248</v>
      </c>
      <c r="X759" s="10">
        <v>33092711</v>
      </c>
      <c r="Y759" s="10">
        <v>220729202</v>
      </c>
      <c r="Z759" s="10">
        <v>91282893</v>
      </c>
      <c r="AA759" s="10">
        <v>7112632</v>
      </c>
      <c r="AB759" s="10">
        <v>0.62197756179999997</v>
      </c>
      <c r="AC759">
        <v>142.1</v>
      </c>
      <c r="AD759" s="2">
        <v>27216375900</v>
      </c>
      <c r="AE759" s="2">
        <v>19557276638</v>
      </c>
      <c r="AF759" s="10">
        <f>INDEX(CONFAZ!$EN$2:$ES$408,MATCH(DATE(YEAR($A759),MONTH($A759),15),CONFAZ!$EN$2:$EN$408,0),2)</f>
        <v>402135245</v>
      </c>
      <c r="AG759" s="10">
        <f>INDEX(CONFAZ!$EN$2:$ES$408,MATCH(DATE(YEAR($A759),MONTH($A759),15),CONFAZ!$EN$2:$EN$408,0),3)</f>
        <v>426503016</v>
      </c>
      <c r="AH759">
        <v>1100</v>
      </c>
      <c r="AI759">
        <v>1945203421499.99</v>
      </c>
      <c r="AJ759">
        <v>5.01</v>
      </c>
      <c r="AK759">
        <v>0.88</v>
      </c>
      <c r="AL759">
        <v>1513.1983333333301</v>
      </c>
      <c r="AM759">
        <v>1165.8444999999999</v>
      </c>
      <c r="AN759">
        <v>1066.0638095238</v>
      </c>
      <c r="AO759">
        <v>1335.396</v>
      </c>
      <c r="AP759">
        <v>13.1383819922537</v>
      </c>
      <c r="AQ759">
        <v>1.87</v>
      </c>
      <c r="AR759">
        <v>370.3</v>
      </c>
      <c r="AS759">
        <v>40.659999999999997</v>
      </c>
      <c r="AT759" s="10">
        <v>753793700000</v>
      </c>
      <c r="AU759">
        <v>148432</v>
      </c>
      <c r="AV759">
        <v>1978</v>
      </c>
      <c r="AW759">
        <v>109848307</v>
      </c>
      <c r="AX759">
        <v>40411134</v>
      </c>
      <c r="AY759">
        <v>6235</v>
      </c>
      <c r="AZ759" s="10">
        <v>101</v>
      </c>
      <c r="BA759">
        <v>112</v>
      </c>
      <c r="BB759">
        <v>112</v>
      </c>
      <c r="BC759">
        <v>4992</v>
      </c>
      <c r="BD759">
        <v>0</v>
      </c>
      <c r="BE759">
        <v>3039</v>
      </c>
      <c r="BF759">
        <v>2046</v>
      </c>
      <c r="BG759">
        <v>992</v>
      </c>
      <c r="BH759">
        <v>2969</v>
      </c>
      <c r="BI759">
        <v>2036</v>
      </c>
      <c r="BJ759">
        <v>0</v>
      </c>
      <c r="BK759">
        <v>117650</v>
      </c>
      <c r="BL759">
        <v>66940328</v>
      </c>
      <c r="BM759">
        <v>2198298</v>
      </c>
      <c r="BN759">
        <v>0</v>
      </c>
      <c r="BO759">
        <v>33605801000</v>
      </c>
      <c r="BP759" s="3">
        <v>0.4</v>
      </c>
      <c r="BQ759" s="3">
        <v>3704</v>
      </c>
      <c r="BR759" s="3">
        <v>30699.57</v>
      </c>
      <c r="BS759">
        <v>3568480000</v>
      </c>
      <c r="BT759" s="3">
        <v>20396000</v>
      </c>
      <c r="BU759" s="3">
        <v>7460218000</v>
      </c>
      <c r="BV759" s="3">
        <v>16141426000</v>
      </c>
      <c r="BW759" s="3">
        <v>6415281000</v>
      </c>
      <c r="BX759" s="3">
        <v>27190520000</v>
      </c>
      <c r="BY759">
        <v>0</v>
      </c>
      <c r="BZ759">
        <v>0</v>
      </c>
      <c r="CA759">
        <v>0</v>
      </c>
      <c r="CB759">
        <v>0</v>
      </c>
      <c r="CC759">
        <v>33605801000</v>
      </c>
      <c r="CD759">
        <v>0.4</v>
      </c>
      <c r="CE759">
        <v>1840932.09</v>
      </c>
      <c r="CF759">
        <v>1007398793.01</v>
      </c>
      <c r="CG759">
        <v>13426.92</v>
      </c>
      <c r="CH759">
        <v>33783</v>
      </c>
      <c r="CI759">
        <v>32.8664779</v>
      </c>
      <c r="CJ759">
        <v>5.93</v>
      </c>
      <c r="CK759">
        <v>-193956.67</v>
      </c>
      <c r="CL759">
        <v>-189140</v>
      </c>
      <c r="CM759">
        <v>4820</v>
      </c>
      <c r="CN759">
        <v>-63506.67</v>
      </c>
      <c r="CO759">
        <v>7164756.6699999999</v>
      </c>
      <c r="CP759">
        <v>-85190</v>
      </c>
      <c r="CQ759">
        <v>-265233.33</v>
      </c>
      <c r="CR759">
        <v>2156217.16</v>
      </c>
      <c r="CS759">
        <v>385207681.80000001</v>
      </c>
      <c r="CT759">
        <v>2726726.68</v>
      </c>
      <c r="CU759">
        <v>390094914.68000001</v>
      </c>
      <c r="CV759" s="34">
        <v>0.53441640000000001</v>
      </c>
      <c r="CW759">
        <v>13200232.5</v>
      </c>
      <c r="CX759" s="10">
        <v>573245.53</v>
      </c>
      <c r="CY759" s="10">
        <f t="shared" si="23"/>
        <v>0</v>
      </c>
      <c r="CZ759" s="10">
        <f>IFERROR(INDEX(CONFAZ!$A$2:$ES$440,MATCH(DATE(YEAR($A759),MONTH($A759),15),CONFAZ!$A$2:$A$440,0),4),0)</f>
        <v>13426.92</v>
      </c>
      <c r="DB759"/>
      <c r="DC759"/>
      <c r="DD759"/>
      <c r="DJ759"/>
    </row>
    <row r="760" spans="1:114" x14ac:dyDescent="0.25">
      <c r="A760" s="1">
        <v>44460</v>
      </c>
      <c r="B760" s="1" t="str">
        <f t="shared" si="22"/>
        <v>21/09/2021</v>
      </c>
      <c r="C760" t="s">
        <v>61</v>
      </c>
      <c r="D760" t="s">
        <v>66</v>
      </c>
      <c r="E760" s="8">
        <v>5.2797000000000001</v>
      </c>
      <c r="F760">
        <v>498196952.61999989</v>
      </c>
      <c r="G760">
        <v>6865550.709999999</v>
      </c>
      <c r="H760">
        <v>839367490</v>
      </c>
      <c r="I760">
        <v>128655751.50000001</v>
      </c>
      <c r="J760">
        <v>94341815.719999984</v>
      </c>
      <c r="K760">
        <v>30254367.929999996</v>
      </c>
      <c r="L760">
        <v>28850132</v>
      </c>
      <c r="M760" s="10">
        <v>28307453</v>
      </c>
      <c r="N760" s="10">
        <v>34190161</v>
      </c>
      <c r="O760" s="10">
        <v>123026887</v>
      </c>
      <c r="P760" s="10">
        <v>155977187</v>
      </c>
      <c r="Q760" s="10">
        <v>11100177</v>
      </c>
      <c r="R760" s="10">
        <v>136578701</v>
      </c>
      <c r="S760" s="10">
        <v>4445308</v>
      </c>
      <c r="T760" s="10">
        <v>33497139</v>
      </c>
      <c r="U760" s="10">
        <v>204267291</v>
      </c>
      <c r="V760" s="10">
        <v>101248404</v>
      </c>
      <c r="W760" s="10">
        <v>4445308</v>
      </c>
      <c r="X760" s="10">
        <v>33497139</v>
      </c>
      <c r="Y760" s="10">
        <v>204267291</v>
      </c>
      <c r="Z760" s="10">
        <v>101248404</v>
      </c>
      <c r="AA760" s="10">
        <v>6728782</v>
      </c>
      <c r="AB760" s="10">
        <v>0.22634423610000001</v>
      </c>
      <c r="AC760">
        <v>138.88999999999999</v>
      </c>
      <c r="AD760" s="2">
        <v>24376129510</v>
      </c>
      <c r="AE760" s="2">
        <v>19975447581</v>
      </c>
      <c r="AF760" s="10">
        <f>INDEX(CONFAZ!$EN$2:$ES$408,MATCH(DATE(YEAR($A760),MONTH($A760),15),CONFAZ!$EN$2:$EN$408,0),2)</f>
        <v>369543247</v>
      </c>
      <c r="AG760" s="10">
        <f>INDEX(CONFAZ!$EN$2:$ES$408,MATCH(DATE(YEAR($A760),MONTH($A760),15),CONFAZ!$EN$2:$EN$408,0),3)</f>
        <v>376687647</v>
      </c>
      <c r="AH760">
        <v>1100</v>
      </c>
      <c r="AI760">
        <v>1947607414200</v>
      </c>
      <c r="AJ760">
        <v>5.43</v>
      </c>
      <c r="AK760">
        <v>1.2</v>
      </c>
      <c r="AL760">
        <v>1516.62944444444</v>
      </c>
      <c r="AM760">
        <v>1167.8879999999999</v>
      </c>
      <c r="AN760">
        <v>1070.0509523809501</v>
      </c>
      <c r="AO760">
        <v>1333.6432</v>
      </c>
      <c r="AP760">
        <v>12.6403517838183</v>
      </c>
      <c r="AQ760">
        <v>2.16</v>
      </c>
      <c r="AR760">
        <v>400.85</v>
      </c>
      <c r="AS760">
        <v>43.72</v>
      </c>
      <c r="AT760" s="10">
        <v>745774400000</v>
      </c>
      <c r="AU760">
        <v>173724</v>
      </c>
      <c r="AV760">
        <v>485</v>
      </c>
      <c r="AW760">
        <v>142757647</v>
      </c>
      <c r="AX760">
        <v>59927029</v>
      </c>
      <c r="AY760">
        <v>7937</v>
      </c>
      <c r="AZ760" s="10">
        <v>3974</v>
      </c>
      <c r="BA760">
        <v>238</v>
      </c>
      <c r="BB760">
        <v>238</v>
      </c>
      <c r="BC760">
        <v>6106</v>
      </c>
      <c r="BD760">
        <v>96</v>
      </c>
      <c r="BE760">
        <v>566</v>
      </c>
      <c r="BF760">
        <v>13821</v>
      </c>
      <c r="BG760">
        <v>555</v>
      </c>
      <c r="BH760">
        <v>8657</v>
      </c>
      <c r="BI760">
        <v>8169</v>
      </c>
      <c r="BJ760">
        <v>0</v>
      </c>
      <c r="BK760">
        <v>117830</v>
      </c>
      <c r="BL760">
        <v>79826634</v>
      </c>
      <c r="BM760">
        <v>2653532</v>
      </c>
      <c r="BN760">
        <v>0</v>
      </c>
      <c r="BO760">
        <v>33605801000</v>
      </c>
      <c r="BP760" s="3">
        <v>0.4</v>
      </c>
      <c r="BQ760" s="3">
        <v>3704</v>
      </c>
      <c r="BR760" s="3">
        <v>30699.57</v>
      </c>
      <c r="BS760">
        <v>3568480000</v>
      </c>
      <c r="BT760" s="3">
        <v>20396000</v>
      </c>
      <c r="BU760" s="3">
        <v>7460218000</v>
      </c>
      <c r="BV760" s="3">
        <v>16141426000</v>
      </c>
      <c r="BW760" s="3">
        <v>6415281000</v>
      </c>
      <c r="BX760">
        <v>27190520000</v>
      </c>
      <c r="BY760">
        <v>0</v>
      </c>
      <c r="BZ760">
        <v>0</v>
      </c>
      <c r="CA760">
        <v>0</v>
      </c>
      <c r="CB760">
        <v>0</v>
      </c>
      <c r="CC760">
        <v>33605801000</v>
      </c>
      <c r="CD760">
        <v>0.4</v>
      </c>
      <c r="CE760">
        <v>1876454.48</v>
      </c>
      <c r="CF760">
        <v>1105982735.1199999</v>
      </c>
      <c r="CG760">
        <v>15316.89</v>
      </c>
      <c r="CH760">
        <v>33786</v>
      </c>
      <c r="CI760">
        <v>32.8664779</v>
      </c>
      <c r="CJ760">
        <v>6.08</v>
      </c>
      <c r="CK760">
        <v>-193956.67</v>
      </c>
      <c r="CL760">
        <v>-189140</v>
      </c>
      <c r="CM760">
        <v>4820</v>
      </c>
      <c r="CN760">
        <v>-63506.67</v>
      </c>
      <c r="CO760">
        <v>7164756.6699999999</v>
      </c>
      <c r="CP760">
        <v>-85190</v>
      </c>
      <c r="CQ760">
        <v>-265233.33</v>
      </c>
      <c r="CR760">
        <v>1815091.8</v>
      </c>
      <c r="CS760">
        <v>369161567.27999997</v>
      </c>
      <c r="CT760">
        <v>807597.92</v>
      </c>
      <c r="CU760">
        <v>371784257</v>
      </c>
      <c r="CV760" s="34">
        <v>0.53441640000000001</v>
      </c>
      <c r="CW760">
        <v>13200232.5</v>
      </c>
      <c r="CX760" s="10">
        <v>682070.39</v>
      </c>
      <c r="CY760" s="10">
        <f t="shared" si="23"/>
        <v>0</v>
      </c>
      <c r="CZ760" s="10">
        <f>IFERROR(INDEX(CONFAZ!$A$2:$ES$440,MATCH(DATE(YEAR($A760),MONTH($A760),15),CONFAZ!$A$2:$A$440,0),4),0)</f>
        <v>15316.89</v>
      </c>
      <c r="DA760"/>
      <c r="DB760"/>
      <c r="DC760"/>
      <c r="DD760"/>
      <c r="DJ760"/>
    </row>
    <row r="761" spans="1:114" x14ac:dyDescent="0.25">
      <c r="A761" s="1">
        <v>44490</v>
      </c>
      <c r="B761" s="1" t="str">
        <f t="shared" si="22"/>
        <v>21/10/2021</v>
      </c>
      <c r="C761" t="s">
        <v>61</v>
      </c>
      <c r="D761" t="s">
        <v>66</v>
      </c>
      <c r="E761" s="8">
        <v>5.54</v>
      </c>
      <c r="F761">
        <v>531317565.36000001</v>
      </c>
      <c r="G761">
        <v>7406992.8099999987</v>
      </c>
      <c r="H761">
        <v>879234137</v>
      </c>
      <c r="I761">
        <v>147660390.55000001</v>
      </c>
      <c r="J761">
        <v>90887873.959999993</v>
      </c>
      <c r="K761">
        <v>26167238.520000003</v>
      </c>
      <c r="L761">
        <v>22200213</v>
      </c>
      <c r="M761" s="10">
        <v>27308307</v>
      </c>
      <c r="N761" s="10">
        <v>32465047</v>
      </c>
      <c r="O761" s="10">
        <v>119059047</v>
      </c>
      <c r="P761" s="10">
        <v>152811538</v>
      </c>
      <c r="Q761" s="10">
        <v>10585686</v>
      </c>
      <c r="R761" s="10">
        <v>147076414</v>
      </c>
      <c r="S761" s="10">
        <v>5238458</v>
      </c>
      <c r="T761" s="10">
        <v>28916115</v>
      </c>
      <c r="U761" s="10">
        <v>240967255</v>
      </c>
      <c r="V761" s="10">
        <v>107832145</v>
      </c>
      <c r="W761" s="10">
        <v>5238458</v>
      </c>
      <c r="X761" s="10">
        <v>28916115</v>
      </c>
      <c r="Y761" s="10">
        <v>240967255</v>
      </c>
      <c r="Z761" s="10">
        <v>107832145</v>
      </c>
      <c r="AA761" s="10">
        <v>6974125</v>
      </c>
      <c r="AB761" s="10">
        <v>0.56458268980000004</v>
      </c>
      <c r="AC761">
        <v>138.24</v>
      </c>
      <c r="AD761" s="2">
        <v>22602637234</v>
      </c>
      <c r="AE761" s="2">
        <v>20538918428</v>
      </c>
      <c r="AF761" s="10">
        <f>INDEX(CONFAZ!$EN$2:$ES$408,MATCH(DATE(YEAR($A761),MONTH($A761),15),CONFAZ!$EN$2:$EN$408,0),2)</f>
        <v>386935636</v>
      </c>
      <c r="AG761" s="10">
        <f>INDEX(CONFAZ!$EN$2:$ES$408,MATCH(DATE(YEAR($A761),MONTH($A761),15),CONFAZ!$EN$2:$EN$408,0),3)</f>
        <v>681734361</v>
      </c>
      <c r="AH761">
        <v>1100</v>
      </c>
      <c r="AI761">
        <v>2038315580000</v>
      </c>
      <c r="AJ761">
        <v>6.3</v>
      </c>
      <c r="AK761">
        <v>1.1599999999999999</v>
      </c>
      <c r="AL761">
        <v>1526.1416666666601</v>
      </c>
      <c r="AM761">
        <v>1170.482</v>
      </c>
      <c r="AN761">
        <v>1067.7609523809499</v>
      </c>
      <c r="AO761">
        <v>1338.6248000000001</v>
      </c>
      <c r="AP761">
        <v>12.0770324898936</v>
      </c>
      <c r="AQ761">
        <v>2.25</v>
      </c>
      <c r="AR761">
        <v>455.82</v>
      </c>
      <c r="AS761">
        <v>12.64</v>
      </c>
      <c r="AT761" s="10">
        <v>754484100000</v>
      </c>
      <c r="AU761">
        <v>80317</v>
      </c>
      <c r="AV761">
        <v>118</v>
      </c>
      <c r="AW761">
        <v>188407396</v>
      </c>
      <c r="AX761">
        <v>157699041</v>
      </c>
      <c r="AY761">
        <v>3416</v>
      </c>
      <c r="AZ761" s="10">
        <v>932</v>
      </c>
      <c r="BA761">
        <v>100</v>
      </c>
      <c r="BB761">
        <v>100</v>
      </c>
      <c r="BC761">
        <v>3411</v>
      </c>
      <c r="BD761">
        <v>0</v>
      </c>
      <c r="BE761">
        <v>1169</v>
      </c>
      <c r="BF761">
        <v>3997</v>
      </c>
      <c r="BG761">
        <v>713</v>
      </c>
      <c r="BH761">
        <v>4108</v>
      </c>
      <c r="BI761">
        <v>2897</v>
      </c>
      <c r="BJ761">
        <v>0</v>
      </c>
      <c r="BK761">
        <v>61580</v>
      </c>
      <c r="BL761">
        <v>29714608</v>
      </c>
      <c r="BM761">
        <v>821173</v>
      </c>
      <c r="BN761">
        <v>0</v>
      </c>
      <c r="BO761">
        <v>33605801000</v>
      </c>
      <c r="BP761">
        <v>0.4</v>
      </c>
      <c r="BQ761">
        <v>3704</v>
      </c>
      <c r="BR761">
        <v>30699.57</v>
      </c>
      <c r="BS761">
        <v>3568480000</v>
      </c>
      <c r="BT761">
        <v>20396000</v>
      </c>
      <c r="BU761">
        <v>7460218000</v>
      </c>
      <c r="BV761">
        <v>16141426000</v>
      </c>
      <c r="BW761">
        <v>6415281000</v>
      </c>
      <c r="BX761">
        <v>27190520000</v>
      </c>
      <c r="BY761">
        <v>0</v>
      </c>
      <c r="BZ761">
        <v>0</v>
      </c>
      <c r="CA761">
        <v>0</v>
      </c>
      <c r="CB761">
        <v>0</v>
      </c>
      <c r="CC761">
        <v>33605801000</v>
      </c>
      <c r="CD761">
        <v>0.4</v>
      </c>
      <c r="CE761">
        <v>1938490.23</v>
      </c>
      <c r="CF761">
        <v>1184728860.22</v>
      </c>
      <c r="CG761">
        <v>22496.55</v>
      </c>
      <c r="CH761">
        <v>33605</v>
      </c>
      <c r="CI761">
        <v>32.8664779</v>
      </c>
      <c r="CJ761">
        <v>6.34</v>
      </c>
      <c r="CK761">
        <v>-290550</v>
      </c>
      <c r="CL761">
        <v>-286913.33</v>
      </c>
      <c r="CM761">
        <v>3636.67</v>
      </c>
      <c r="CN761">
        <v>35650</v>
      </c>
      <c r="CO761">
        <v>6822050</v>
      </c>
      <c r="CP761">
        <v>-114176.67</v>
      </c>
      <c r="CQ761">
        <v>-308083.33</v>
      </c>
      <c r="CR761">
        <v>2388034.39</v>
      </c>
      <c r="CS761">
        <v>385618759.83999997</v>
      </c>
      <c r="CT761">
        <v>557166.81000000006</v>
      </c>
      <c r="CU761">
        <v>388598418.44999999</v>
      </c>
      <c r="CV761" s="34">
        <v>0.53441640000000001</v>
      </c>
      <c r="CW761">
        <v>13200232.5</v>
      </c>
      <c r="CX761" s="10">
        <v>772512.79</v>
      </c>
      <c r="CY761" s="10">
        <f t="shared" si="23"/>
        <v>0</v>
      </c>
      <c r="CZ761" s="10">
        <f>IFERROR(INDEX(CONFAZ!$A$2:$ES$440,MATCH(DATE(YEAR($A761),MONTH($A761),15),CONFAZ!$A$2:$A$440,0),4),0)</f>
        <v>22496.55</v>
      </c>
      <c r="DA761"/>
      <c r="DB761"/>
      <c r="DC761"/>
      <c r="DD761"/>
      <c r="DJ761"/>
    </row>
    <row r="762" spans="1:114" x14ac:dyDescent="0.25">
      <c r="A762" s="1">
        <v>44521</v>
      </c>
      <c r="B762" s="1" t="str">
        <f t="shared" si="22"/>
        <v>21/11/2021</v>
      </c>
      <c r="C762" t="s">
        <v>61</v>
      </c>
      <c r="D762" t="s">
        <v>66</v>
      </c>
      <c r="E762" s="8">
        <v>5.5568999999999997</v>
      </c>
      <c r="F762">
        <v>646167852.21000004</v>
      </c>
      <c r="G762">
        <v>5558638.1099999994</v>
      </c>
      <c r="H762">
        <v>970159776</v>
      </c>
      <c r="I762">
        <v>127143312.58</v>
      </c>
      <c r="J762">
        <v>73210751.849999994</v>
      </c>
      <c r="K762">
        <v>30264027.750000004</v>
      </c>
      <c r="L762">
        <v>19729246</v>
      </c>
      <c r="M762" s="10">
        <v>28223013</v>
      </c>
      <c r="N762" s="10">
        <v>32115234</v>
      </c>
      <c r="O762" s="10">
        <v>131801759</v>
      </c>
      <c r="P762" s="10">
        <v>142475195</v>
      </c>
      <c r="Q762" s="10">
        <v>10357533</v>
      </c>
      <c r="R762" s="10">
        <v>143554360</v>
      </c>
      <c r="S762" s="10">
        <v>5610307</v>
      </c>
      <c r="T762" s="10">
        <v>34230349</v>
      </c>
      <c r="U762" s="10">
        <v>318154772</v>
      </c>
      <c r="V762" s="10">
        <v>118284838</v>
      </c>
      <c r="W762" s="10">
        <v>5610307</v>
      </c>
      <c r="X762" s="10">
        <v>34230349</v>
      </c>
      <c r="Y762" s="10">
        <v>318154772</v>
      </c>
      <c r="Z762" s="10">
        <v>118284838</v>
      </c>
      <c r="AA762" s="10">
        <v>5352416</v>
      </c>
      <c r="AB762" s="10">
        <v>0.99946628000000004</v>
      </c>
      <c r="AC762">
        <v>140.06</v>
      </c>
      <c r="AD762" s="2">
        <v>20501766210</v>
      </c>
      <c r="AE762" s="2">
        <v>21611840519</v>
      </c>
      <c r="AF762" s="10">
        <f>INDEX(CONFAZ!$EN$2:$ES$408,MATCH(DATE(YEAR($A762),MONTH($A762),15),CONFAZ!$EN$2:$EN$408,0),2)</f>
        <v>278021279</v>
      </c>
      <c r="AG762" s="10">
        <f>INDEX(CONFAZ!$EN$2:$ES$408,MATCH(DATE(YEAR($A762),MONTH($A762),15),CONFAZ!$EN$2:$EN$408,0),3)</f>
        <v>474029136</v>
      </c>
      <c r="AH762">
        <v>1100</v>
      </c>
      <c r="AI762">
        <v>2043672226800</v>
      </c>
      <c r="AJ762">
        <v>7.65</v>
      </c>
      <c r="AK762">
        <v>0.84</v>
      </c>
      <c r="AL762">
        <v>1533.23555555555</v>
      </c>
      <c r="AM762">
        <v>1180.3315</v>
      </c>
      <c r="AN762">
        <v>1081.1095238095199</v>
      </c>
      <c r="AO762">
        <v>1347.3456000000001</v>
      </c>
      <c r="AP762">
        <v>11.557273955373301</v>
      </c>
      <c r="AQ762">
        <v>1.95</v>
      </c>
      <c r="AR762">
        <v>430.35</v>
      </c>
      <c r="AS762">
        <v>47.36</v>
      </c>
      <c r="AT762" s="10">
        <v>771279400000</v>
      </c>
      <c r="AU762">
        <v>176665</v>
      </c>
      <c r="AV762">
        <v>388</v>
      </c>
      <c r="AW762">
        <v>162766079</v>
      </c>
      <c r="AX762">
        <v>116416346</v>
      </c>
      <c r="AY762">
        <v>8783</v>
      </c>
      <c r="AZ762" s="10">
        <v>1492</v>
      </c>
      <c r="BA762">
        <v>274</v>
      </c>
      <c r="BB762">
        <v>274</v>
      </c>
      <c r="BC762">
        <v>6071</v>
      </c>
      <c r="BD762">
        <v>42</v>
      </c>
      <c r="BE762">
        <v>1184</v>
      </c>
      <c r="BF762">
        <v>1403</v>
      </c>
      <c r="BG762">
        <v>1724</v>
      </c>
      <c r="BH762">
        <v>4796</v>
      </c>
      <c r="BI762">
        <v>3658</v>
      </c>
      <c r="BJ762">
        <v>0</v>
      </c>
      <c r="BK762">
        <v>133555</v>
      </c>
      <c r="BL762">
        <v>45868478</v>
      </c>
      <c r="BM762">
        <v>127199</v>
      </c>
      <c r="BN762">
        <v>0</v>
      </c>
      <c r="BO762">
        <v>33605801000</v>
      </c>
      <c r="BP762">
        <v>0.4</v>
      </c>
      <c r="BQ762">
        <v>3704</v>
      </c>
      <c r="BR762">
        <v>30699.57</v>
      </c>
      <c r="BS762">
        <v>3568480000</v>
      </c>
      <c r="BT762">
        <v>20396000</v>
      </c>
      <c r="BU762">
        <v>7460218000</v>
      </c>
      <c r="BV762">
        <v>16141426000</v>
      </c>
      <c r="BW762">
        <v>6415281000</v>
      </c>
      <c r="BX762">
        <v>27190520000</v>
      </c>
      <c r="BY762">
        <v>0</v>
      </c>
      <c r="BZ762">
        <v>0</v>
      </c>
      <c r="CA762">
        <v>0</v>
      </c>
      <c r="CB762">
        <v>0</v>
      </c>
      <c r="CC762">
        <v>33605801000</v>
      </c>
      <c r="CD762">
        <v>0.4</v>
      </c>
      <c r="CE762">
        <v>2136571.37</v>
      </c>
      <c r="CF762">
        <v>910622313.13999999</v>
      </c>
      <c r="CG762">
        <v>16004.93</v>
      </c>
      <c r="CH762">
        <v>34217</v>
      </c>
      <c r="CI762">
        <v>32.8664779</v>
      </c>
      <c r="CJ762">
        <v>6.74</v>
      </c>
      <c r="CK762">
        <v>-290550</v>
      </c>
      <c r="CL762">
        <v>-286913.33</v>
      </c>
      <c r="CM762">
        <v>3636.67</v>
      </c>
      <c r="CN762">
        <v>35650</v>
      </c>
      <c r="CO762">
        <v>6822050</v>
      </c>
      <c r="CP762">
        <v>-114176.67</v>
      </c>
      <c r="CQ762">
        <v>-308083.33</v>
      </c>
      <c r="CR762">
        <v>2168264.9500000002</v>
      </c>
      <c r="CS762">
        <v>461625461.94999999</v>
      </c>
      <c r="CT762">
        <v>394123.45</v>
      </c>
      <c r="CU762">
        <v>464200502.80000001</v>
      </c>
      <c r="CV762" s="34">
        <v>0.53441640000000001</v>
      </c>
      <c r="CW762">
        <v>13200232.5</v>
      </c>
      <c r="CX762" s="10">
        <v>672568.8</v>
      </c>
      <c r="CY762" s="10">
        <f t="shared" si="23"/>
        <v>0</v>
      </c>
      <c r="CZ762" s="10">
        <f>IFERROR(INDEX(CONFAZ!$A$2:$ES$440,MATCH(DATE(YEAR($A762),MONTH($A762),15),CONFAZ!$A$2:$A$440,0),4),0)</f>
        <v>16004.93</v>
      </c>
      <c r="DA762"/>
      <c r="DB762"/>
      <c r="DC762"/>
      <c r="DD762"/>
      <c r="DJ762"/>
    </row>
    <row r="763" spans="1:114" x14ac:dyDescent="0.25">
      <c r="A763" s="1">
        <v>44551</v>
      </c>
      <c r="B763" s="1" t="str">
        <f t="shared" si="22"/>
        <v>21/12/2021</v>
      </c>
      <c r="C763" t="s">
        <v>61</v>
      </c>
      <c r="D763" t="s">
        <v>66</v>
      </c>
      <c r="E763" s="8">
        <v>5.6513999999999998</v>
      </c>
      <c r="F763">
        <v>557771667.92000008</v>
      </c>
      <c r="G763">
        <v>7975799.1999999993</v>
      </c>
      <c r="H763">
        <v>991229983</v>
      </c>
      <c r="I763">
        <v>135166000.19999999</v>
      </c>
      <c r="J763">
        <v>170206723.82000002</v>
      </c>
      <c r="K763">
        <v>28869655.539999995</v>
      </c>
      <c r="L763">
        <v>30225659</v>
      </c>
      <c r="M763" s="10">
        <v>23946369</v>
      </c>
      <c r="N763" s="10">
        <v>30167094</v>
      </c>
      <c r="O763" s="10">
        <v>149763710</v>
      </c>
      <c r="P763" s="10">
        <v>166212730</v>
      </c>
      <c r="Q763" s="10">
        <v>12493931</v>
      </c>
      <c r="R763" s="10">
        <v>140327643</v>
      </c>
      <c r="S763" s="10">
        <v>6297711</v>
      </c>
      <c r="T763" s="10">
        <v>29009974</v>
      </c>
      <c r="U763" s="10">
        <v>312384514</v>
      </c>
      <c r="V763" s="10">
        <v>113045019</v>
      </c>
      <c r="W763" s="10">
        <v>6297711</v>
      </c>
      <c r="X763" s="10">
        <v>29009974</v>
      </c>
      <c r="Y763" s="10">
        <v>312384514</v>
      </c>
      <c r="Z763" s="10">
        <v>113045019</v>
      </c>
      <c r="AA763" s="10">
        <v>7581288</v>
      </c>
      <c r="AB763" s="10">
        <v>0.86394703650000004</v>
      </c>
      <c r="AC763">
        <v>142.02000000000001</v>
      </c>
      <c r="AD763" s="2">
        <v>24432406778</v>
      </c>
      <c r="AE763" s="2">
        <v>20419466049</v>
      </c>
      <c r="AF763" s="10">
        <f>INDEX(CONFAZ!$EN$2:$ES$408,MATCH(DATE(YEAR($A763),MONTH($A763),15),CONFAZ!$EN$2:$EN$408,0),2)</f>
        <v>346821117</v>
      </c>
      <c r="AG763" s="10">
        <f>INDEX(CONFAZ!$EN$2:$ES$408,MATCH(DATE(YEAR($A763),MONTH($A763),15),CONFAZ!$EN$2:$EN$408,0),3)</f>
        <v>381527846</v>
      </c>
      <c r="AH763">
        <v>1100</v>
      </c>
      <c r="AI763">
        <v>2046959685600</v>
      </c>
      <c r="AJ763">
        <v>8.76</v>
      </c>
      <c r="AK763">
        <v>0.73</v>
      </c>
      <c r="AL763">
        <v>1549.3955555555499</v>
      </c>
      <c r="AM763">
        <v>1189.7394999999999</v>
      </c>
      <c r="AN763">
        <v>1089.99047619047</v>
      </c>
      <c r="AO763">
        <v>1364.0608</v>
      </c>
      <c r="AP763">
        <v>11.1462722025278</v>
      </c>
      <c r="AQ763">
        <v>1.73</v>
      </c>
      <c r="AR763">
        <v>417.92</v>
      </c>
      <c r="AS763">
        <v>29.99</v>
      </c>
      <c r="AT763" s="10">
        <v>783800900000</v>
      </c>
      <c r="AU763">
        <v>141890</v>
      </c>
      <c r="AV763">
        <v>2258</v>
      </c>
      <c r="AW763">
        <v>201729323</v>
      </c>
      <c r="AX763">
        <v>149801530</v>
      </c>
      <c r="AY763">
        <v>8525</v>
      </c>
      <c r="AZ763" s="10">
        <v>3379</v>
      </c>
      <c r="BA763">
        <v>342</v>
      </c>
      <c r="BB763">
        <v>342</v>
      </c>
      <c r="BC763">
        <v>6213</v>
      </c>
      <c r="BD763">
        <v>0</v>
      </c>
      <c r="BE763">
        <v>1485</v>
      </c>
      <c r="BF763">
        <v>12969</v>
      </c>
      <c r="BG763">
        <v>506</v>
      </c>
      <c r="BH763">
        <v>2996</v>
      </c>
      <c r="BI763">
        <v>3295</v>
      </c>
      <c r="BJ763">
        <v>0</v>
      </c>
      <c r="BK763">
        <v>107017</v>
      </c>
      <c r="BL763">
        <v>51441795</v>
      </c>
      <c r="BM763">
        <v>189777</v>
      </c>
      <c r="BN763">
        <v>0</v>
      </c>
      <c r="BO763">
        <v>33605801000</v>
      </c>
      <c r="BP763">
        <v>0.4</v>
      </c>
      <c r="BQ763">
        <v>3704</v>
      </c>
      <c r="BR763">
        <v>30699.57</v>
      </c>
      <c r="BS763">
        <v>3568480000</v>
      </c>
      <c r="BT763">
        <v>20396000</v>
      </c>
      <c r="BU763">
        <v>7460218000</v>
      </c>
      <c r="BV763">
        <v>16141426000</v>
      </c>
      <c r="BW763">
        <v>6415281000</v>
      </c>
      <c r="BX763">
        <v>27190520000</v>
      </c>
      <c r="BY763">
        <v>0</v>
      </c>
      <c r="BZ763">
        <v>0</v>
      </c>
      <c r="CA763">
        <v>0</v>
      </c>
      <c r="CB763">
        <v>0</v>
      </c>
      <c r="CC763">
        <v>33605801000</v>
      </c>
      <c r="CD763">
        <v>0.4</v>
      </c>
      <c r="CE763">
        <v>2574832.34</v>
      </c>
      <c r="CF763">
        <v>765179926.66999996</v>
      </c>
      <c r="CG763">
        <v>28568.39</v>
      </c>
      <c r="CH763">
        <v>34323</v>
      </c>
      <c r="CI763">
        <v>32.8664779</v>
      </c>
      <c r="CJ763">
        <v>6.67</v>
      </c>
      <c r="CK763">
        <v>-290550</v>
      </c>
      <c r="CL763">
        <v>-286913.33</v>
      </c>
      <c r="CM763">
        <v>3636.67</v>
      </c>
      <c r="CN763">
        <v>35650</v>
      </c>
      <c r="CO763">
        <v>6822050</v>
      </c>
      <c r="CP763">
        <v>-114176.67</v>
      </c>
      <c r="CQ763">
        <v>-308083.33</v>
      </c>
      <c r="CR763">
        <v>1968750.44</v>
      </c>
      <c r="CS763">
        <v>466751647.38999999</v>
      </c>
      <c r="CT763">
        <v>907086.88</v>
      </c>
      <c r="CU763">
        <v>469627484.70999998</v>
      </c>
      <c r="CV763" s="34">
        <v>0.53441640000000001</v>
      </c>
      <c r="CW763">
        <v>15840701.4</v>
      </c>
      <c r="CX763" s="10">
        <v>687603.04</v>
      </c>
      <c r="CY763" s="10">
        <f t="shared" si="23"/>
        <v>0</v>
      </c>
      <c r="CZ763" s="10">
        <f>IFERROR(INDEX(CONFAZ!$A$2:$ES$440,MATCH(DATE(YEAR($A763),MONTH($A763),15),CONFAZ!$A$2:$A$440,0),4),0)</f>
        <v>28568.39</v>
      </c>
      <c r="DA763"/>
      <c r="DB763"/>
      <c r="DC763"/>
      <c r="DD763"/>
      <c r="DJ763"/>
    </row>
    <row r="764" spans="1:114" x14ac:dyDescent="0.25">
      <c r="A764" s="1">
        <v>40200</v>
      </c>
      <c r="B764" s="1" t="str">
        <f t="shared" si="22"/>
        <v>22/01/2010</v>
      </c>
      <c r="C764" t="s">
        <v>61</v>
      </c>
      <c r="D764" t="s">
        <v>11</v>
      </c>
      <c r="E764" s="8">
        <v>1.7798</v>
      </c>
      <c r="F764">
        <v>119205090.79999998</v>
      </c>
      <c r="G764">
        <v>34587.19</v>
      </c>
      <c r="H764">
        <v>242934163</v>
      </c>
      <c r="I764">
        <v>31747766.080000002</v>
      </c>
      <c r="J764">
        <v>74995611.999999955</v>
      </c>
      <c r="K764">
        <v>5794728.5500000007</v>
      </c>
      <c r="L764">
        <v>7182153</v>
      </c>
      <c r="M764" s="10">
        <v>5385551</v>
      </c>
      <c r="N764" s="10">
        <v>29045086</v>
      </c>
      <c r="O764" s="10">
        <v>38214958</v>
      </c>
      <c r="P764" s="10">
        <v>33269130</v>
      </c>
      <c r="Q764" s="10">
        <v>2188363</v>
      </c>
      <c r="R764" s="10">
        <v>41009163</v>
      </c>
      <c r="S764" s="10">
        <v>916037</v>
      </c>
      <c r="T764" s="10">
        <v>5983345</v>
      </c>
      <c r="U764" s="10">
        <v>68081089</v>
      </c>
      <c r="V764" s="10">
        <v>18806854</v>
      </c>
      <c r="W764" s="10">
        <v>916037</v>
      </c>
      <c r="X764" s="10">
        <v>5983345</v>
      </c>
      <c r="Y764" s="10">
        <v>68081089</v>
      </c>
      <c r="Z764" s="10">
        <v>18806854</v>
      </c>
      <c r="AA764" s="10">
        <v>34587</v>
      </c>
      <c r="AB764" s="10">
        <v>19.68</v>
      </c>
      <c r="AC764">
        <v>125.81</v>
      </c>
      <c r="AD764">
        <v>11153005703</v>
      </c>
      <c r="AE764">
        <v>11628213109</v>
      </c>
      <c r="AF764" s="10">
        <f>INDEX(CONFAZ!$EN$2:$ES$408,MATCH(DATE(YEAR($A764),MONTH($A764),15),CONFAZ!$EN$2:$EN$408,0),2)</f>
        <v>81763196</v>
      </c>
      <c r="AG764" s="10">
        <f>INDEX(CONFAZ!$EN$2:$ES$408,MATCH(DATE(YEAR($A764),MONTH($A764),15),CONFAZ!$EN$2:$EN$408,0),3)</f>
        <v>119623465</v>
      </c>
      <c r="AH764">
        <v>510</v>
      </c>
      <c r="AI764">
        <v>428013423200</v>
      </c>
      <c r="AJ764">
        <v>8.65</v>
      </c>
      <c r="AK764">
        <v>0.88</v>
      </c>
      <c r="AL764">
        <v>0</v>
      </c>
      <c r="AM764">
        <v>0</v>
      </c>
      <c r="AN764">
        <v>0</v>
      </c>
      <c r="AO764">
        <v>0</v>
      </c>
      <c r="AP764">
        <v>7.2276023980212099</v>
      </c>
      <c r="AQ764">
        <v>1.75</v>
      </c>
      <c r="AR764">
        <v>138.54</v>
      </c>
      <c r="AS764">
        <v>0</v>
      </c>
      <c r="AT764" s="10">
        <v>284389300000</v>
      </c>
      <c r="AU764">
        <v>0</v>
      </c>
      <c r="AV764">
        <v>0</v>
      </c>
      <c r="AW764">
        <v>61783854</v>
      </c>
      <c r="AX764">
        <v>49522890</v>
      </c>
      <c r="AY764">
        <v>0</v>
      </c>
      <c r="AZ764" s="10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11566677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694287</v>
      </c>
      <c r="BO764">
        <v>11395641000</v>
      </c>
      <c r="BP764">
        <v>0.4</v>
      </c>
      <c r="BQ764" s="3">
        <v>3704</v>
      </c>
      <c r="BR764">
        <v>11901.27</v>
      </c>
      <c r="BS764">
        <v>1117909000</v>
      </c>
      <c r="BT764">
        <v>17031000</v>
      </c>
      <c r="BU764">
        <v>2466595000</v>
      </c>
      <c r="BV764">
        <v>5684821000</v>
      </c>
      <c r="BW764">
        <v>2109285000</v>
      </c>
      <c r="BX764">
        <v>9286355000</v>
      </c>
      <c r="BY764">
        <v>9276732000</v>
      </c>
      <c r="BZ764">
        <v>0.4</v>
      </c>
      <c r="CA764">
        <v>3704</v>
      </c>
      <c r="CB764">
        <v>9477.43</v>
      </c>
      <c r="CC764">
        <v>11487645000</v>
      </c>
      <c r="CD764">
        <v>0.4</v>
      </c>
      <c r="CE764">
        <v>26287.93</v>
      </c>
      <c r="CF764">
        <v>16529553.1</v>
      </c>
      <c r="CG764">
        <v>15323.92</v>
      </c>
      <c r="CH764">
        <v>24672.83</v>
      </c>
      <c r="CI764">
        <v>40.418357999999998</v>
      </c>
      <c r="CJ764">
        <v>2.59</v>
      </c>
      <c r="CK764">
        <v>104630</v>
      </c>
      <c r="CL764">
        <v>109743.33</v>
      </c>
      <c r="CM764">
        <v>5113.33</v>
      </c>
      <c r="CN764">
        <v>-3590</v>
      </c>
      <c r="CO764">
        <v>3695180</v>
      </c>
      <c r="CP764">
        <v>-78646.67</v>
      </c>
      <c r="CQ764">
        <v>-153590</v>
      </c>
      <c r="CR764">
        <v>20840.5</v>
      </c>
      <c r="CS764">
        <v>152076818</v>
      </c>
      <c r="CT764">
        <v>15010.94</v>
      </c>
      <c r="CU764">
        <v>152112669.44</v>
      </c>
      <c r="CV764" s="34">
        <v>0.52876480000000003</v>
      </c>
      <c r="CW764">
        <v>0</v>
      </c>
      <c r="CX764" s="5">
        <v>1287166.27</v>
      </c>
      <c r="CY764" s="10">
        <f t="shared" si="23"/>
        <v>0</v>
      </c>
      <c r="CZ764" s="10">
        <f>IFERROR(INDEX(CONFAZ!$A$2:$ES$440,MATCH(DATE(YEAR($A764),MONTH($A764),15),CONFAZ!$A$2:$A$440,0),4),0)</f>
        <v>15323.92</v>
      </c>
      <c r="DA764"/>
      <c r="DB764" s="4"/>
      <c r="DC764" s="4"/>
      <c r="DD764"/>
    </row>
    <row r="765" spans="1:114" x14ac:dyDescent="0.25">
      <c r="A765" s="1">
        <v>40231</v>
      </c>
      <c r="B765" s="1" t="str">
        <f t="shared" si="22"/>
        <v>22/02/2010</v>
      </c>
      <c r="C765" t="s">
        <v>61</v>
      </c>
      <c r="D765" t="s">
        <v>11</v>
      </c>
      <c r="E765" s="8">
        <v>1.8415999999999999</v>
      </c>
      <c r="F765">
        <v>107267721.37</v>
      </c>
      <c r="G765">
        <v>35017.79</v>
      </c>
      <c r="H765">
        <v>212775152</v>
      </c>
      <c r="I765">
        <v>28973996.890000001</v>
      </c>
      <c r="J765">
        <v>61221034.880000003</v>
      </c>
      <c r="K765">
        <v>4263317.79</v>
      </c>
      <c r="L765">
        <v>23556749</v>
      </c>
      <c r="M765" s="10">
        <v>9401856</v>
      </c>
      <c r="N765" s="10">
        <v>27178198</v>
      </c>
      <c r="O765" s="10">
        <v>26955841</v>
      </c>
      <c r="P765" s="10">
        <v>31001860</v>
      </c>
      <c r="Q765" s="10">
        <v>1980797</v>
      </c>
      <c r="R765" s="10">
        <v>35041464</v>
      </c>
      <c r="S765" s="10">
        <v>573084</v>
      </c>
      <c r="T765" s="10">
        <v>6012011</v>
      </c>
      <c r="U765" s="10">
        <v>57791192</v>
      </c>
      <c r="V765" s="10">
        <v>16803831</v>
      </c>
      <c r="W765" s="10">
        <v>573084</v>
      </c>
      <c r="X765" s="10">
        <v>6012011</v>
      </c>
      <c r="Y765" s="10">
        <v>57791192</v>
      </c>
      <c r="Z765" s="10">
        <v>16803831</v>
      </c>
      <c r="AA765" s="10">
        <v>35018</v>
      </c>
      <c r="AB765" s="10">
        <v>35.905112776599999</v>
      </c>
      <c r="AC765">
        <v>127.61</v>
      </c>
      <c r="AD765">
        <v>12066643269</v>
      </c>
      <c r="AE765">
        <v>11936118599</v>
      </c>
      <c r="AF765" s="10">
        <f>INDEX(CONFAZ!$EN$2:$ES$408,MATCH(DATE(YEAR($A765),MONTH($A765),15),CONFAZ!$EN$2:$EN$408,0),2)</f>
        <v>271450482</v>
      </c>
      <c r="AG765" s="10">
        <f>INDEX(CONFAZ!$EN$2:$ES$408,MATCH(DATE(YEAR($A765),MONTH($A765),15),CONFAZ!$EN$2:$EN$408,0),3)</f>
        <v>276681461</v>
      </c>
      <c r="AH765">
        <v>510</v>
      </c>
      <c r="AI765">
        <v>443976611200</v>
      </c>
      <c r="AJ765">
        <v>8.65</v>
      </c>
      <c r="AK765">
        <v>0.7</v>
      </c>
      <c r="AL765">
        <v>0</v>
      </c>
      <c r="AM765">
        <v>0</v>
      </c>
      <c r="AN765">
        <v>0</v>
      </c>
      <c r="AO765">
        <v>0</v>
      </c>
      <c r="AP765">
        <v>7.3500563462581896</v>
      </c>
      <c r="AQ765">
        <v>1.78</v>
      </c>
      <c r="AR765">
        <v>135.26</v>
      </c>
      <c r="AS765">
        <v>26.26</v>
      </c>
      <c r="AT765" s="10">
        <v>283356400000</v>
      </c>
      <c r="AU765">
        <v>0</v>
      </c>
      <c r="AV765">
        <v>0</v>
      </c>
      <c r="AW765">
        <v>77276499</v>
      </c>
      <c r="AX765">
        <v>33828667</v>
      </c>
      <c r="AY765">
        <v>0</v>
      </c>
      <c r="AZ765" s="10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41758723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1689109</v>
      </c>
      <c r="BO765">
        <v>11395641000</v>
      </c>
      <c r="BP765">
        <v>0.4</v>
      </c>
      <c r="BQ765" s="3">
        <v>3704</v>
      </c>
      <c r="BR765">
        <v>11901.27</v>
      </c>
      <c r="BS765">
        <v>1117909000</v>
      </c>
      <c r="BT765">
        <v>17031000</v>
      </c>
      <c r="BU765">
        <v>2466595000</v>
      </c>
      <c r="BV765">
        <v>5684821000</v>
      </c>
      <c r="BW765">
        <v>2109285000</v>
      </c>
      <c r="BX765">
        <v>9286355000</v>
      </c>
      <c r="BY765">
        <v>9276732000</v>
      </c>
      <c r="BZ765">
        <v>0.4</v>
      </c>
      <c r="CA765">
        <v>3704</v>
      </c>
      <c r="CB765">
        <v>9477.43</v>
      </c>
      <c r="CC765">
        <v>11487645000</v>
      </c>
      <c r="CD765">
        <v>0.4</v>
      </c>
      <c r="CE765">
        <v>117954.53</v>
      </c>
      <c r="CF765">
        <v>54934514.270000003</v>
      </c>
      <c r="CG765">
        <v>21683.32</v>
      </c>
      <c r="CH765">
        <v>27458.83</v>
      </c>
      <c r="CI765">
        <v>40.418357999999998</v>
      </c>
      <c r="CJ765">
        <v>2.61</v>
      </c>
      <c r="CK765">
        <v>104630</v>
      </c>
      <c r="CL765">
        <v>109743.33</v>
      </c>
      <c r="CM765">
        <v>5113.33</v>
      </c>
      <c r="CN765">
        <v>-3590</v>
      </c>
      <c r="CO765">
        <v>3695180</v>
      </c>
      <c r="CP765">
        <v>-78646.67</v>
      </c>
      <c r="CQ765">
        <v>-153590</v>
      </c>
      <c r="CR765">
        <v>11395.56</v>
      </c>
      <c r="CS765">
        <v>133237916.39</v>
      </c>
      <c r="CT765">
        <v>100478.77</v>
      </c>
      <c r="CU765">
        <v>133351118.91</v>
      </c>
      <c r="CV765" s="34">
        <v>0.52876480000000003</v>
      </c>
      <c r="CW765">
        <v>0</v>
      </c>
      <c r="CX765" s="5">
        <v>4695983.6300000008</v>
      </c>
      <c r="CY765" s="10">
        <f t="shared" si="23"/>
        <v>0</v>
      </c>
      <c r="CZ765" s="10">
        <f>IFERROR(INDEX(CONFAZ!$A$2:$ES$440,MATCH(DATE(YEAR($A765),MONTH($A765),15),CONFAZ!$A$2:$A$440,0),4),0)</f>
        <v>21683.32</v>
      </c>
      <c r="DA765" s="10"/>
      <c r="DB765" s="10"/>
      <c r="DC765"/>
      <c r="DD765"/>
      <c r="DJ765"/>
    </row>
    <row r="766" spans="1:114" x14ac:dyDescent="0.25">
      <c r="A766" s="1">
        <v>40259</v>
      </c>
      <c r="B766" s="1" t="str">
        <f t="shared" si="22"/>
        <v>22/03/2010</v>
      </c>
      <c r="C766" t="s">
        <v>61</v>
      </c>
      <c r="D766" t="s">
        <v>11</v>
      </c>
      <c r="E766" s="8">
        <v>1.7858000000000001</v>
      </c>
      <c r="F766">
        <v>105622079.85000001</v>
      </c>
      <c r="G766">
        <v>27830.329999999998</v>
      </c>
      <c r="H766">
        <v>215952715</v>
      </c>
      <c r="I766">
        <v>28155048.499999996</v>
      </c>
      <c r="J766">
        <v>67990895.87000002</v>
      </c>
      <c r="K766">
        <v>4451300.54</v>
      </c>
      <c r="L766">
        <v>46325269</v>
      </c>
      <c r="M766" s="10">
        <v>9038163</v>
      </c>
      <c r="N766" s="10">
        <v>25581069</v>
      </c>
      <c r="O766" s="10">
        <v>26437273</v>
      </c>
      <c r="P766" s="10">
        <v>29699826</v>
      </c>
      <c r="Q766" s="10">
        <v>2304332</v>
      </c>
      <c r="R766" s="10">
        <v>34416095</v>
      </c>
      <c r="S766" s="10">
        <v>733995</v>
      </c>
      <c r="T766" s="10">
        <v>6666655</v>
      </c>
      <c r="U766" s="10">
        <v>64669919</v>
      </c>
      <c r="V766" s="10">
        <v>16376800</v>
      </c>
      <c r="W766" s="10">
        <v>733995</v>
      </c>
      <c r="X766" s="10">
        <v>6666655</v>
      </c>
      <c r="Y766" s="10">
        <v>64669919</v>
      </c>
      <c r="Z766" s="10">
        <v>16376800</v>
      </c>
      <c r="AA766" s="10">
        <v>28588</v>
      </c>
      <c r="AB766" s="10">
        <v>36.916140753299999</v>
      </c>
      <c r="AC766">
        <v>143.44</v>
      </c>
      <c r="AD766">
        <v>15637886925</v>
      </c>
      <c r="AE766">
        <v>15181212723</v>
      </c>
      <c r="AF766" s="10">
        <f>INDEX(CONFAZ!$EN$2:$ES$408,MATCH(DATE(YEAR($A766),MONTH($A766),15),CONFAZ!$EN$2:$EN$408,0),2)</f>
        <v>484904959</v>
      </c>
      <c r="AG766" s="10">
        <f>INDEX(CONFAZ!$EN$2:$ES$408,MATCH(DATE(YEAR($A766),MONTH($A766),15),CONFAZ!$EN$2:$EN$408,0),3)</f>
        <v>397976976</v>
      </c>
      <c r="AH766">
        <v>510</v>
      </c>
      <c r="AI766">
        <v>435310179600</v>
      </c>
      <c r="AJ766">
        <v>8.65</v>
      </c>
      <c r="AK766">
        <v>0.71</v>
      </c>
      <c r="AL766">
        <v>0</v>
      </c>
      <c r="AM766">
        <v>0</v>
      </c>
      <c r="AN766">
        <v>0</v>
      </c>
      <c r="AO766">
        <v>0</v>
      </c>
      <c r="AP766">
        <v>7.5905263594508199</v>
      </c>
      <c r="AQ766">
        <v>1.52</v>
      </c>
      <c r="AR766">
        <v>142.59</v>
      </c>
      <c r="AS766">
        <v>27.08</v>
      </c>
      <c r="AT766" s="10">
        <v>318651700000</v>
      </c>
      <c r="AU766">
        <v>0</v>
      </c>
      <c r="AV766">
        <v>0</v>
      </c>
      <c r="AW766">
        <v>67840014</v>
      </c>
      <c r="AX766">
        <v>17818672</v>
      </c>
      <c r="AY766">
        <v>0</v>
      </c>
      <c r="AZ766" s="10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20773074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28014839</v>
      </c>
      <c r="BM766">
        <v>0</v>
      </c>
      <c r="BN766">
        <v>1233429</v>
      </c>
      <c r="BO766">
        <v>11395641000</v>
      </c>
      <c r="BP766">
        <v>0.4</v>
      </c>
      <c r="BQ766" s="3">
        <v>3704</v>
      </c>
      <c r="BR766">
        <v>11901.27</v>
      </c>
      <c r="BS766">
        <v>1117909000</v>
      </c>
      <c r="BT766">
        <v>17031000</v>
      </c>
      <c r="BU766">
        <v>2466595000</v>
      </c>
      <c r="BV766">
        <v>5684821000</v>
      </c>
      <c r="BW766">
        <v>2109285000</v>
      </c>
      <c r="BX766">
        <v>9286355000</v>
      </c>
      <c r="BY766">
        <v>9276732000</v>
      </c>
      <c r="BZ766">
        <v>0.4</v>
      </c>
      <c r="CA766">
        <v>3704</v>
      </c>
      <c r="CB766">
        <v>9477.43</v>
      </c>
      <c r="CC766">
        <v>11487645000</v>
      </c>
      <c r="CD766">
        <v>0.4</v>
      </c>
      <c r="CE766">
        <v>103120.18</v>
      </c>
      <c r="CF766">
        <v>59796141.609999999</v>
      </c>
      <c r="CG766">
        <v>18099.71</v>
      </c>
      <c r="CH766">
        <v>27870.83</v>
      </c>
      <c r="CI766">
        <v>40.418357999999998</v>
      </c>
      <c r="CJ766">
        <v>2.58</v>
      </c>
      <c r="CK766">
        <v>104630</v>
      </c>
      <c r="CL766">
        <v>109743.33</v>
      </c>
      <c r="CM766">
        <v>5113.33</v>
      </c>
      <c r="CN766">
        <v>-3590</v>
      </c>
      <c r="CO766">
        <v>3695180</v>
      </c>
      <c r="CP766">
        <v>-78646.67</v>
      </c>
      <c r="CQ766">
        <v>-153590</v>
      </c>
      <c r="CR766">
        <v>16502.38</v>
      </c>
      <c r="CS766">
        <v>137097730.87</v>
      </c>
      <c r="CT766">
        <v>215829.7</v>
      </c>
      <c r="CU766">
        <v>137330242.94999999</v>
      </c>
      <c r="CV766" s="34">
        <v>0.52876480000000003</v>
      </c>
      <c r="CW766">
        <v>0</v>
      </c>
      <c r="CX766" s="5">
        <v>13659987.800000001</v>
      </c>
      <c r="CY766" s="10">
        <f t="shared" si="23"/>
        <v>0</v>
      </c>
      <c r="CZ766" s="10">
        <f>IFERROR(INDEX(CONFAZ!$A$2:$ES$440,MATCH(DATE(YEAR($A766),MONTH($A766),15),CONFAZ!$A$2:$A$440,0),4),0)</f>
        <v>18099.71</v>
      </c>
      <c r="DA766"/>
      <c r="DB766"/>
      <c r="DC766"/>
      <c r="DD766"/>
      <c r="DJ766"/>
    </row>
    <row r="767" spans="1:114" x14ac:dyDescent="0.25">
      <c r="A767" s="1">
        <v>40290</v>
      </c>
      <c r="B767" s="1" t="str">
        <f t="shared" si="22"/>
        <v>22/04/2010</v>
      </c>
      <c r="C767" t="s">
        <v>61</v>
      </c>
      <c r="D767" t="s">
        <v>11</v>
      </c>
      <c r="E767" s="8">
        <v>1.7565999999999999</v>
      </c>
      <c r="F767">
        <v>112536253.30999999</v>
      </c>
      <c r="G767">
        <v>72292.58</v>
      </c>
      <c r="H767">
        <v>220640541</v>
      </c>
      <c r="I767">
        <v>32682367.500000004</v>
      </c>
      <c r="J767">
        <v>59785336.209999993</v>
      </c>
      <c r="K767">
        <v>4788061.3699999992</v>
      </c>
      <c r="L767">
        <v>28009499</v>
      </c>
      <c r="M767" s="10">
        <v>4162366</v>
      </c>
      <c r="N767" s="10">
        <v>28204129</v>
      </c>
      <c r="O767" s="10">
        <v>27335474</v>
      </c>
      <c r="P767" s="10">
        <v>34599681</v>
      </c>
      <c r="Q767" s="10">
        <v>2338293</v>
      </c>
      <c r="R767" s="10">
        <v>36849049</v>
      </c>
      <c r="S767" s="10">
        <v>504777</v>
      </c>
      <c r="T767" s="10">
        <v>5485819</v>
      </c>
      <c r="U767" s="10">
        <v>56446859</v>
      </c>
      <c r="V767" s="10">
        <v>24641801</v>
      </c>
      <c r="W767" s="10">
        <v>504777</v>
      </c>
      <c r="X767" s="10">
        <v>5485819</v>
      </c>
      <c r="Y767" s="10">
        <v>56446859</v>
      </c>
      <c r="Z767" s="10">
        <v>24641801</v>
      </c>
      <c r="AA767" s="10">
        <v>72293</v>
      </c>
      <c r="AB767" s="10">
        <v>39.917564334300003</v>
      </c>
      <c r="AC767">
        <v>136.87</v>
      </c>
      <c r="AD767">
        <v>15074159639</v>
      </c>
      <c r="AE767">
        <v>14007783168</v>
      </c>
      <c r="AF767" s="10">
        <f>INDEX(CONFAZ!$EN$2:$ES$408,MATCH(DATE(YEAR($A767),MONTH($A767),15),CONFAZ!$EN$2:$EN$408,0),2)</f>
        <v>322425729</v>
      </c>
      <c r="AG767" s="10">
        <f>INDEX(CONFAZ!$EN$2:$ES$408,MATCH(DATE(YEAR($A767),MONTH($A767),15),CONFAZ!$EN$2:$EN$408,0),3)</f>
        <v>393879396</v>
      </c>
      <c r="AH767">
        <v>510</v>
      </c>
      <c r="AI767">
        <v>434393127200</v>
      </c>
      <c r="AJ767">
        <v>8.7200000000000006</v>
      </c>
      <c r="AK767">
        <v>0.73</v>
      </c>
      <c r="AL767">
        <v>0</v>
      </c>
      <c r="AM767">
        <v>0</v>
      </c>
      <c r="AN767">
        <v>0</v>
      </c>
      <c r="AO767">
        <v>0</v>
      </c>
      <c r="AP767">
        <v>7.2519083969465603</v>
      </c>
      <c r="AQ767">
        <v>1.56999</v>
      </c>
      <c r="AR767">
        <v>149.38999999999999</v>
      </c>
      <c r="AS767">
        <v>2.2000000000000002</v>
      </c>
      <c r="AT767" s="10">
        <v>311651000000</v>
      </c>
      <c r="AU767">
        <v>0</v>
      </c>
      <c r="AV767">
        <v>0</v>
      </c>
      <c r="AW767">
        <v>57292497</v>
      </c>
      <c r="AX767">
        <v>30169474</v>
      </c>
      <c r="AY767">
        <v>0</v>
      </c>
      <c r="AZ767" s="10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12164237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11589975</v>
      </c>
      <c r="BM767">
        <v>337297</v>
      </c>
      <c r="BN767">
        <v>3031514</v>
      </c>
      <c r="BO767">
        <v>11395641000</v>
      </c>
      <c r="BP767">
        <v>0.4</v>
      </c>
      <c r="BQ767" s="3">
        <v>3704</v>
      </c>
      <c r="BR767">
        <v>11901.27</v>
      </c>
      <c r="BS767">
        <v>1117909000</v>
      </c>
      <c r="BT767">
        <v>17031000</v>
      </c>
      <c r="BU767">
        <v>2466595000</v>
      </c>
      <c r="BV767">
        <v>5684821000</v>
      </c>
      <c r="BW767">
        <v>2109285000</v>
      </c>
      <c r="BX767">
        <v>9286355000</v>
      </c>
      <c r="BY767">
        <v>9276732000</v>
      </c>
      <c r="BZ767">
        <v>0.4</v>
      </c>
      <c r="CA767">
        <v>3704</v>
      </c>
      <c r="CB767">
        <v>9477.43</v>
      </c>
      <c r="CC767">
        <v>11487645000</v>
      </c>
      <c r="CD767">
        <v>0.4</v>
      </c>
      <c r="CE767">
        <v>134941.23000000001</v>
      </c>
      <c r="CF767">
        <v>61817621.740000002</v>
      </c>
      <c r="CG767">
        <v>24616.720000000001</v>
      </c>
      <c r="CH767">
        <v>26916.83</v>
      </c>
      <c r="CI767">
        <v>40.418357999999998</v>
      </c>
      <c r="CJ767">
        <v>2.56</v>
      </c>
      <c r="CK767">
        <v>-62836.67</v>
      </c>
      <c r="CL767">
        <v>-25403.33</v>
      </c>
      <c r="CM767">
        <v>37433.33</v>
      </c>
      <c r="CN767">
        <v>863.33</v>
      </c>
      <c r="CO767">
        <v>3708346.67</v>
      </c>
      <c r="CP767">
        <v>-92426.67</v>
      </c>
      <c r="CQ767">
        <v>-120280</v>
      </c>
      <c r="CR767">
        <v>56437.29</v>
      </c>
      <c r="CS767">
        <v>132644174.62</v>
      </c>
      <c r="CT767">
        <v>105551.35</v>
      </c>
      <c r="CU767">
        <v>132810963.26000001</v>
      </c>
      <c r="CV767" s="34">
        <v>0.52876480000000003</v>
      </c>
      <c r="CW767">
        <v>0</v>
      </c>
      <c r="CX767" s="5">
        <v>7836277.6500000004</v>
      </c>
      <c r="CY767" s="10">
        <f t="shared" si="23"/>
        <v>0</v>
      </c>
      <c r="CZ767" s="10">
        <f>IFERROR(INDEX(CONFAZ!$A$2:$ES$440,MATCH(DATE(YEAR($A767),MONTH($A767),15),CONFAZ!$A$2:$A$440,0),4),0)</f>
        <v>24616.720000000001</v>
      </c>
      <c r="DA767"/>
      <c r="DB767"/>
      <c r="DC767"/>
      <c r="DD767"/>
      <c r="DJ767"/>
    </row>
    <row r="768" spans="1:114" x14ac:dyDescent="0.25">
      <c r="A768" s="1">
        <v>40320</v>
      </c>
      <c r="B768" s="1" t="str">
        <f t="shared" si="22"/>
        <v>22/05/2010</v>
      </c>
      <c r="C768" t="s">
        <v>61</v>
      </c>
      <c r="D768" t="s">
        <v>11</v>
      </c>
      <c r="E768" s="8">
        <v>1.8131999999999999</v>
      </c>
      <c r="F768">
        <v>116487494.89000003</v>
      </c>
      <c r="G768">
        <v>211354.31000000003</v>
      </c>
      <c r="H768">
        <v>238449164</v>
      </c>
      <c r="I768">
        <v>29445003.409999996</v>
      </c>
      <c r="J768">
        <v>76408721.990000024</v>
      </c>
      <c r="K768">
        <v>5028078.0699999994</v>
      </c>
      <c r="L768">
        <v>20196187</v>
      </c>
      <c r="M768" s="10">
        <v>3957253</v>
      </c>
      <c r="N768" s="10">
        <v>28715520</v>
      </c>
      <c r="O768" s="10">
        <v>27391228</v>
      </c>
      <c r="P768" s="10">
        <v>33962024</v>
      </c>
      <c r="Q768" s="10">
        <v>2454410</v>
      </c>
      <c r="R768" s="10">
        <v>37199127</v>
      </c>
      <c r="S768" s="10">
        <v>640285</v>
      </c>
      <c r="T768" s="10">
        <v>6185920</v>
      </c>
      <c r="U768" s="10">
        <v>72537828</v>
      </c>
      <c r="V768" s="10">
        <v>25194215</v>
      </c>
      <c r="W768" s="10">
        <v>640285</v>
      </c>
      <c r="X768" s="10">
        <v>6185920</v>
      </c>
      <c r="Y768" s="10">
        <v>72537828</v>
      </c>
      <c r="Z768" s="10">
        <v>25194215</v>
      </c>
      <c r="AA768" s="10">
        <v>211354</v>
      </c>
      <c r="AB768" s="10">
        <v>40.636267126699998</v>
      </c>
      <c r="AC768">
        <v>136.52000000000001</v>
      </c>
      <c r="AD768">
        <v>17632178264</v>
      </c>
      <c r="AE768">
        <v>14374167768</v>
      </c>
      <c r="AF768" s="10">
        <f>INDEX(CONFAZ!$EN$2:$ES$408,MATCH(DATE(YEAR($A768),MONTH($A768),15),CONFAZ!$EN$2:$EN$408,0),2)</f>
        <v>199717294</v>
      </c>
      <c r="AG768" s="10">
        <f>INDEX(CONFAZ!$EN$2:$ES$408,MATCH(DATE(YEAR($A768),MONTH($A768),15),CONFAZ!$EN$2:$EN$408,0),3)</f>
        <v>220855268</v>
      </c>
      <c r="AH768">
        <v>510</v>
      </c>
      <c r="AI768">
        <v>453020767200</v>
      </c>
      <c r="AJ768">
        <v>9.4</v>
      </c>
      <c r="AK768">
        <v>0.43</v>
      </c>
      <c r="AL768">
        <v>0</v>
      </c>
      <c r="AM768">
        <v>0</v>
      </c>
      <c r="AN768">
        <v>0</v>
      </c>
      <c r="AO768">
        <v>0</v>
      </c>
      <c r="AP768">
        <v>7.4448757122801199</v>
      </c>
      <c r="AQ768">
        <v>1.43</v>
      </c>
      <c r="AR768">
        <v>143.58000000000001</v>
      </c>
      <c r="AS768">
        <v>16.62</v>
      </c>
      <c r="AT768" s="10">
        <v>315947500000</v>
      </c>
      <c r="AU768">
        <v>0</v>
      </c>
      <c r="AV768">
        <v>0</v>
      </c>
      <c r="AW768">
        <v>130757834</v>
      </c>
      <c r="AX768">
        <v>21546505</v>
      </c>
      <c r="AY768">
        <v>0</v>
      </c>
      <c r="AZ768" s="10">
        <v>0</v>
      </c>
      <c r="BA768">
        <v>0</v>
      </c>
      <c r="BB768">
        <v>0</v>
      </c>
      <c r="BC768">
        <v>0</v>
      </c>
      <c r="BD768">
        <v>0</v>
      </c>
      <c r="BE768">
        <v>805</v>
      </c>
      <c r="BF768">
        <v>38909592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68304600</v>
      </c>
      <c r="BM768">
        <v>0</v>
      </c>
      <c r="BN768">
        <v>1996332</v>
      </c>
      <c r="BO768">
        <v>11395641000</v>
      </c>
      <c r="BP768">
        <v>0.4</v>
      </c>
      <c r="BQ768" s="3">
        <v>3704</v>
      </c>
      <c r="BR768">
        <v>11901.27</v>
      </c>
      <c r="BS768">
        <v>1117909000</v>
      </c>
      <c r="BT768">
        <v>17031000</v>
      </c>
      <c r="BU768">
        <v>2466595000</v>
      </c>
      <c r="BV768">
        <v>5684821000</v>
      </c>
      <c r="BW768">
        <v>2109285000</v>
      </c>
      <c r="BX768">
        <v>9286355000</v>
      </c>
      <c r="BY768">
        <v>9276732000</v>
      </c>
      <c r="BZ768">
        <v>0.4</v>
      </c>
      <c r="CA768">
        <v>3704</v>
      </c>
      <c r="CB768">
        <v>9477.43</v>
      </c>
      <c r="CC768">
        <v>11487645000</v>
      </c>
      <c r="CD768">
        <v>0.4</v>
      </c>
      <c r="CE768">
        <v>116906.79</v>
      </c>
      <c r="CF768">
        <v>63139238.43</v>
      </c>
      <c r="CG768">
        <v>24353.3</v>
      </c>
      <c r="CH768">
        <v>26834.83</v>
      </c>
      <c r="CI768">
        <v>40.418357999999998</v>
      </c>
      <c r="CJ768">
        <v>2.5499999999999998</v>
      </c>
      <c r="CK768">
        <v>-62836.67</v>
      </c>
      <c r="CL768">
        <v>-25403.33</v>
      </c>
      <c r="CM768">
        <v>37433.33</v>
      </c>
      <c r="CN768">
        <v>863.33</v>
      </c>
      <c r="CO768">
        <v>3708346.67</v>
      </c>
      <c r="CP768">
        <v>-92426.67</v>
      </c>
      <c r="CQ768">
        <v>-120280</v>
      </c>
      <c r="CR768">
        <v>18486.45</v>
      </c>
      <c r="CS768">
        <v>155205320.40000001</v>
      </c>
      <c r="CT768">
        <v>69277.42</v>
      </c>
      <c r="CU768">
        <v>155293084.27000001</v>
      </c>
      <c r="CV768" s="34">
        <v>0.52876480000000003</v>
      </c>
      <c r="CW768">
        <v>0</v>
      </c>
      <c r="CX768" s="5">
        <v>6707325.4699999997</v>
      </c>
      <c r="CY768" s="10">
        <f t="shared" si="23"/>
        <v>0</v>
      </c>
      <c r="CZ768" s="10">
        <f>IFERROR(INDEX(CONFAZ!$A$2:$ES$440,MATCH(DATE(YEAR($A768),MONTH($A768),15),CONFAZ!$A$2:$A$440,0),4),0)</f>
        <v>24353.3</v>
      </c>
      <c r="DA768"/>
      <c r="DB768"/>
      <c r="DC768"/>
      <c r="DD768"/>
      <c r="DJ768"/>
    </row>
    <row r="769" spans="1:114" x14ac:dyDescent="0.25">
      <c r="A769" s="1">
        <v>40351</v>
      </c>
      <c r="B769" s="1" t="str">
        <f t="shared" si="22"/>
        <v>22/06/2010</v>
      </c>
      <c r="C769" t="s">
        <v>61</v>
      </c>
      <c r="D769" t="s">
        <v>11</v>
      </c>
      <c r="E769" s="8">
        <v>1.8065</v>
      </c>
      <c r="F769">
        <v>121142763.79000001</v>
      </c>
      <c r="G769">
        <v>2722854.5100000002</v>
      </c>
      <c r="H769">
        <v>238652900</v>
      </c>
      <c r="I769">
        <v>31379067.290000003</v>
      </c>
      <c r="J769">
        <v>67261651.349999994</v>
      </c>
      <c r="K769">
        <v>5376387.96</v>
      </c>
      <c r="L769">
        <v>11860274</v>
      </c>
      <c r="M769" s="10">
        <v>3789547</v>
      </c>
      <c r="N769" s="10">
        <v>28968428</v>
      </c>
      <c r="O769" s="10">
        <v>29373904</v>
      </c>
      <c r="P769" s="10">
        <v>34276412</v>
      </c>
      <c r="Q769" s="10">
        <v>3171011</v>
      </c>
      <c r="R769" s="10">
        <v>41863326</v>
      </c>
      <c r="S769" s="10">
        <v>479135</v>
      </c>
      <c r="T769" s="10">
        <v>6464046</v>
      </c>
      <c r="U769" s="10">
        <v>62035917</v>
      </c>
      <c r="V769" s="10">
        <v>25508436</v>
      </c>
      <c r="W769" s="10">
        <v>479135</v>
      </c>
      <c r="X769" s="10">
        <v>6464046</v>
      </c>
      <c r="Y769" s="10">
        <v>62035917</v>
      </c>
      <c r="Z769" s="10">
        <v>25508436</v>
      </c>
      <c r="AA769" s="10">
        <v>2722738</v>
      </c>
      <c r="AB769" s="10">
        <v>40.481729823899997</v>
      </c>
      <c r="AC769">
        <v>136.09</v>
      </c>
      <c r="AD769">
        <v>17012419860</v>
      </c>
      <c r="AE769">
        <v>14960403236</v>
      </c>
      <c r="AF769" s="10">
        <f>INDEX(CONFAZ!$EN$2:$ES$408,MATCH(DATE(YEAR($A769),MONTH($A769),15),CONFAZ!$EN$2:$EN$408,0),2)</f>
        <v>223396646</v>
      </c>
      <c r="AG769" s="10">
        <f>INDEX(CONFAZ!$EN$2:$ES$408,MATCH(DATE(YEAR($A769),MONTH($A769),15),CONFAZ!$EN$2:$EN$408,0),3)</f>
        <v>252492285</v>
      </c>
      <c r="AH769">
        <v>510</v>
      </c>
      <c r="AI769">
        <v>457250441000</v>
      </c>
      <c r="AJ769">
        <v>9.94</v>
      </c>
      <c r="AK769">
        <v>-0.11</v>
      </c>
      <c r="AL769">
        <v>0</v>
      </c>
      <c r="AM769">
        <v>0</v>
      </c>
      <c r="AN769">
        <v>0</v>
      </c>
      <c r="AO769">
        <v>0</v>
      </c>
      <c r="AP769">
        <v>6.9863923000331898</v>
      </c>
      <c r="AQ769">
        <v>1</v>
      </c>
      <c r="AR769">
        <v>136.49</v>
      </c>
      <c r="AS769">
        <v>24.86</v>
      </c>
      <c r="AT769" s="10">
        <v>316546600000</v>
      </c>
      <c r="AU769">
        <v>0</v>
      </c>
      <c r="AV769">
        <v>0</v>
      </c>
      <c r="AW769">
        <v>129405603</v>
      </c>
      <c r="AX769">
        <v>19051806</v>
      </c>
      <c r="AY769">
        <v>0</v>
      </c>
      <c r="AZ769" s="10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36398465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68984994</v>
      </c>
      <c r="BM769">
        <v>2692410</v>
      </c>
      <c r="BN769">
        <v>2277928</v>
      </c>
      <c r="BO769">
        <v>11395641000</v>
      </c>
      <c r="BP769">
        <v>0.4</v>
      </c>
      <c r="BQ769" s="3">
        <v>3704</v>
      </c>
      <c r="BR769">
        <v>11901.27</v>
      </c>
      <c r="BS769">
        <v>1117909000</v>
      </c>
      <c r="BT769">
        <v>17031000</v>
      </c>
      <c r="BU769">
        <v>2466595000</v>
      </c>
      <c r="BV769">
        <v>5684821000</v>
      </c>
      <c r="BW769">
        <v>2109285000</v>
      </c>
      <c r="BX769">
        <v>9286355000</v>
      </c>
      <c r="BY769">
        <v>9276732000</v>
      </c>
      <c r="BZ769">
        <v>0.4</v>
      </c>
      <c r="CA769">
        <v>3704</v>
      </c>
      <c r="CB769">
        <v>9477.43</v>
      </c>
      <c r="CC769">
        <v>11487645000</v>
      </c>
      <c r="CD769">
        <v>0.4</v>
      </c>
      <c r="CE769">
        <v>137749.46</v>
      </c>
      <c r="CF769">
        <v>62656276.5</v>
      </c>
      <c r="CG769">
        <v>17539.11</v>
      </c>
      <c r="CH769">
        <v>26408.83</v>
      </c>
      <c r="CI769">
        <v>40.418357999999998</v>
      </c>
      <c r="CJ769">
        <v>2.5299999999999998</v>
      </c>
      <c r="CK769">
        <v>-62836.67</v>
      </c>
      <c r="CL769">
        <v>-25403.33</v>
      </c>
      <c r="CM769">
        <v>37433.33</v>
      </c>
      <c r="CN769">
        <v>863.33</v>
      </c>
      <c r="CO769">
        <v>3708346.67</v>
      </c>
      <c r="CP769">
        <v>-92426.67</v>
      </c>
      <c r="CQ769">
        <v>-120280</v>
      </c>
      <c r="CR769">
        <v>2692858.83</v>
      </c>
      <c r="CS769">
        <v>148929106.09</v>
      </c>
      <c r="CT769">
        <v>32610.07</v>
      </c>
      <c r="CU769">
        <v>151654574.99000001</v>
      </c>
      <c r="CV769" s="34">
        <v>0.52876480000000003</v>
      </c>
      <c r="CW769">
        <v>0</v>
      </c>
      <c r="CX769" s="5">
        <v>2900629.3800000004</v>
      </c>
      <c r="CY769" s="10">
        <f t="shared" si="23"/>
        <v>0</v>
      </c>
      <c r="CZ769" s="10">
        <f>IFERROR(INDEX(CONFAZ!$A$2:$ES$440,MATCH(DATE(YEAR($A769),MONTH($A769),15),CONFAZ!$A$2:$A$440,0),4),0)</f>
        <v>17539.11</v>
      </c>
      <c r="DA769"/>
      <c r="DB769"/>
      <c r="DC769"/>
      <c r="DD769"/>
      <c r="DJ769"/>
    </row>
    <row r="770" spans="1:114" x14ac:dyDescent="0.25">
      <c r="A770" s="1">
        <v>40381</v>
      </c>
      <c r="B770" s="1" t="str">
        <f t="shared" ref="B770:B833" si="24">TEXT(A770,"dd/MM/aaaa")</f>
        <v>22/07/2010</v>
      </c>
      <c r="C770" t="s">
        <v>61</v>
      </c>
      <c r="D770" t="s">
        <v>11</v>
      </c>
      <c r="E770" s="8">
        <v>1.7696000000000001</v>
      </c>
      <c r="F770">
        <v>126186302.83000001</v>
      </c>
      <c r="G770">
        <v>407010.07000000012</v>
      </c>
      <c r="H770">
        <v>244575938</v>
      </c>
      <c r="I770">
        <v>33650092.500000007</v>
      </c>
      <c r="J770">
        <v>68464735.760000005</v>
      </c>
      <c r="K770">
        <v>5218139.22</v>
      </c>
      <c r="L770">
        <v>10102560</v>
      </c>
      <c r="M770" s="10">
        <v>5619172</v>
      </c>
      <c r="N770" s="10">
        <v>29106351</v>
      </c>
      <c r="O770" s="10">
        <v>31927769</v>
      </c>
      <c r="P770" s="10">
        <v>34710531</v>
      </c>
      <c r="Q770" s="10">
        <v>2241095</v>
      </c>
      <c r="R770" s="10">
        <v>44224068</v>
      </c>
      <c r="S770" s="10">
        <v>596404</v>
      </c>
      <c r="T770" s="10">
        <v>6377419</v>
      </c>
      <c r="U770" s="10">
        <v>59846205</v>
      </c>
      <c r="V770" s="10">
        <v>29519345</v>
      </c>
      <c r="W770" s="10">
        <v>596404</v>
      </c>
      <c r="X770" s="10">
        <v>6377419</v>
      </c>
      <c r="Y770" s="10">
        <v>59846205</v>
      </c>
      <c r="Z770" s="10">
        <v>29519345</v>
      </c>
      <c r="AA770" s="10">
        <v>407579</v>
      </c>
      <c r="AB770" s="10">
        <v>47.131925926900003</v>
      </c>
      <c r="AC770">
        <v>141.63999999999999</v>
      </c>
      <c r="AD770">
        <v>17555470535</v>
      </c>
      <c r="AE770">
        <v>16464840453</v>
      </c>
      <c r="AF770" s="10">
        <f>INDEX(CONFAZ!$EN$2:$ES$408,MATCH(DATE(YEAR($A770),MONTH($A770),15),CONFAZ!$EN$2:$EN$408,0),2)</f>
        <v>190750604</v>
      </c>
      <c r="AG770" s="10">
        <f>INDEX(CONFAZ!$EN$2:$ES$408,MATCH(DATE(YEAR($A770),MONTH($A770),15),CONFAZ!$EN$2:$EN$408,0),3)</f>
        <v>274451165</v>
      </c>
      <c r="AH770">
        <v>510</v>
      </c>
      <c r="AI770">
        <v>455316310400</v>
      </c>
      <c r="AJ770">
        <v>10.32</v>
      </c>
      <c r="AK770">
        <v>-7.0000000000000007E-2</v>
      </c>
      <c r="AL770">
        <v>0</v>
      </c>
      <c r="AM770">
        <v>0</v>
      </c>
      <c r="AN770">
        <v>0</v>
      </c>
      <c r="AO770">
        <v>0</v>
      </c>
      <c r="AP770">
        <v>6.9195876288659797</v>
      </c>
      <c r="AQ770">
        <v>1.01</v>
      </c>
      <c r="AR770">
        <v>132.80000000000001</v>
      </c>
      <c r="AS770">
        <v>9.0500000000000007</v>
      </c>
      <c r="AT770" s="10">
        <v>328891300000</v>
      </c>
      <c r="AU770">
        <v>0</v>
      </c>
      <c r="AV770">
        <v>0</v>
      </c>
      <c r="AW770">
        <v>117466900</v>
      </c>
      <c r="AX770">
        <v>27628496</v>
      </c>
      <c r="AY770">
        <v>0</v>
      </c>
      <c r="AZ770" s="1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7611051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78747667</v>
      </c>
      <c r="BM770">
        <v>1404746</v>
      </c>
      <c r="BN770">
        <v>2074940</v>
      </c>
      <c r="BO770">
        <v>11395641000</v>
      </c>
      <c r="BP770">
        <v>0.4</v>
      </c>
      <c r="BQ770" s="3">
        <v>3704</v>
      </c>
      <c r="BR770">
        <v>11901.27</v>
      </c>
      <c r="BS770">
        <v>1117909000</v>
      </c>
      <c r="BT770">
        <v>17031000</v>
      </c>
      <c r="BU770">
        <v>2466595000</v>
      </c>
      <c r="BV770">
        <v>5684821000</v>
      </c>
      <c r="BW770">
        <v>2109285000</v>
      </c>
      <c r="BX770">
        <v>9286355000</v>
      </c>
      <c r="BY770">
        <v>9276732000</v>
      </c>
      <c r="BZ770">
        <v>0.4</v>
      </c>
      <c r="CA770">
        <v>3704</v>
      </c>
      <c r="CB770">
        <v>9477.43</v>
      </c>
      <c r="CC770">
        <v>11487645000</v>
      </c>
      <c r="CD770">
        <v>0.4</v>
      </c>
      <c r="CE770">
        <v>102386.94</v>
      </c>
      <c r="CF770">
        <v>81204566.549999997</v>
      </c>
      <c r="CG770">
        <v>20084.060000000001</v>
      </c>
      <c r="CH770">
        <v>27614.83</v>
      </c>
      <c r="CI770">
        <v>40.418357999999998</v>
      </c>
      <c r="CJ770">
        <v>2.5299999999999998</v>
      </c>
      <c r="CK770">
        <v>-23473.33</v>
      </c>
      <c r="CL770">
        <v>20846.669999999998</v>
      </c>
      <c r="CM770">
        <v>44320</v>
      </c>
      <c r="CN770">
        <v>1746.67</v>
      </c>
      <c r="CO770">
        <v>3791160</v>
      </c>
      <c r="CP770">
        <v>-94153.33</v>
      </c>
      <c r="CQ770">
        <v>-109450</v>
      </c>
      <c r="CR770">
        <v>382295.55</v>
      </c>
      <c r="CS770">
        <v>153118780.21000001</v>
      </c>
      <c r="CT770">
        <v>27689.47</v>
      </c>
      <c r="CU770">
        <v>153529265.22999999</v>
      </c>
      <c r="CV770" s="34">
        <v>0.52876480000000003</v>
      </c>
      <c r="CW770">
        <v>0</v>
      </c>
      <c r="CX770" s="5">
        <v>2300036.25</v>
      </c>
      <c r="CY770" s="10">
        <f t="shared" si="23"/>
        <v>0</v>
      </c>
      <c r="CZ770" s="10">
        <f>IFERROR(INDEX(CONFAZ!$A$2:$ES$440,MATCH(DATE(YEAR($A770),MONTH($A770),15),CONFAZ!$A$2:$A$440,0),4),0)</f>
        <v>20084.060000000001</v>
      </c>
      <c r="DA770"/>
      <c r="DB770"/>
      <c r="DC770"/>
      <c r="DD770"/>
      <c r="DJ770"/>
    </row>
    <row r="771" spans="1:114" x14ac:dyDescent="0.25">
      <c r="A771" s="1">
        <v>40412</v>
      </c>
      <c r="B771" s="1" t="str">
        <f t="shared" si="24"/>
        <v>22/08/2010</v>
      </c>
      <c r="C771" t="s">
        <v>61</v>
      </c>
      <c r="D771" t="s">
        <v>11</v>
      </c>
      <c r="E771" s="8">
        <v>1.7596000000000001</v>
      </c>
      <c r="F771">
        <v>126220293.50000001</v>
      </c>
      <c r="G771">
        <v>336135.20999999996</v>
      </c>
      <c r="H771">
        <v>249944556</v>
      </c>
      <c r="I771">
        <v>33797393.600000001</v>
      </c>
      <c r="J771">
        <v>72415420.289999977</v>
      </c>
      <c r="K771">
        <v>5798743.9799999995</v>
      </c>
      <c r="L771">
        <v>7688871</v>
      </c>
      <c r="M771" s="10">
        <v>4529639</v>
      </c>
      <c r="N771" s="10">
        <v>30053759</v>
      </c>
      <c r="O771" s="10">
        <v>32332604</v>
      </c>
      <c r="P771" s="10">
        <v>35583515</v>
      </c>
      <c r="Q771" s="10">
        <v>2335652</v>
      </c>
      <c r="R771" s="10">
        <v>45383273</v>
      </c>
      <c r="S771" s="10">
        <v>905738</v>
      </c>
      <c r="T771" s="10">
        <v>7699668</v>
      </c>
      <c r="U771" s="10">
        <v>64901314</v>
      </c>
      <c r="V771" s="10">
        <v>25883259</v>
      </c>
      <c r="W771" s="10">
        <v>905738</v>
      </c>
      <c r="X771" s="10">
        <v>7699668</v>
      </c>
      <c r="Y771" s="10">
        <v>64901314</v>
      </c>
      <c r="Z771" s="10">
        <v>25883259</v>
      </c>
      <c r="AA771" s="10">
        <v>336135</v>
      </c>
      <c r="AB771" s="10">
        <v>61.460084712700002</v>
      </c>
      <c r="AC771">
        <v>141.55000000000001</v>
      </c>
      <c r="AD771">
        <v>19084996312</v>
      </c>
      <c r="AE771">
        <v>16961829274</v>
      </c>
      <c r="AF771" s="10">
        <f>INDEX(CONFAZ!$EN$2:$ES$408,MATCH(DATE(YEAR($A771),MONTH($A771),15),CONFAZ!$EN$2:$EN$408,0),2)</f>
        <v>260384155</v>
      </c>
      <c r="AG771" s="10">
        <f>INDEX(CONFAZ!$EN$2:$ES$408,MATCH(DATE(YEAR($A771),MONTH($A771),15),CONFAZ!$EN$2:$EN$408,0),3)</f>
        <v>368700738</v>
      </c>
      <c r="AH771">
        <v>510</v>
      </c>
      <c r="AI771">
        <v>459818672000</v>
      </c>
      <c r="AJ771">
        <v>10.66</v>
      </c>
      <c r="AK771">
        <v>-7.0000000000000007E-2</v>
      </c>
      <c r="AL771">
        <v>0</v>
      </c>
      <c r="AM771">
        <v>0</v>
      </c>
      <c r="AN771">
        <v>0</v>
      </c>
      <c r="AO771">
        <v>0</v>
      </c>
      <c r="AP771">
        <v>6.7173689619732704</v>
      </c>
      <c r="AQ771">
        <v>1.04</v>
      </c>
      <c r="AR771">
        <v>136.33000000000001</v>
      </c>
      <c r="AS771">
        <v>-1.66</v>
      </c>
      <c r="AT771" s="10">
        <v>332382600000</v>
      </c>
      <c r="AU771">
        <v>0</v>
      </c>
      <c r="AV771">
        <v>0</v>
      </c>
      <c r="AW771">
        <v>172062295</v>
      </c>
      <c r="AX771">
        <v>25812383</v>
      </c>
      <c r="AY771">
        <v>0</v>
      </c>
      <c r="AZ771" s="10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18114750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125197367</v>
      </c>
      <c r="BM771">
        <v>0</v>
      </c>
      <c r="BN771">
        <v>2937795</v>
      </c>
      <c r="BO771">
        <v>11395641000</v>
      </c>
      <c r="BP771">
        <v>0.4</v>
      </c>
      <c r="BQ771" s="3">
        <v>3704</v>
      </c>
      <c r="BR771">
        <v>11901.27</v>
      </c>
      <c r="BS771">
        <v>1117909000</v>
      </c>
      <c r="BT771">
        <v>17031000</v>
      </c>
      <c r="BU771">
        <v>2466595000</v>
      </c>
      <c r="BV771">
        <v>5684821000</v>
      </c>
      <c r="BW771">
        <v>2109285000</v>
      </c>
      <c r="BX771">
        <v>9286355000</v>
      </c>
      <c r="BY771">
        <v>9276732000</v>
      </c>
      <c r="BZ771">
        <v>0.4</v>
      </c>
      <c r="CA771">
        <v>3704</v>
      </c>
      <c r="CB771">
        <v>9477.43</v>
      </c>
      <c r="CC771">
        <v>11395641000</v>
      </c>
      <c r="CD771">
        <v>0.4</v>
      </c>
      <c r="CE771">
        <v>103253.87</v>
      </c>
      <c r="CF771">
        <v>96843041.030000001</v>
      </c>
      <c r="CG771">
        <v>16609.72</v>
      </c>
      <c r="CH771">
        <v>28427.83</v>
      </c>
      <c r="CI771">
        <v>40.418357999999998</v>
      </c>
      <c r="CJ771">
        <v>2.54</v>
      </c>
      <c r="CK771">
        <v>-23473.33</v>
      </c>
      <c r="CL771">
        <v>20846.669999999998</v>
      </c>
      <c r="CM771">
        <v>44320</v>
      </c>
      <c r="CN771">
        <v>1746.67</v>
      </c>
      <c r="CO771">
        <v>3791160</v>
      </c>
      <c r="CP771">
        <v>-94153.33</v>
      </c>
      <c r="CQ771">
        <v>-109450</v>
      </c>
      <c r="CR771">
        <v>275231.34999999998</v>
      </c>
      <c r="CS771">
        <v>151621791.84999999</v>
      </c>
      <c r="CT771">
        <v>15152.89</v>
      </c>
      <c r="CU771">
        <v>151912176.09</v>
      </c>
      <c r="CV771" s="34">
        <v>0.52876480000000003</v>
      </c>
      <c r="CW771">
        <v>0</v>
      </c>
      <c r="CX771" s="5">
        <v>2058030.8699999999</v>
      </c>
      <c r="CY771" s="10">
        <f t="shared" ref="CY771:CY834" si="25">CG771-CZ771</f>
        <v>0</v>
      </c>
      <c r="CZ771" s="10">
        <f>IFERROR(INDEX(CONFAZ!$A$2:$ES$440,MATCH(DATE(YEAR($A771),MONTH($A771),15),CONFAZ!$A$2:$A$440,0),4),0)</f>
        <v>16609.72</v>
      </c>
      <c r="DA771"/>
      <c r="DB771"/>
      <c r="DC771"/>
      <c r="DD771"/>
      <c r="DJ771"/>
    </row>
    <row r="772" spans="1:114" x14ac:dyDescent="0.25">
      <c r="A772" s="1">
        <v>40443</v>
      </c>
      <c r="B772" s="1" t="str">
        <f t="shared" si="24"/>
        <v>22/09/2010</v>
      </c>
      <c r="C772" t="s">
        <v>61</v>
      </c>
      <c r="D772" t="s">
        <v>11</v>
      </c>
      <c r="E772" s="8">
        <v>1.7186999999999999</v>
      </c>
      <c r="F772">
        <v>136273756.65000001</v>
      </c>
      <c r="G772">
        <v>812682.11999999988</v>
      </c>
      <c r="H772">
        <v>275723331</v>
      </c>
      <c r="I772">
        <v>38091473.609999992</v>
      </c>
      <c r="J772">
        <v>83022862.26000002</v>
      </c>
      <c r="K772">
        <v>5712499.8300000001</v>
      </c>
      <c r="L772">
        <v>5853324</v>
      </c>
      <c r="M772" s="10">
        <v>8893813</v>
      </c>
      <c r="N772" s="10">
        <v>30861687</v>
      </c>
      <c r="O772" s="10">
        <v>33300590</v>
      </c>
      <c r="P772" s="10">
        <v>37528775</v>
      </c>
      <c r="Q772" s="10">
        <v>2894345</v>
      </c>
      <c r="R772" s="10">
        <v>44902240</v>
      </c>
      <c r="S772" s="10">
        <v>1071340</v>
      </c>
      <c r="T772" s="10">
        <v>7655905</v>
      </c>
      <c r="U772" s="10">
        <v>79766438</v>
      </c>
      <c r="V772" s="10">
        <v>28035616</v>
      </c>
      <c r="W772" s="10">
        <v>1071340</v>
      </c>
      <c r="X772" s="10">
        <v>7655905</v>
      </c>
      <c r="Y772" s="10">
        <v>79766438</v>
      </c>
      <c r="Z772" s="10">
        <v>28035616</v>
      </c>
      <c r="AA772" s="10">
        <v>812582</v>
      </c>
      <c r="AB772" s="10">
        <v>81.2853455849</v>
      </c>
      <c r="AC772">
        <v>139.46</v>
      </c>
      <c r="AD772">
        <v>18726305741</v>
      </c>
      <c r="AE772">
        <v>17891795638</v>
      </c>
      <c r="AF772" s="10">
        <f>INDEX(CONFAZ!$EN$2:$ES$408,MATCH(DATE(YEAR($A772),MONTH($A772),15),CONFAZ!$EN$2:$EN$408,0),2)</f>
        <v>233838742</v>
      </c>
      <c r="AG772" s="10">
        <f>INDEX(CONFAZ!$EN$2:$ES$408,MATCH(DATE(YEAR($A772),MONTH($A772),15),CONFAZ!$EN$2:$EN$408,0),3)</f>
        <v>383838301</v>
      </c>
      <c r="AH772">
        <v>510</v>
      </c>
      <c r="AI772">
        <v>472996552200</v>
      </c>
      <c r="AJ772">
        <v>10.66</v>
      </c>
      <c r="AK772">
        <v>0.54</v>
      </c>
      <c r="AL772">
        <v>0</v>
      </c>
      <c r="AM772">
        <v>0</v>
      </c>
      <c r="AN772">
        <v>0</v>
      </c>
      <c r="AO772">
        <v>0</v>
      </c>
      <c r="AP772">
        <v>6.2079159139431699</v>
      </c>
      <c r="AQ772">
        <v>1.45</v>
      </c>
      <c r="AR772">
        <v>135.21</v>
      </c>
      <c r="AS772">
        <v>7.4489999999999998</v>
      </c>
      <c r="AT772" s="10">
        <v>336660800000</v>
      </c>
      <c r="AU772">
        <v>0</v>
      </c>
      <c r="AV772">
        <v>0</v>
      </c>
      <c r="AW772">
        <v>174981482</v>
      </c>
      <c r="AX772">
        <v>48955769</v>
      </c>
      <c r="AY772">
        <v>0</v>
      </c>
      <c r="AZ772" s="10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30436795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94809783</v>
      </c>
      <c r="BM772">
        <v>0</v>
      </c>
      <c r="BN772">
        <v>744014</v>
      </c>
      <c r="BO772">
        <v>11395641000</v>
      </c>
      <c r="BP772">
        <v>0.4</v>
      </c>
      <c r="BQ772" s="3">
        <v>3704</v>
      </c>
      <c r="BR772">
        <v>11901.27</v>
      </c>
      <c r="BS772">
        <v>1117909000</v>
      </c>
      <c r="BT772">
        <v>17031000</v>
      </c>
      <c r="BU772">
        <v>2466595000</v>
      </c>
      <c r="BV772">
        <v>5684821000</v>
      </c>
      <c r="BW772">
        <v>2109285000</v>
      </c>
      <c r="BX772">
        <v>9286355000</v>
      </c>
      <c r="BY772">
        <v>9276732000</v>
      </c>
      <c r="BZ772">
        <v>0.4</v>
      </c>
      <c r="CA772">
        <v>3704</v>
      </c>
      <c r="CB772">
        <v>9477.43</v>
      </c>
      <c r="CC772">
        <v>11395641000</v>
      </c>
      <c r="CD772">
        <v>0.4</v>
      </c>
      <c r="CE772">
        <v>147433.95000000001</v>
      </c>
      <c r="CF772">
        <v>105319261.72</v>
      </c>
      <c r="CG772">
        <v>21329.61</v>
      </c>
      <c r="CH772">
        <v>27771.83</v>
      </c>
      <c r="CI772">
        <v>40.418357999999998</v>
      </c>
      <c r="CJ772">
        <v>2.54</v>
      </c>
      <c r="CK772">
        <v>-23473.33</v>
      </c>
      <c r="CL772">
        <v>20846.669999999998</v>
      </c>
      <c r="CM772">
        <v>44320</v>
      </c>
      <c r="CN772">
        <v>1746.67</v>
      </c>
      <c r="CO772">
        <v>3791160</v>
      </c>
      <c r="CP772">
        <v>-94153.33</v>
      </c>
      <c r="CQ772">
        <v>-109450</v>
      </c>
      <c r="CR772">
        <v>501744.66</v>
      </c>
      <c r="CS772">
        <v>171646316.77000001</v>
      </c>
      <c r="CT772">
        <v>18367.93</v>
      </c>
      <c r="CU772">
        <v>172166429.36000001</v>
      </c>
      <c r="CV772" s="34">
        <v>0.52876480000000003</v>
      </c>
      <c r="CW772">
        <v>0</v>
      </c>
      <c r="CX772" s="5">
        <v>1480344.2100000002</v>
      </c>
      <c r="CY772" s="10">
        <f t="shared" si="25"/>
        <v>0</v>
      </c>
      <c r="CZ772" s="10">
        <f>IFERROR(INDEX(CONFAZ!$A$2:$ES$440,MATCH(DATE(YEAR($A772),MONTH($A772),15),CONFAZ!$A$2:$A$440,0),4),0)</f>
        <v>21329.61</v>
      </c>
      <c r="DA772"/>
      <c r="DB772" s="4"/>
      <c r="DC772" s="4"/>
      <c r="DD772"/>
    </row>
    <row r="773" spans="1:114" x14ac:dyDescent="0.25">
      <c r="A773" s="1">
        <v>40473</v>
      </c>
      <c r="B773" s="1" t="str">
        <f t="shared" si="24"/>
        <v>22/10/2010</v>
      </c>
      <c r="C773" t="s">
        <v>61</v>
      </c>
      <c r="D773" t="s">
        <v>11</v>
      </c>
      <c r="E773" s="8">
        <v>1.6835</v>
      </c>
      <c r="F773">
        <v>132563470.87999998</v>
      </c>
      <c r="G773">
        <v>11836.329999999998</v>
      </c>
      <c r="H773">
        <v>271524127</v>
      </c>
      <c r="I773">
        <v>37532141.520000003</v>
      </c>
      <c r="J773">
        <v>83276471.799999997</v>
      </c>
      <c r="K773">
        <v>5875100.5999999987</v>
      </c>
      <c r="L773">
        <v>4486633</v>
      </c>
      <c r="M773" s="10">
        <v>7644566</v>
      </c>
      <c r="N773" s="10">
        <v>29450375</v>
      </c>
      <c r="O773" s="10">
        <v>32096473</v>
      </c>
      <c r="P773" s="10">
        <v>38746027</v>
      </c>
      <c r="Q773" s="10">
        <v>3495574</v>
      </c>
      <c r="R773" s="10">
        <v>41724600</v>
      </c>
      <c r="S773" s="10">
        <v>961147</v>
      </c>
      <c r="T773" s="10">
        <v>6858199</v>
      </c>
      <c r="U773" s="10">
        <v>81871550</v>
      </c>
      <c r="V773" s="10">
        <v>28663780</v>
      </c>
      <c r="W773" s="10">
        <v>961147</v>
      </c>
      <c r="X773" s="10">
        <v>6858199</v>
      </c>
      <c r="Y773" s="10">
        <v>81871550</v>
      </c>
      <c r="Z773" s="10">
        <v>28663780</v>
      </c>
      <c r="AA773" s="10">
        <v>11836</v>
      </c>
      <c r="AB773" s="10">
        <v>83.945276531800005</v>
      </c>
      <c r="AC773">
        <v>139.33000000000001</v>
      </c>
      <c r="AD773">
        <v>18136570769</v>
      </c>
      <c r="AE773">
        <v>16685019583</v>
      </c>
      <c r="AF773" s="10">
        <f>INDEX(CONFAZ!$EN$2:$ES$408,MATCH(DATE(YEAR($A773),MONTH($A773),15),CONFAZ!$EN$2:$EN$408,0),2)</f>
        <v>228791180</v>
      </c>
      <c r="AG773" s="10">
        <f>INDEX(CONFAZ!$EN$2:$ES$408,MATCH(DATE(YEAR($A773),MONTH($A773),15),CONFAZ!$EN$2:$EN$408,0),3)</f>
        <v>343383802</v>
      </c>
      <c r="AH773">
        <v>510</v>
      </c>
      <c r="AI773">
        <v>479679655000</v>
      </c>
      <c r="AJ773">
        <v>10.66</v>
      </c>
      <c r="AK773">
        <v>0.92</v>
      </c>
      <c r="AL773">
        <v>0</v>
      </c>
      <c r="AM773">
        <v>0</v>
      </c>
      <c r="AN773">
        <v>0</v>
      </c>
      <c r="AO773">
        <v>0</v>
      </c>
      <c r="AP773">
        <v>6.0446996104162398</v>
      </c>
      <c r="AQ773">
        <v>1.75</v>
      </c>
      <c r="AR773">
        <v>140.44999999999999</v>
      </c>
      <c r="AS773">
        <v>-1.39</v>
      </c>
      <c r="AT773" s="10">
        <v>350937700000</v>
      </c>
      <c r="AU773">
        <v>0</v>
      </c>
      <c r="AV773">
        <v>0</v>
      </c>
      <c r="AW773">
        <v>157289893</v>
      </c>
      <c r="AX773">
        <v>41421614</v>
      </c>
      <c r="AY773">
        <v>0</v>
      </c>
      <c r="AZ773" s="10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7933432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103639916</v>
      </c>
      <c r="BM773">
        <v>2501277</v>
      </c>
      <c r="BN773">
        <v>1793654</v>
      </c>
      <c r="BO773">
        <v>11395641000</v>
      </c>
      <c r="BP773">
        <v>0.4</v>
      </c>
      <c r="BQ773" s="3">
        <v>3704</v>
      </c>
      <c r="BR773">
        <v>11901.27</v>
      </c>
      <c r="BS773">
        <v>1117909000</v>
      </c>
      <c r="BT773">
        <v>17031000</v>
      </c>
      <c r="BU773">
        <v>2466595000</v>
      </c>
      <c r="BV773">
        <v>5684821000</v>
      </c>
      <c r="BW773">
        <v>2109285000</v>
      </c>
      <c r="BX773">
        <v>9286355000</v>
      </c>
      <c r="BY773">
        <v>9276732000</v>
      </c>
      <c r="BZ773">
        <v>0.4</v>
      </c>
      <c r="CA773">
        <v>3704</v>
      </c>
      <c r="CB773">
        <v>9477.43</v>
      </c>
      <c r="CC773">
        <v>11395641000</v>
      </c>
      <c r="CD773">
        <v>0.4</v>
      </c>
      <c r="CE773">
        <v>111351.73</v>
      </c>
      <c r="CF773">
        <v>121959740.55</v>
      </c>
      <c r="CG773">
        <v>17335.55</v>
      </c>
      <c r="CH773">
        <v>26999.83</v>
      </c>
      <c r="CI773">
        <v>40.418357999999998</v>
      </c>
      <c r="CJ773">
        <v>2.57</v>
      </c>
      <c r="CK773">
        <v>9006.67</v>
      </c>
      <c r="CL773">
        <v>44173.33</v>
      </c>
      <c r="CM773">
        <v>35166.67</v>
      </c>
      <c r="CN773">
        <v>-7036.67</v>
      </c>
      <c r="CO773">
        <v>3738383.33</v>
      </c>
      <c r="CP773">
        <v>-86846.67</v>
      </c>
      <c r="CQ773">
        <v>-111120</v>
      </c>
      <c r="CR773">
        <v>3402.31</v>
      </c>
      <c r="CS773">
        <v>166774208.58000001</v>
      </c>
      <c r="CT773">
        <v>6540.08</v>
      </c>
      <c r="CU773">
        <v>166784150.97</v>
      </c>
      <c r="CV773" s="34">
        <v>0.52876480000000003</v>
      </c>
      <c r="CW773">
        <v>0</v>
      </c>
      <c r="CX773" s="5">
        <v>981895.06</v>
      </c>
      <c r="CY773" s="10">
        <f t="shared" si="25"/>
        <v>0</v>
      </c>
      <c r="CZ773" s="10">
        <f>IFERROR(INDEX(CONFAZ!$A$2:$ES$440,MATCH(DATE(YEAR($A773),MONTH($A773),15),CONFAZ!$A$2:$A$440,0),4),0)</f>
        <v>17335.55</v>
      </c>
      <c r="DA773" s="10"/>
      <c r="DB773" s="10"/>
      <c r="DC773"/>
      <c r="DD773"/>
      <c r="DJ773"/>
    </row>
    <row r="774" spans="1:114" x14ac:dyDescent="0.25">
      <c r="A774" s="1">
        <v>40504</v>
      </c>
      <c r="B774" s="1" t="str">
        <f t="shared" si="24"/>
        <v>22/11/2010</v>
      </c>
      <c r="C774" t="s">
        <v>61</v>
      </c>
      <c r="D774" t="s">
        <v>11</v>
      </c>
      <c r="E774" s="8">
        <v>1.7133</v>
      </c>
      <c r="F774">
        <v>134685740.70999998</v>
      </c>
      <c r="G774">
        <v>28875.22</v>
      </c>
      <c r="H774">
        <v>254639515</v>
      </c>
      <c r="I774">
        <v>37831684.239999995</v>
      </c>
      <c r="J774">
        <v>64562634.579999991</v>
      </c>
      <c r="K774">
        <v>5867616.7399999993</v>
      </c>
      <c r="L774">
        <v>4136329</v>
      </c>
      <c r="M774" s="10">
        <v>5454986</v>
      </c>
      <c r="N774" s="10">
        <v>31333491</v>
      </c>
      <c r="O774" s="10">
        <v>32054243</v>
      </c>
      <c r="P774" s="10">
        <v>42904579</v>
      </c>
      <c r="Q774" s="10">
        <v>2639229</v>
      </c>
      <c r="R774" s="10">
        <v>44094605</v>
      </c>
      <c r="S774" s="10">
        <v>984617</v>
      </c>
      <c r="T774" s="10">
        <v>9017302</v>
      </c>
      <c r="U774" s="10">
        <v>60431226</v>
      </c>
      <c r="V774" s="10">
        <v>25696412</v>
      </c>
      <c r="W774" s="10">
        <v>984617</v>
      </c>
      <c r="X774" s="10">
        <v>9017302</v>
      </c>
      <c r="Y774" s="10">
        <v>60431226</v>
      </c>
      <c r="Z774" s="10">
        <v>25696412</v>
      </c>
      <c r="AA774" s="10">
        <v>28825</v>
      </c>
      <c r="AB774" s="10">
        <v>28.350080155699999</v>
      </c>
      <c r="AC774">
        <v>139.68</v>
      </c>
      <c r="AD774">
        <v>17558595004</v>
      </c>
      <c r="AE774">
        <v>17538417516</v>
      </c>
      <c r="AF774" s="10">
        <f>INDEX(CONFAZ!$EN$2:$ES$408,MATCH(DATE(YEAR($A774),MONTH($A774),15),CONFAZ!$EN$2:$EN$408,0),2)</f>
        <v>167691617</v>
      </c>
      <c r="AG774" s="10">
        <f>INDEX(CONFAZ!$EN$2:$ES$408,MATCH(DATE(YEAR($A774),MONTH($A774),15),CONFAZ!$EN$2:$EN$408,0),3)</f>
        <v>552671583</v>
      </c>
      <c r="AH774">
        <v>510</v>
      </c>
      <c r="AI774">
        <v>489080331300</v>
      </c>
      <c r="AJ774">
        <v>10.66</v>
      </c>
      <c r="AK774">
        <v>1.03</v>
      </c>
      <c r="AL774">
        <v>0</v>
      </c>
      <c r="AM774">
        <v>0</v>
      </c>
      <c r="AN774">
        <v>0</v>
      </c>
      <c r="AO774">
        <v>0</v>
      </c>
      <c r="AP774">
        <v>5.69563074901445</v>
      </c>
      <c r="AQ774">
        <v>1.83</v>
      </c>
      <c r="AR774">
        <v>146.79</v>
      </c>
      <c r="AS774">
        <v>14.259</v>
      </c>
      <c r="AT774" s="10">
        <v>358427100000</v>
      </c>
      <c r="AU774">
        <v>0</v>
      </c>
      <c r="AV774">
        <v>0</v>
      </c>
      <c r="AW774">
        <v>130873826</v>
      </c>
      <c r="AX774">
        <v>42454741</v>
      </c>
      <c r="AY774">
        <v>0</v>
      </c>
      <c r="AZ774" s="10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22345337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64277589</v>
      </c>
      <c r="BM774">
        <v>0</v>
      </c>
      <c r="BN774">
        <v>1796159</v>
      </c>
      <c r="BO774">
        <v>11395641000</v>
      </c>
      <c r="BP774">
        <v>0.4</v>
      </c>
      <c r="BQ774" s="3">
        <v>3704</v>
      </c>
      <c r="BR774">
        <v>11901.27</v>
      </c>
      <c r="BS774">
        <v>1117909000</v>
      </c>
      <c r="BT774">
        <v>17031000</v>
      </c>
      <c r="BU774">
        <v>2466595000</v>
      </c>
      <c r="BV774">
        <v>5684821000</v>
      </c>
      <c r="BW774">
        <v>2109285000</v>
      </c>
      <c r="BX774">
        <v>9286355000</v>
      </c>
      <c r="BY774">
        <v>9276732000</v>
      </c>
      <c r="BZ774">
        <v>0.4</v>
      </c>
      <c r="CA774">
        <v>3704</v>
      </c>
      <c r="CB774">
        <v>9477.43</v>
      </c>
      <c r="CC774">
        <v>11395641000</v>
      </c>
      <c r="CD774">
        <v>0.4</v>
      </c>
      <c r="CE774">
        <v>197036.58</v>
      </c>
      <c r="CF774">
        <v>128250938.86</v>
      </c>
      <c r="CG774">
        <v>12925.57</v>
      </c>
      <c r="CH774">
        <v>28692.83</v>
      </c>
      <c r="CI774">
        <v>40.418357999999998</v>
      </c>
      <c r="CJ774">
        <v>2.59</v>
      </c>
      <c r="CK774">
        <v>9006.67</v>
      </c>
      <c r="CL774">
        <v>44173.33</v>
      </c>
      <c r="CM774">
        <v>35166.67</v>
      </c>
      <c r="CN774">
        <v>-7036.67</v>
      </c>
      <c r="CO774">
        <v>3738383.33</v>
      </c>
      <c r="CP774">
        <v>-86846.67</v>
      </c>
      <c r="CQ774">
        <v>-111120</v>
      </c>
      <c r="CR774">
        <v>9877.07</v>
      </c>
      <c r="CS774">
        <v>153103462.81</v>
      </c>
      <c r="CT774">
        <v>8184.03</v>
      </c>
      <c r="CU774">
        <v>153122123.91</v>
      </c>
      <c r="CV774" s="34">
        <v>0.52876480000000003</v>
      </c>
      <c r="CW774">
        <v>0</v>
      </c>
      <c r="CX774" s="5">
        <v>1081386.42</v>
      </c>
      <c r="CY774" s="10">
        <f t="shared" si="25"/>
        <v>0</v>
      </c>
      <c r="CZ774" s="10">
        <f>IFERROR(INDEX(CONFAZ!$A$2:$ES$440,MATCH(DATE(YEAR($A774),MONTH($A774),15),CONFAZ!$A$2:$A$440,0),4),0)</f>
        <v>12925.57</v>
      </c>
      <c r="DA774"/>
      <c r="DB774"/>
      <c r="DC774"/>
      <c r="DD774"/>
      <c r="DJ774"/>
    </row>
    <row r="775" spans="1:114" x14ac:dyDescent="0.25">
      <c r="A775" s="1">
        <v>40534</v>
      </c>
      <c r="B775" s="1" t="str">
        <f t="shared" si="24"/>
        <v>22/12/2010</v>
      </c>
      <c r="C775" t="s">
        <v>61</v>
      </c>
      <c r="D775" t="s">
        <v>11</v>
      </c>
      <c r="E775" s="8">
        <v>1.6934</v>
      </c>
      <c r="F775">
        <v>136772987.86000001</v>
      </c>
      <c r="G775">
        <v>45747.9</v>
      </c>
      <c r="H775">
        <v>282313489</v>
      </c>
      <c r="I775">
        <v>40549349.440000013</v>
      </c>
      <c r="J775">
        <v>86244068.489999995</v>
      </c>
      <c r="K775">
        <v>6615274.2000000011</v>
      </c>
      <c r="L775">
        <v>4343031</v>
      </c>
      <c r="M775" s="10">
        <v>5322024</v>
      </c>
      <c r="N775" s="10">
        <v>31572531</v>
      </c>
      <c r="O775" s="10">
        <v>32878473</v>
      </c>
      <c r="P775" s="10">
        <v>39746588</v>
      </c>
      <c r="Q775" s="10">
        <v>2996794</v>
      </c>
      <c r="R775" s="10">
        <v>47690452</v>
      </c>
      <c r="S775" s="10">
        <v>654869</v>
      </c>
      <c r="T775" s="10">
        <v>12185759</v>
      </c>
      <c r="U775" s="10">
        <v>84275134</v>
      </c>
      <c r="V775" s="10">
        <v>24945239</v>
      </c>
      <c r="W775" s="10">
        <v>654869</v>
      </c>
      <c r="X775" s="10">
        <v>12185759</v>
      </c>
      <c r="Y775" s="10">
        <v>84275134</v>
      </c>
      <c r="Z775" s="10">
        <v>24945239</v>
      </c>
      <c r="AA775" s="10">
        <v>45626</v>
      </c>
      <c r="AB775" s="10">
        <v>5.9263885249000001</v>
      </c>
      <c r="AC775">
        <v>136.69</v>
      </c>
      <c r="AD775">
        <v>20795902805</v>
      </c>
      <c r="AE775">
        <v>15707163779</v>
      </c>
      <c r="AF775" s="10">
        <f>INDEX(CONFAZ!$EN$2:$ES$408,MATCH(DATE(YEAR($A775),MONTH($A775),15),CONFAZ!$EN$2:$EN$408,0),2)</f>
        <v>254380673</v>
      </c>
      <c r="AG775" s="10">
        <f>INDEX(CONFAZ!$EN$2:$ES$408,MATCH(DATE(YEAR($A775),MONTH($A775),15),CONFAZ!$EN$2:$EN$408,0),3)</f>
        <v>232187786</v>
      </c>
      <c r="AH775">
        <v>510</v>
      </c>
      <c r="AI775">
        <v>488672905000</v>
      </c>
      <c r="AJ775">
        <v>10.66</v>
      </c>
      <c r="AK775">
        <v>0.6</v>
      </c>
      <c r="AL775">
        <v>0</v>
      </c>
      <c r="AM775">
        <v>0</v>
      </c>
      <c r="AN775">
        <v>0</v>
      </c>
      <c r="AO775">
        <v>0</v>
      </c>
      <c r="AP775">
        <v>5.2644577073471899</v>
      </c>
      <c r="AQ775">
        <v>1.63</v>
      </c>
      <c r="AR775">
        <v>152.66999999999999</v>
      </c>
      <c r="AS775">
        <v>18.46</v>
      </c>
      <c r="AT775" s="10">
        <v>348004900000</v>
      </c>
      <c r="AU775">
        <v>0</v>
      </c>
      <c r="AV775">
        <v>0</v>
      </c>
      <c r="AW775">
        <v>172478731</v>
      </c>
      <c r="AX775">
        <v>64003030</v>
      </c>
      <c r="AY775">
        <v>0</v>
      </c>
      <c r="AZ775" s="10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29944368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76853890</v>
      </c>
      <c r="BM775">
        <v>0</v>
      </c>
      <c r="BN775">
        <v>1677443</v>
      </c>
      <c r="BO775">
        <v>11395641000</v>
      </c>
      <c r="BP775">
        <v>0.4</v>
      </c>
      <c r="BQ775" s="3">
        <v>3704</v>
      </c>
      <c r="BR775">
        <v>11901.27</v>
      </c>
      <c r="BS775">
        <v>1117909000</v>
      </c>
      <c r="BT775">
        <v>17031000</v>
      </c>
      <c r="BU775">
        <v>2466595000</v>
      </c>
      <c r="BV775">
        <v>5684821000</v>
      </c>
      <c r="BW775">
        <v>2109285000</v>
      </c>
      <c r="BX775">
        <v>9286355000</v>
      </c>
      <c r="BY775">
        <v>7902078000</v>
      </c>
      <c r="BZ775">
        <v>0.4</v>
      </c>
      <c r="CA775">
        <v>3704</v>
      </c>
      <c r="CB775">
        <v>8238.85</v>
      </c>
      <c r="CC775">
        <v>11395641000</v>
      </c>
      <c r="CD775">
        <v>0.4</v>
      </c>
      <c r="CE775">
        <v>156048.73000000001</v>
      </c>
      <c r="CF775">
        <v>130563896.81999999</v>
      </c>
      <c r="CG775">
        <v>21767.96</v>
      </c>
      <c r="CH775">
        <v>30206.83</v>
      </c>
      <c r="CI775">
        <v>40.418357999999998</v>
      </c>
      <c r="CJ775">
        <v>2.6</v>
      </c>
      <c r="CK775">
        <v>9006.67</v>
      </c>
      <c r="CL775">
        <v>44173.33</v>
      </c>
      <c r="CM775">
        <v>35166.67</v>
      </c>
      <c r="CN775">
        <v>-7036.67</v>
      </c>
      <c r="CO775">
        <v>3738383.33</v>
      </c>
      <c r="CP775">
        <v>-86846.67</v>
      </c>
      <c r="CQ775">
        <v>-111120</v>
      </c>
      <c r="CR775">
        <v>13697.58</v>
      </c>
      <c r="CS775">
        <v>179705888.46000001</v>
      </c>
      <c r="CT775">
        <v>6594.83</v>
      </c>
      <c r="CU775">
        <v>179726180.87</v>
      </c>
      <c r="CV775" s="34">
        <v>0.52876480000000003</v>
      </c>
      <c r="CW775">
        <v>0</v>
      </c>
      <c r="CX775" s="5">
        <v>844374.26</v>
      </c>
      <c r="CY775" s="10">
        <f t="shared" si="25"/>
        <v>0</v>
      </c>
      <c r="CZ775" s="10">
        <f>IFERROR(INDEX(CONFAZ!$A$2:$ES$440,MATCH(DATE(YEAR($A775),MONTH($A775),15),CONFAZ!$A$2:$A$440,0),4),0)</f>
        <v>21767.96</v>
      </c>
      <c r="DA775"/>
      <c r="DB775"/>
      <c r="DC775"/>
      <c r="DD775"/>
      <c r="DJ775"/>
    </row>
    <row r="776" spans="1:114" x14ac:dyDescent="0.25">
      <c r="A776" s="1">
        <v>40565</v>
      </c>
      <c r="B776" s="1" t="str">
        <f t="shared" si="24"/>
        <v>22/01/2011</v>
      </c>
      <c r="C776" t="s">
        <v>61</v>
      </c>
      <c r="D776" t="s">
        <v>11</v>
      </c>
      <c r="E776" s="8">
        <v>1.6749000000000001</v>
      </c>
      <c r="F776">
        <v>141091656.44</v>
      </c>
      <c r="G776">
        <v>55965.100000000006</v>
      </c>
      <c r="H776">
        <v>279147070</v>
      </c>
      <c r="I776">
        <v>37355342.629999995</v>
      </c>
      <c r="J776">
        <v>81980036.530000016</v>
      </c>
      <c r="K776">
        <v>7182863.6900000004</v>
      </c>
      <c r="L776">
        <v>7778398</v>
      </c>
      <c r="M776" s="10">
        <v>5703030</v>
      </c>
      <c r="N776" s="10">
        <v>32034558</v>
      </c>
      <c r="O776" s="10">
        <v>46115509</v>
      </c>
      <c r="P776" s="10">
        <v>44258309</v>
      </c>
      <c r="Q776" s="10">
        <v>3011510</v>
      </c>
      <c r="R776" s="10">
        <v>48095862</v>
      </c>
      <c r="S776" s="10">
        <v>616650</v>
      </c>
      <c r="T776" s="10">
        <v>7722730</v>
      </c>
      <c r="U776" s="10">
        <v>70558213</v>
      </c>
      <c r="V776" s="10">
        <v>20974734</v>
      </c>
      <c r="W776" s="10">
        <v>616650</v>
      </c>
      <c r="X776" s="10">
        <v>7722730</v>
      </c>
      <c r="Y776" s="10">
        <v>70558213</v>
      </c>
      <c r="Z776" s="10">
        <v>20974734</v>
      </c>
      <c r="AA776" s="10">
        <v>55965</v>
      </c>
      <c r="AB776" s="10">
        <v>9.9369781689999996</v>
      </c>
      <c r="AC776">
        <v>132.66</v>
      </c>
      <c r="AD776">
        <v>15031610457</v>
      </c>
      <c r="AE776">
        <v>14962070227</v>
      </c>
      <c r="AF776" s="10">
        <f>INDEX(CONFAZ!$EN$2:$ES$408,MATCH(DATE(YEAR($A776),MONTH($A776),15),CONFAZ!$EN$2:$EN$408,0),2)</f>
        <v>175419864</v>
      </c>
      <c r="AG776" s="10">
        <f>INDEX(CONFAZ!$EN$2:$ES$408,MATCH(DATE(YEAR($A776),MONTH($A776),15),CONFAZ!$EN$2:$EN$408,0),3)</f>
        <v>161227180</v>
      </c>
      <c r="AH776">
        <v>540</v>
      </c>
      <c r="AI776">
        <v>498611030400</v>
      </c>
      <c r="AJ776">
        <v>10.85</v>
      </c>
      <c r="AK776">
        <v>0.94</v>
      </c>
      <c r="AL776">
        <v>0</v>
      </c>
      <c r="AM776">
        <v>0</v>
      </c>
      <c r="AN776">
        <v>0</v>
      </c>
      <c r="AO776">
        <v>0</v>
      </c>
      <c r="AP776">
        <v>6.0266467438675102</v>
      </c>
      <c r="AQ776">
        <v>1.83</v>
      </c>
      <c r="AR776">
        <v>162.06</v>
      </c>
      <c r="AS776">
        <v>7.9</v>
      </c>
      <c r="AT776" s="10">
        <v>327590900000</v>
      </c>
      <c r="AU776">
        <v>0</v>
      </c>
      <c r="AV776">
        <v>0</v>
      </c>
      <c r="AW776">
        <v>101716727</v>
      </c>
      <c r="AX776">
        <v>52651809</v>
      </c>
      <c r="AY776">
        <v>0</v>
      </c>
      <c r="AZ776" s="10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8369435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39864143</v>
      </c>
      <c r="BM776">
        <v>0</v>
      </c>
      <c r="BN776">
        <v>831340</v>
      </c>
      <c r="BO776">
        <v>13932770000</v>
      </c>
      <c r="BP776">
        <v>0.4</v>
      </c>
      <c r="BQ776" s="3">
        <v>3704</v>
      </c>
      <c r="BR776">
        <v>14118.77</v>
      </c>
      <c r="BS776">
        <v>1279579000</v>
      </c>
      <c r="BT776">
        <v>23471000</v>
      </c>
      <c r="BU776">
        <v>3323598000</v>
      </c>
      <c r="BV776">
        <v>6723049000</v>
      </c>
      <c r="BW776">
        <v>2583073000</v>
      </c>
      <c r="BX776">
        <v>11349697000</v>
      </c>
      <c r="BY776">
        <v>7902078000</v>
      </c>
      <c r="BZ776">
        <v>0.4</v>
      </c>
      <c r="CA776">
        <v>3704</v>
      </c>
      <c r="CB776">
        <v>8238.85</v>
      </c>
      <c r="CC776">
        <v>11395641000</v>
      </c>
      <c r="CD776">
        <v>0.4</v>
      </c>
      <c r="CE776">
        <v>201000.4</v>
      </c>
      <c r="CF776">
        <v>116533628.39</v>
      </c>
      <c r="CG776">
        <v>23194.26</v>
      </c>
      <c r="CH776">
        <v>28418</v>
      </c>
      <c r="CI776">
        <v>41.468921000000002</v>
      </c>
      <c r="CJ776">
        <v>2.61</v>
      </c>
      <c r="CK776">
        <v>118773.33</v>
      </c>
      <c r="CL776">
        <v>170360</v>
      </c>
      <c r="CM776">
        <v>51583.33</v>
      </c>
      <c r="CN776">
        <v>-930</v>
      </c>
      <c r="CO776">
        <v>3894286.67</v>
      </c>
      <c r="CP776">
        <v>-72150</v>
      </c>
      <c r="CQ776">
        <v>-105756.67</v>
      </c>
      <c r="CR776">
        <v>27477.49</v>
      </c>
      <c r="CS776">
        <v>175495151.22999999</v>
      </c>
      <c r="CT776">
        <v>18941.36</v>
      </c>
      <c r="CU776">
        <v>175543570.08000001</v>
      </c>
      <c r="CV776" s="34">
        <v>0.52720370000000005</v>
      </c>
      <c r="CW776">
        <v>0</v>
      </c>
      <c r="CX776" s="5">
        <v>1759537.8699999999</v>
      </c>
      <c r="CY776" s="10">
        <f t="shared" si="25"/>
        <v>0</v>
      </c>
      <c r="CZ776" s="10">
        <f>IFERROR(INDEX(CONFAZ!$A$2:$ES$440,MATCH(DATE(YEAR($A776),MONTH($A776),15),CONFAZ!$A$2:$A$440,0),4),0)</f>
        <v>23194.26</v>
      </c>
      <c r="DA776"/>
      <c r="DB776"/>
      <c r="DC776"/>
      <c r="DD776"/>
      <c r="DJ776"/>
    </row>
    <row r="777" spans="1:114" x14ac:dyDescent="0.25">
      <c r="A777" s="1">
        <v>40596</v>
      </c>
      <c r="B777" s="1" t="str">
        <f t="shared" si="24"/>
        <v>22/02/2011</v>
      </c>
      <c r="C777" t="s">
        <v>61</v>
      </c>
      <c r="D777" t="s">
        <v>11</v>
      </c>
      <c r="E777" s="8">
        <v>1.6679999999999999</v>
      </c>
      <c r="F777">
        <v>129788530.31</v>
      </c>
      <c r="G777">
        <v>29593.170000000002</v>
      </c>
      <c r="H777">
        <v>250499585</v>
      </c>
      <c r="I777">
        <v>32174667.41</v>
      </c>
      <c r="J777">
        <v>71447761.329999998</v>
      </c>
      <c r="K777">
        <v>5530441.0799999991</v>
      </c>
      <c r="L777">
        <v>28341474</v>
      </c>
      <c r="M777" s="10">
        <v>6979066</v>
      </c>
      <c r="N777" s="10">
        <v>32708464</v>
      </c>
      <c r="O777" s="10">
        <v>31456259</v>
      </c>
      <c r="P777" s="10">
        <v>37753450</v>
      </c>
      <c r="Q777" s="10">
        <v>2019272</v>
      </c>
      <c r="R777" s="10">
        <v>42205652</v>
      </c>
      <c r="S777" s="10">
        <v>436157</v>
      </c>
      <c r="T777" s="10">
        <v>9602900</v>
      </c>
      <c r="U777" s="10">
        <v>67336127</v>
      </c>
      <c r="V777" s="10">
        <v>19972740</v>
      </c>
      <c r="W777" s="10">
        <v>436157</v>
      </c>
      <c r="X777" s="10">
        <v>9602900</v>
      </c>
      <c r="Y777" s="10">
        <v>67336127</v>
      </c>
      <c r="Z777" s="10">
        <v>19972740</v>
      </c>
      <c r="AA777" s="10">
        <v>29498</v>
      </c>
      <c r="AB777" s="10">
        <v>12.011683212599999</v>
      </c>
      <c r="AC777">
        <v>136.18</v>
      </c>
      <c r="AD777">
        <v>16621034760</v>
      </c>
      <c r="AE777">
        <v>15689000891</v>
      </c>
      <c r="AF777" s="10">
        <f>INDEX(CONFAZ!$EN$2:$ES$408,MATCH(DATE(YEAR($A777),MONTH($A777),15),CONFAZ!$EN$2:$EN$408,0),2)</f>
        <v>184462595</v>
      </c>
      <c r="AG777" s="10">
        <f>INDEX(CONFAZ!$EN$2:$ES$408,MATCH(DATE(YEAR($A777),MONTH($A777),15),CONFAZ!$EN$2:$EN$408,0),3)</f>
        <v>285495823</v>
      </c>
      <c r="AH777">
        <v>540</v>
      </c>
      <c r="AI777">
        <v>512936688000</v>
      </c>
      <c r="AJ777">
        <v>11.17</v>
      </c>
      <c r="AK777">
        <v>0.54</v>
      </c>
      <c r="AL777">
        <v>0</v>
      </c>
      <c r="AM777">
        <v>0</v>
      </c>
      <c r="AN777">
        <v>0</v>
      </c>
      <c r="AO777">
        <v>0</v>
      </c>
      <c r="AP777">
        <v>6.3439133835576902</v>
      </c>
      <c r="AQ777">
        <v>1.8</v>
      </c>
      <c r="AR777">
        <v>181.53</v>
      </c>
      <c r="AS777">
        <v>4.8689999999999998</v>
      </c>
      <c r="AT777" s="10">
        <v>332322400000</v>
      </c>
      <c r="AU777">
        <v>0</v>
      </c>
      <c r="AV777">
        <v>0</v>
      </c>
      <c r="AW777">
        <v>151734080</v>
      </c>
      <c r="AX777">
        <v>44307703</v>
      </c>
      <c r="AY777">
        <v>0</v>
      </c>
      <c r="AZ777" s="10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16222555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90425090</v>
      </c>
      <c r="BM777">
        <v>0</v>
      </c>
      <c r="BN777">
        <v>778732</v>
      </c>
      <c r="BO777">
        <v>13932770000</v>
      </c>
      <c r="BP777">
        <v>0.4</v>
      </c>
      <c r="BQ777" s="3">
        <v>3704</v>
      </c>
      <c r="BR777">
        <v>14118.77</v>
      </c>
      <c r="BS777">
        <v>1279579000</v>
      </c>
      <c r="BT777">
        <v>23471000</v>
      </c>
      <c r="BU777">
        <v>3323598000</v>
      </c>
      <c r="BV777">
        <v>6723049000</v>
      </c>
      <c r="BW777">
        <v>2583073000</v>
      </c>
      <c r="BX777">
        <v>11349697000</v>
      </c>
      <c r="BY777">
        <v>7902078000</v>
      </c>
      <c r="BZ777">
        <v>0.4</v>
      </c>
      <c r="CA777">
        <v>3704</v>
      </c>
      <c r="CB777">
        <v>8238.85</v>
      </c>
      <c r="CC777">
        <v>11395641000</v>
      </c>
      <c r="CD777">
        <v>0.4</v>
      </c>
      <c r="CE777">
        <v>202125.6</v>
      </c>
      <c r="CF777">
        <v>107960358.98</v>
      </c>
      <c r="CG777">
        <v>23695.82</v>
      </c>
      <c r="CH777">
        <v>29764</v>
      </c>
      <c r="CI777">
        <v>41.468921000000002</v>
      </c>
      <c r="CJ777">
        <v>2.62</v>
      </c>
      <c r="CK777">
        <v>118773.33</v>
      </c>
      <c r="CL777">
        <v>170360</v>
      </c>
      <c r="CM777">
        <v>51583.33</v>
      </c>
      <c r="CN777">
        <v>-930</v>
      </c>
      <c r="CO777">
        <v>3894286.67</v>
      </c>
      <c r="CP777">
        <v>-72150</v>
      </c>
      <c r="CQ777">
        <v>-105756.67</v>
      </c>
      <c r="CR777">
        <v>8130.56</v>
      </c>
      <c r="CS777">
        <v>162528811.12</v>
      </c>
      <c r="CT777">
        <v>83377.16</v>
      </c>
      <c r="CU777">
        <v>162629838.84</v>
      </c>
      <c r="CV777" s="34">
        <v>0.52720370000000005</v>
      </c>
      <c r="CW777">
        <v>0</v>
      </c>
      <c r="CX777" s="5">
        <v>6305986.0699999994</v>
      </c>
      <c r="CY777" s="10">
        <f t="shared" si="25"/>
        <v>0</v>
      </c>
      <c r="CZ777" s="10">
        <f>IFERROR(INDEX(CONFAZ!$A$2:$ES$440,MATCH(DATE(YEAR($A777),MONTH($A777),15),CONFAZ!$A$2:$A$440,0),4),0)</f>
        <v>23695.82</v>
      </c>
      <c r="DA777"/>
      <c r="DB777"/>
      <c r="DC777"/>
      <c r="DD777"/>
      <c r="DJ777"/>
    </row>
    <row r="778" spans="1:114" x14ac:dyDescent="0.25">
      <c r="A778" s="1">
        <v>40624</v>
      </c>
      <c r="B778" s="1" t="str">
        <f t="shared" si="24"/>
        <v>22/03/2011</v>
      </c>
      <c r="C778" t="s">
        <v>61</v>
      </c>
      <c r="D778" t="s">
        <v>11</v>
      </c>
      <c r="E778" s="8">
        <v>1.6591</v>
      </c>
      <c r="F778">
        <v>135431136.81</v>
      </c>
      <c r="G778">
        <v>32705.050000000003</v>
      </c>
      <c r="H778">
        <v>255084275</v>
      </c>
      <c r="I778">
        <v>33770764.599999994</v>
      </c>
      <c r="J778">
        <v>68533956.290000007</v>
      </c>
      <c r="K778">
        <v>5632399.4299999997</v>
      </c>
      <c r="L778">
        <v>50431551</v>
      </c>
      <c r="M778" s="10">
        <v>8104788</v>
      </c>
      <c r="N778" s="10">
        <v>31781709</v>
      </c>
      <c r="O778" s="10">
        <v>32657611</v>
      </c>
      <c r="P778" s="10">
        <v>37457838</v>
      </c>
      <c r="Q778" s="10">
        <v>2288678</v>
      </c>
      <c r="R778" s="10">
        <v>42611021</v>
      </c>
      <c r="S778" s="10">
        <v>558882</v>
      </c>
      <c r="T778" s="10">
        <v>9074316</v>
      </c>
      <c r="U778" s="10">
        <v>72053039</v>
      </c>
      <c r="V778" s="10">
        <v>18463801</v>
      </c>
      <c r="W778" s="10">
        <v>558882</v>
      </c>
      <c r="X778" s="10">
        <v>9074316</v>
      </c>
      <c r="Y778" s="10">
        <v>72053039</v>
      </c>
      <c r="Z778" s="10">
        <v>18463801</v>
      </c>
      <c r="AA778" s="10">
        <v>32592</v>
      </c>
      <c r="AB778" s="10">
        <v>13.6199210219</v>
      </c>
      <c r="AC778">
        <v>144.93</v>
      </c>
      <c r="AD778">
        <v>19172557483</v>
      </c>
      <c r="AE778">
        <v>17872299348</v>
      </c>
      <c r="AF778" s="10">
        <f>INDEX(CONFAZ!$EN$2:$ES$408,MATCH(DATE(YEAR($A778),MONTH($A778),15),CONFAZ!$EN$2:$EN$408,0),2)</f>
        <v>203046150</v>
      </c>
      <c r="AG778" s="10">
        <f>INDEX(CONFAZ!$EN$2:$ES$408,MATCH(DATE(YEAR($A778),MONTH($A778),15),CONFAZ!$EN$2:$EN$408,0),3)</f>
        <v>394802020</v>
      </c>
      <c r="AH778">
        <v>545</v>
      </c>
      <c r="AI778">
        <v>526176928600</v>
      </c>
      <c r="AJ778">
        <v>11.62</v>
      </c>
      <c r="AK778">
        <v>0.66</v>
      </c>
      <c r="AL778">
        <v>0</v>
      </c>
      <c r="AM778">
        <v>0</v>
      </c>
      <c r="AN778">
        <v>0</v>
      </c>
      <c r="AO778">
        <v>0</v>
      </c>
      <c r="AP778">
        <v>6.4442169907881199</v>
      </c>
      <c r="AQ778">
        <v>1.79</v>
      </c>
      <c r="AR778">
        <v>187.11</v>
      </c>
      <c r="AS778">
        <v>15.909000000000001</v>
      </c>
      <c r="AT778" s="10">
        <v>356617300000</v>
      </c>
      <c r="AU778">
        <v>0</v>
      </c>
      <c r="AV778">
        <v>0</v>
      </c>
      <c r="AW778">
        <v>154614921</v>
      </c>
      <c r="AX778">
        <v>70820812</v>
      </c>
      <c r="AY778">
        <v>0</v>
      </c>
      <c r="AZ778" s="10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7089921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74547921</v>
      </c>
      <c r="BM778">
        <v>0</v>
      </c>
      <c r="BN778">
        <v>2156267</v>
      </c>
      <c r="BO778">
        <v>13932770000</v>
      </c>
      <c r="BP778">
        <v>0.4</v>
      </c>
      <c r="BQ778" s="3">
        <v>3704</v>
      </c>
      <c r="BR778">
        <v>14118.77</v>
      </c>
      <c r="BS778">
        <v>1279579000</v>
      </c>
      <c r="BT778">
        <v>23471000</v>
      </c>
      <c r="BU778">
        <v>3323598000</v>
      </c>
      <c r="BV778">
        <v>6723049000</v>
      </c>
      <c r="BW778">
        <v>2583073000</v>
      </c>
      <c r="BX778">
        <v>11349697000</v>
      </c>
      <c r="BY778">
        <v>7902078000</v>
      </c>
      <c r="BZ778">
        <v>0.4</v>
      </c>
      <c r="CA778">
        <v>3704</v>
      </c>
      <c r="CB778">
        <v>8238.85</v>
      </c>
      <c r="CC778">
        <v>11395641000</v>
      </c>
      <c r="CD778">
        <v>0.4</v>
      </c>
      <c r="CE778">
        <v>206420.58</v>
      </c>
      <c r="CF778">
        <v>121730750.42</v>
      </c>
      <c r="CG778">
        <v>20121.599999999999</v>
      </c>
      <c r="CH778">
        <v>30176</v>
      </c>
      <c r="CI778">
        <v>41.468921000000002</v>
      </c>
      <c r="CJ778">
        <v>2.67</v>
      </c>
      <c r="CK778">
        <v>118773.33</v>
      </c>
      <c r="CL778">
        <v>170360</v>
      </c>
      <c r="CM778">
        <v>51583.33</v>
      </c>
      <c r="CN778">
        <v>-930</v>
      </c>
      <c r="CO778">
        <v>3894286.67</v>
      </c>
      <c r="CP778">
        <v>-72150</v>
      </c>
      <c r="CQ778">
        <v>-105756.67</v>
      </c>
      <c r="CR778">
        <v>6297.23</v>
      </c>
      <c r="CS778">
        <v>163437672.02000001</v>
      </c>
      <c r="CT778">
        <v>179663.88</v>
      </c>
      <c r="CU778">
        <v>163623633.13</v>
      </c>
      <c r="CV778" s="34">
        <v>0.52720370000000005</v>
      </c>
      <c r="CW778">
        <v>0</v>
      </c>
      <c r="CX778" s="5">
        <v>11475014.67</v>
      </c>
      <c r="CY778" s="10">
        <f t="shared" si="25"/>
        <v>0</v>
      </c>
      <c r="CZ778" s="10">
        <f>IFERROR(INDEX(CONFAZ!$A$2:$ES$440,MATCH(DATE(YEAR($A778),MONTH($A778),15),CONFAZ!$A$2:$A$440,0),4),0)</f>
        <v>20121.599999999999</v>
      </c>
      <c r="DA778"/>
      <c r="DB778"/>
      <c r="DC778"/>
      <c r="DD778"/>
      <c r="DJ778"/>
    </row>
    <row r="779" spans="1:114" x14ac:dyDescent="0.25">
      <c r="A779" s="1">
        <v>40655</v>
      </c>
      <c r="B779" s="1" t="str">
        <f t="shared" si="24"/>
        <v>22/04/2011</v>
      </c>
      <c r="C779" t="s">
        <v>61</v>
      </c>
      <c r="D779" t="s">
        <v>11</v>
      </c>
      <c r="E779" s="8">
        <v>1.5864</v>
      </c>
      <c r="F779">
        <v>143246652.37</v>
      </c>
      <c r="G779">
        <v>27457.53</v>
      </c>
      <c r="H779">
        <v>268330686</v>
      </c>
      <c r="I779">
        <v>37915811.630000003</v>
      </c>
      <c r="J779">
        <v>69818663.75999999</v>
      </c>
      <c r="K779">
        <v>5531039.5</v>
      </c>
      <c r="L779">
        <v>34224494</v>
      </c>
      <c r="M779" s="10">
        <v>13430989</v>
      </c>
      <c r="N779" s="10">
        <v>32001222</v>
      </c>
      <c r="O779" s="10">
        <v>32492378</v>
      </c>
      <c r="P779" s="10">
        <v>43823690</v>
      </c>
      <c r="Q779" s="10">
        <v>2669400</v>
      </c>
      <c r="R779" s="10">
        <v>43689506</v>
      </c>
      <c r="S779" s="10">
        <v>447544</v>
      </c>
      <c r="T779" s="10">
        <v>9288886</v>
      </c>
      <c r="U779" s="10">
        <v>72502995</v>
      </c>
      <c r="V779" s="10">
        <v>17956620</v>
      </c>
      <c r="W779" s="10">
        <v>447544</v>
      </c>
      <c r="X779" s="10">
        <v>9288886</v>
      </c>
      <c r="Y779" s="10">
        <v>72502995</v>
      </c>
      <c r="Z779" s="10">
        <v>17956620</v>
      </c>
      <c r="AA779" s="10">
        <v>27456</v>
      </c>
      <c r="AB779" s="10">
        <v>12.802432292000001</v>
      </c>
      <c r="AC779">
        <v>139.88999999999999</v>
      </c>
      <c r="AD779">
        <v>20083002562</v>
      </c>
      <c r="AE779">
        <v>18458870399</v>
      </c>
      <c r="AF779" s="10">
        <f>INDEX(CONFAZ!$EN$2:$ES$408,MATCH(DATE(YEAR($A779),MONTH($A779),15),CONFAZ!$EN$2:$EN$408,0),2)</f>
        <v>295152945</v>
      </c>
      <c r="AG779" s="10">
        <f>INDEX(CONFAZ!$EN$2:$ES$408,MATCH(DATE(YEAR($A779),MONTH($A779),15),CONFAZ!$EN$2:$EN$408,0),3)</f>
        <v>595126020</v>
      </c>
      <c r="AH779">
        <v>545</v>
      </c>
      <c r="AI779">
        <v>520437556800</v>
      </c>
      <c r="AJ779">
        <v>11.74</v>
      </c>
      <c r="AK779">
        <v>0.72</v>
      </c>
      <c r="AL779">
        <v>0</v>
      </c>
      <c r="AM779">
        <v>0</v>
      </c>
      <c r="AN779">
        <v>0</v>
      </c>
      <c r="AO779">
        <v>0</v>
      </c>
      <c r="AP779">
        <v>6.43525900486528</v>
      </c>
      <c r="AQ779">
        <v>1.77</v>
      </c>
      <c r="AR779">
        <v>194.22</v>
      </c>
      <c r="AS779">
        <v>12.77</v>
      </c>
      <c r="AT779" s="10">
        <v>354617800000</v>
      </c>
      <c r="AU779">
        <v>0</v>
      </c>
      <c r="AV779">
        <v>0</v>
      </c>
      <c r="AW779">
        <v>181102016</v>
      </c>
      <c r="AX779">
        <v>61635845</v>
      </c>
      <c r="AY779">
        <v>0</v>
      </c>
      <c r="AZ779" s="10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33759872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77936616</v>
      </c>
      <c r="BM779">
        <v>0</v>
      </c>
      <c r="BN779">
        <v>7769683</v>
      </c>
      <c r="BO779">
        <v>13932770000</v>
      </c>
      <c r="BP779">
        <v>0.4</v>
      </c>
      <c r="BQ779" s="3">
        <v>3704</v>
      </c>
      <c r="BR779">
        <v>14118.77</v>
      </c>
      <c r="BS779">
        <v>1279579000</v>
      </c>
      <c r="BT779">
        <v>23471000</v>
      </c>
      <c r="BU779">
        <v>3323598000</v>
      </c>
      <c r="BV779">
        <v>6723049000</v>
      </c>
      <c r="BW779">
        <v>2583073000</v>
      </c>
      <c r="BX779">
        <v>11349697000</v>
      </c>
      <c r="BY779">
        <v>7902078000</v>
      </c>
      <c r="BZ779">
        <v>0.4</v>
      </c>
      <c r="CA779">
        <v>3704</v>
      </c>
      <c r="CB779">
        <v>8238.85</v>
      </c>
      <c r="CC779">
        <v>11395641000</v>
      </c>
      <c r="CD779">
        <v>0.4</v>
      </c>
      <c r="CE779">
        <v>157508.04999999999</v>
      </c>
      <c r="CF779">
        <v>103129592.59999999</v>
      </c>
      <c r="CG779">
        <v>17236.73</v>
      </c>
      <c r="CH779">
        <v>29222</v>
      </c>
      <c r="CI779">
        <v>41.468921000000002</v>
      </c>
      <c r="CJ779">
        <v>2.82</v>
      </c>
      <c r="CK779">
        <v>-216770</v>
      </c>
      <c r="CL779">
        <v>-173896.67</v>
      </c>
      <c r="CM779">
        <v>42876.67</v>
      </c>
      <c r="CN779">
        <v>-2903.33</v>
      </c>
      <c r="CO779">
        <v>3923983.33</v>
      </c>
      <c r="CP779">
        <v>-98643.33</v>
      </c>
      <c r="CQ779">
        <v>-108350</v>
      </c>
      <c r="CR779">
        <v>7104.82</v>
      </c>
      <c r="CS779">
        <v>172611717.91</v>
      </c>
      <c r="CT779">
        <v>116083.57</v>
      </c>
      <c r="CU779">
        <v>172734906.30000001</v>
      </c>
      <c r="CV779" s="34">
        <v>0.52720370000000005</v>
      </c>
      <c r="CW779">
        <v>0</v>
      </c>
      <c r="CX779" s="5">
        <v>10141946.709999999</v>
      </c>
      <c r="CY779" s="10">
        <f t="shared" si="25"/>
        <v>0</v>
      </c>
      <c r="CZ779" s="10">
        <f>IFERROR(INDEX(CONFAZ!$A$2:$ES$440,MATCH(DATE(YEAR($A779),MONTH($A779),15),CONFAZ!$A$2:$A$440,0),4),0)</f>
        <v>17236.73</v>
      </c>
      <c r="DA779"/>
      <c r="DB779"/>
      <c r="DC779"/>
      <c r="DD779"/>
      <c r="DJ779"/>
    </row>
    <row r="780" spans="1:114" x14ac:dyDescent="0.25">
      <c r="A780" s="1">
        <v>40685</v>
      </c>
      <c r="B780" s="1" t="str">
        <f t="shared" si="24"/>
        <v>22/05/2011</v>
      </c>
      <c r="C780" t="s">
        <v>61</v>
      </c>
      <c r="D780" t="s">
        <v>11</v>
      </c>
      <c r="E780" s="8">
        <v>1.6134999999999999</v>
      </c>
      <c r="F780">
        <v>139912992.00000003</v>
      </c>
      <c r="G780">
        <v>25416.83</v>
      </c>
      <c r="H780">
        <v>254378358</v>
      </c>
      <c r="I780">
        <v>35948648.429999992</v>
      </c>
      <c r="J780">
        <v>60809913.310000002</v>
      </c>
      <c r="K780">
        <v>5873101.9600000009</v>
      </c>
      <c r="L780">
        <v>25977269</v>
      </c>
      <c r="M780" s="10">
        <v>6322977</v>
      </c>
      <c r="N780" s="10">
        <v>31670859</v>
      </c>
      <c r="O780" s="10">
        <v>42718631</v>
      </c>
      <c r="P780" s="10">
        <v>37519248</v>
      </c>
      <c r="Q780" s="10">
        <v>2867992</v>
      </c>
      <c r="R780" s="10">
        <v>36158354</v>
      </c>
      <c r="S780" s="10">
        <v>758142</v>
      </c>
      <c r="T780" s="10">
        <v>9199735</v>
      </c>
      <c r="U780" s="10">
        <v>65449308</v>
      </c>
      <c r="V780" s="10">
        <v>21687695</v>
      </c>
      <c r="W780" s="10">
        <v>758142</v>
      </c>
      <c r="X780" s="10">
        <v>9199735</v>
      </c>
      <c r="Y780" s="10">
        <v>65449308</v>
      </c>
      <c r="Z780" s="10">
        <v>21687695</v>
      </c>
      <c r="AA780" s="10">
        <v>25417</v>
      </c>
      <c r="AB780" s="10">
        <v>12.9695004447</v>
      </c>
      <c r="AC780">
        <v>143.22999999999999</v>
      </c>
      <c r="AD780">
        <v>23057404066</v>
      </c>
      <c r="AE780">
        <v>19826222541</v>
      </c>
      <c r="AF780" s="10">
        <f>INDEX(CONFAZ!$EN$2:$ES$408,MATCH(DATE(YEAR($A780),MONTH($A780),15),CONFAZ!$EN$2:$EN$408,0),2)</f>
        <v>234825357</v>
      </c>
      <c r="AG780" s="10">
        <f>INDEX(CONFAZ!$EN$2:$ES$408,MATCH(DATE(YEAR($A780),MONTH($A780),15),CONFAZ!$EN$2:$EN$408,0),3)</f>
        <v>463907895</v>
      </c>
      <c r="AH780">
        <v>545</v>
      </c>
      <c r="AI780">
        <v>537322929500</v>
      </c>
      <c r="AJ780">
        <v>11.92</v>
      </c>
      <c r="AK780">
        <v>0.56999999999999995</v>
      </c>
      <c r="AL780">
        <v>0</v>
      </c>
      <c r="AM780">
        <v>0</v>
      </c>
      <c r="AN780">
        <v>0</v>
      </c>
      <c r="AO780">
        <v>0</v>
      </c>
      <c r="AP780">
        <v>6.3431316668023703</v>
      </c>
      <c r="AQ780">
        <v>1.47</v>
      </c>
      <c r="AR780">
        <v>186.2</v>
      </c>
      <c r="AS780">
        <v>4.41</v>
      </c>
      <c r="AT780" s="10">
        <v>368272700000</v>
      </c>
      <c r="AU780">
        <v>0</v>
      </c>
      <c r="AV780">
        <v>0</v>
      </c>
      <c r="AW780">
        <v>139500570</v>
      </c>
      <c r="AX780">
        <v>76376665</v>
      </c>
      <c r="AY780">
        <v>0</v>
      </c>
      <c r="AZ780" s="10">
        <v>12031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3617383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55593563</v>
      </c>
      <c r="BM780">
        <v>0</v>
      </c>
      <c r="BN780">
        <v>1521136</v>
      </c>
      <c r="BO780">
        <v>13932770000</v>
      </c>
      <c r="BP780">
        <v>0.4</v>
      </c>
      <c r="BQ780" s="3">
        <v>3704</v>
      </c>
      <c r="BR780">
        <v>14118.77</v>
      </c>
      <c r="BS780">
        <v>1279579000</v>
      </c>
      <c r="BT780">
        <v>23471000</v>
      </c>
      <c r="BU780">
        <v>3323598000</v>
      </c>
      <c r="BV780">
        <v>6723049000</v>
      </c>
      <c r="BW780">
        <v>2583073000</v>
      </c>
      <c r="BX780">
        <v>11349697000</v>
      </c>
      <c r="BY780">
        <v>7902078000</v>
      </c>
      <c r="BZ780">
        <v>0.4</v>
      </c>
      <c r="CA780">
        <v>3704</v>
      </c>
      <c r="CB780">
        <v>8238.85</v>
      </c>
      <c r="CC780">
        <v>11395641000</v>
      </c>
      <c r="CD780">
        <v>0.4</v>
      </c>
      <c r="CE780">
        <v>129588.4</v>
      </c>
      <c r="CF780">
        <v>114859728.45</v>
      </c>
      <c r="CG780">
        <v>6126.17</v>
      </c>
      <c r="CH780">
        <v>31879</v>
      </c>
      <c r="CI780">
        <v>41.468921000000002</v>
      </c>
      <c r="CJ780">
        <v>2.84</v>
      </c>
      <c r="CK780">
        <v>-216770</v>
      </c>
      <c r="CL780">
        <v>-173896.67</v>
      </c>
      <c r="CM780">
        <v>42876.67</v>
      </c>
      <c r="CN780">
        <v>-2903.33</v>
      </c>
      <c r="CO780">
        <v>3923983.33</v>
      </c>
      <c r="CP780">
        <v>-98643.33</v>
      </c>
      <c r="CQ780">
        <v>-108350</v>
      </c>
      <c r="CR780">
        <v>8756.6299999999992</v>
      </c>
      <c r="CS780">
        <v>157405993.09</v>
      </c>
      <c r="CT780">
        <v>60672.61</v>
      </c>
      <c r="CU780">
        <v>157475422.33000001</v>
      </c>
      <c r="CV780" s="34">
        <v>0.52720370000000005</v>
      </c>
      <c r="CW780">
        <v>0</v>
      </c>
      <c r="CX780" s="5">
        <v>7854449.8799999999</v>
      </c>
      <c r="CY780" s="10">
        <f t="shared" si="25"/>
        <v>0</v>
      </c>
      <c r="CZ780" s="10">
        <f>IFERROR(INDEX(CONFAZ!$A$2:$ES$440,MATCH(DATE(YEAR($A780),MONTH($A780),15),CONFAZ!$A$2:$A$440,0),4),0)</f>
        <v>6126.17</v>
      </c>
      <c r="DA780"/>
      <c r="DB780" s="4"/>
      <c r="DC780" s="4"/>
      <c r="DD780"/>
    </row>
    <row r="781" spans="1:114" x14ac:dyDescent="0.25">
      <c r="A781" s="1">
        <v>40716</v>
      </c>
      <c r="B781" s="1" t="str">
        <f t="shared" si="24"/>
        <v>22/06/2011</v>
      </c>
      <c r="C781" t="s">
        <v>61</v>
      </c>
      <c r="D781" t="s">
        <v>11</v>
      </c>
      <c r="E781" s="8">
        <v>1.587</v>
      </c>
      <c r="F781">
        <v>139921380.10999998</v>
      </c>
      <c r="G781">
        <v>65334.74</v>
      </c>
      <c r="H781">
        <v>272346469</v>
      </c>
      <c r="I781">
        <v>36698695.150000006</v>
      </c>
      <c r="J781">
        <v>76575786.50999999</v>
      </c>
      <c r="K781">
        <v>6411130.129999999</v>
      </c>
      <c r="L781">
        <v>18270722</v>
      </c>
      <c r="M781" s="10">
        <v>5804819</v>
      </c>
      <c r="N781" s="10">
        <v>33336567</v>
      </c>
      <c r="O781" s="10">
        <v>37069326</v>
      </c>
      <c r="P781" s="10">
        <v>39246551</v>
      </c>
      <c r="Q781" s="10">
        <v>2391129</v>
      </c>
      <c r="R781" s="10">
        <v>41060235</v>
      </c>
      <c r="S781" s="10">
        <v>1108656</v>
      </c>
      <c r="T781" s="10">
        <v>8622563</v>
      </c>
      <c r="U781" s="10">
        <v>82038733</v>
      </c>
      <c r="V781" s="10">
        <v>21604128</v>
      </c>
      <c r="W781" s="10">
        <v>1108656</v>
      </c>
      <c r="X781" s="10">
        <v>8622563</v>
      </c>
      <c r="Y781" s="10">
        <v>82038733</v>
      </c>
      <c r="Z781" s="10">
        <v>21604128</v>
      </c>
      <c r="AA781" s="10">
        <v>63762</v>
      </c>
      <c r="AB781" s="10">
        <v>16.858917014300001</v>
      </c>
      <c r="AC781">
        <v>141.75</v>
      </c>
      <c r="AD781">
        <v>22518366011</v>
      </c>
      <c r="AE781">
        <v>19398620585</v>
      </c>
      <c r="AF781" s="10">
        <f>INDEX(CONFAZ!$EN$2:$ES$408,MATCH(DATE(YEAR($A781),MONTH($A781),15),CONFAZ!$EN$2:$EN$408,0),2)</f>
        <v>297856224</v>
      </c>
      <c r="AG781" s="10">
        <f>INDEX(CONFAZ!$EN$2:$ES$408,MATCH(DATE(YEAR($A781),MONTH($A781),15),CONFAZ!$EN$2:$EN$408,0),3)</f>
        <v>492406384</v>
      </c>
      <c r="AH781">
        <v>545</v>
      </c>
      <c r="AI781">
        <v>532874925000</v>
      </c>
      <c r="AJ781">
        <v>12.1</v>
      </c>
      <c r="AK781">
        <v>0.22</v>
      </c>
      <c r="AL781">
        <v>0</v>
      </c>
      <c r="AM781">
        <v>0</v>
      </c>
      <c r="AN781">
        <v>0</v>
      </c>
      <c r="AO781">
        <v>0</v>
      </c>
      <c r="AP781">
        <v>6.1741511052997096</v>
      </c>
      <c r="AQ781">
        <v>1.1499999999999999</v>
      </c>
      <c r="AR781">
        <v>177.52</v>
      </c>
      <c r="AS781">
        <v>-4.3899999999999997</v>
      </c>
      <c r="AT781" s="10">
        <v>363821700000</v>
      </c>
      <c r="AU781">
        <v>0</v>
      </c>
      <c r="AV781">
        <v>0</v>
      </c>
      <c r="AW781">
        <v>176331022</v>
      </c>
      <c r="AX781">
        <v>69657238</v>
      </c>
      <c r="AY781">
        <v>0</v>
      </c>
      <c r="AZ781" s="10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2300270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101959819</v>
      </c>
      <c r="BM781">
        <v>0</v>
      </c>
      <c r="BN781">
        <v>2413695</v>
      </c>
      <c r="BO781">
        <v>13932770000</v>
      </c>
      <c r="BP781">
        <v>0.4</v>
      </c>
      <c r="BQ781" s="3">
        <v>3704</v>
      </c>
      <c r="BR781">
        <v>14118.77</v>
      </c>
      <c r="BS781">
        <v>1279579000</v>
      </c>
      <c r="BT781">
        <v>23471000</v>
      </c>
      <c r="BU781">
        <v>3323598000</v>
      </c>
      <c r="BV781">
        <v>6723049000</v>
      </c>
      <c r="BW781">
        <v>2583073000</v>
      </c>
      <c r="BX781">
        <v>11349697000</v>
      </c>
      <c r="BY781">
        <v>7902078000</v>
      </c>
      <c r="BZ781">
        <v>0.4</v>
      </c>
      <c r="CA781">
        <v>3704</v>
      </c>
      <c r="CB781">
        <v>8238.85</v>
      </c>
      <c r="CC781">
        <v>11395641000</v>
      </c>
      <c r="CD781">
        <v>0.4</v>
      </c>
      <c r="CE781">
        <v>197454.35</v>
      </c>
      <c r="CF781">
        <v>107986799.09999999</v>
      </c>
      <c r="CG781">
        <v>24875.23</v>
      </c>
      <c r="CH781">
        <v>30756</v>
      </c>
      <c r="CI781">
        <v>41.468921000000002</v>
      </c>
      <c r="CJ781">
        <v>2.74</v>
      </c>
      <c r="CK781">
        <v>-216770</v>
      </c>
      <c r="CL781">
        <v>-173896.67</v>
      </c>
      <c r="CM781">
        <v>42876.67</v>
      </c>
      <c r="CN781">
        <v>-2903.33</v>
      </c>
      <c r="CO781">
        <v>3923983.33</v>
      </c>
      <c r="CP781">
        <v>-98643.33</v>
      </c>
      <c r="CQ781">
        <v>-108350</v>
      </c>
      <c r="CR781">
        <v>19531.439999999999</v>
      </c>
      <c r="CS781">
        <v>171473556.93000001</v>
      </c>
      <c r="CT781">
        <v>49709.7</v>
      </c>
      <c r="CU781">
        <v>171542798.06999999</v>
      </c>
      <c r="CV781" s="34">
        <v>0.52720370000000005</v>
      </c>
      <c r="CW781">
        <v>0</v>
      </c>
      <c r="CX781" s="5">
        <v>4390098.28</v>
      </c>
      <c r="CY781" s="10">
        <f t="shared" si="25"/>
        <v>0</v>
      </c>
      <c r="CZ781" s="10">
        <f>IFERROR(INDEX(CONFAZ!$A$2:$ES$440,MATCH(DATE(YEAR($A781),MONTH($A781),15),CONFAZ!$A$2:$A$440,0),4),0)</f>
        <v>24875.23</v>
      </c>
      <c r="DA781" s="10"/>
      <c r="DB781" s="10"/>
      <c r="DC781"/>
      <c r="DD781"/>
      <c r="DJ781"/>
    </row>
    <row r="782" spans="1:114" x14ac:dyDescent="0.25">
      <c r="A782" s="1">
        <v>40746</v>
      </c>
      <c r="B782" s="1" t="str">
        <f t="shared" si="24"/>
        <v>22/07/2011</v>
      </c>
      <c r="C782" t="s">
        <v>61</v>
      </c>
      <c r="D782" t="s">
        <v>11</v>
      </c>
      <c r="E782" s="8">
        <v>1.5639000000000001</v>
      </c>
      <c r="F782">
        <v>151861075.48999998</v>
      </c>
      <c r="G782">
        <v>2238624.2599999998</v>
      </c>
      <c r="H782">
        <v>277187622</v>
      </c>
      <c r="I782">
        <v>37218616.469999999</v>
      </c>
      <c r="J782">
        <v>66543147.670000009</v>
      </c>
      <c r="K782">
        <v>6633459.580000001</v>
      </c>
      <c r="L782">
        <v>12183663</v>
      </c>
      <c r="M782" s="10">
        <v>10118580</v>
      </c>
      <c r="N782" s="10">
        <v>32770026</v>
      </c>
      <c r="O782" s="10">
        <v>38354684</v>
      </c>
      <c r="P782" s="10">
        <v>44715728</v>
      </c>
      <c r="Q782" s="10">
        <v>2671722</v>
      </c>
      <c r="R782" s="10">
        <v>44018133</v>
      </c>
      <c r="S782" s="10">
        <v>1250312</v>
      </c>
      <c r="T782" s="10">
        <v>9839569</v>
      </c>
      <c r="U782" s="10">
        <v>69552213</v>
      </c>
      <c r="V782" s="10">
        <v>21660225</v>
      </c>
      <c r="W782" s="10">
        <v>1250312</v>
      </c>
      <c r="X782" s="10">
        <v>9839569</v>
      </c>
      <c r="Y782" s="10">
        <v>69552213</v>
      </c>
      <c r="Z782" s="10">
        <v>21660225</v>
      </c>
      <c r="AA782" s="10">
        <v>2236430</v>
      </c>
      <c r="AB782" s="10">
        <v>17.9992594653</v>
      </c>
      <c r="AC782">
        <v>145.19</v>
      </c>
      <c r="AD782">
        <v>22193042186</v>
      </c>
      <c r="AE782">
        <v>19259092355</v>
      </c>
      <c r="AF782" s="10">
        <f>INDEX(CONFAZ!$EN$2:$ES$408,MATCH(DATE(YEAR($A782),MONTH($A782),15),CONFAZ!$EN$2:$EN$408,0),2)</f>
        <v>272654135</v>
      </c>
      <c r="AG782" s="10">
        <f>INDEX(CONFAZ!$EN$2:$ES$408,MATCH(DATE(YEAR($A782),MONTH($A782),15),CONFAZ!$EN$2:$EN$408,0),3)</f>
        <v>461284180</v>
      </c>
      <c r="AH782">
        <v>545</v>
      </c>
      <c r="AI782">
        <v>541334601600</v>
      </c>
      <c r="AJ782">
        <v>12.25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6.0252751732572296</v>
      </c>
      <c r="AQ782">
        <v>1.1599999999999999</v>
      </c>
      <c r="AR782">
        <v>178.54</v>
      </c>
      <c r="AS782">
        <v>-15.23</v>
      </c>
      <c r="AT782" s="10">
        <v>367333100000</v>
      </c>
      <c r="AU782">
        <v>0</v>
      </c>
      <c r="AV782">
        <v>0</v>
      </c>
      <c r="AW782">
        <v>210073930</v>
      </c>
      <c r="AX782">
        <v>102502087</v>
      </c>
      <c r="AY782">
        <v>0</v>
      </c>
      <c r="AZ782" s="10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25912091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73773086</v>
      </c>
      <c r="BM782">
        <v>0</v>
      </c>
      <c r="BN782">
        <v>7886666</v>
      </c>
      <c r="BO782">
        <v>13932770000</v>
      </c>
      <c r="BP782">
        <v>0.4</v>
      </c>
      <c r="BQ782" s="3">
        <v>3704</v>
      </c>
      <c r="BR782">
        <v>14118.77</v>
      </c>
      <c r="BS782">
        <v>1279579000</v>
      </c>
      <c r="BT782">
        <v>23471000</v>
      </c>
      <c r="BU782">
        <v>3323598000</v>
      </c>
      <c r="BV782">
        <v>6723049000</v>
      </c>
      <c r="BW782">
        <v>2583073000</v>
      </c>
      <c r="BX782">
        <v>11349697000</v>
      </c>
      <c r="BY782">
        <v>7902078000</v>
      </c>
      <c r="BZ782">
        <v>0.4</v>
      </c>
      <c r="CA782">
        <v>3704</v>
      </c>
      <c r="CB782">
        <v>8238.85</v>
      </c>
      <c r="CC782">
        <v>11395641000</v>
      </c>
      <c r="CD782">
        <v>0.4</v>
      </c>
      <c r="CE782">
        <v>96526.42</v>
      </c>
      <c r="CF782">
        <v>121059976.5</v>
      </c>
      <c r="CG782">
        <v>16345.83</v>
      </c>
      <c r="CH782">
        <v>30745</v>
      </c>
      <c r="CI782">
        <v>41.468921000000002</v>
      </c>
      <c r="CJ782">
        <v>2.74</v>
      </c>
      <c r="CK782">
        <v>-93173.33</v>
      </c>
      <c r="CL782">
        <v>-61393.33</v>
      </c>
      <c r="CM782">
        <v>31780</v>
      </c>
      <c r="CN782">
        <v>-63223.33</v>
      </c>
      <c r="CO782">
        <v>3961456.67</v>
      </c>
      <c r="CP782">
        <v>-107760</v>
      </c>
      <c r="CQ782">
        <v>-109033.33</v>
      </c>
      <c r="CR782">
        <v>1031842.54</v>
      </c>
      <c r="CS782">
        <v>167907228.68000001</v>
      </c>
      <c r="CT782">
        <v>24378.71</v>
      </c>
      <c r="CU782">
        <v>168964649.93000001</v>
      </c>
      <c r="CV782" s="34">
        <v>0.52720370000000005</v>
      </c>
      <c r="CW782">
        <v>0</v>
      </c>
      <c r="CX782" s="5">
        <v>3198295.38</v>
      </c>
      <c r="CY782" s="10">
        <f t="shared" si="25"/>
        <v>0</v>
      </c>
      <c r="CZ782" s="10">
        <f>IFERROR(INDEX(CONFAZ!$A$2:$ES$440,MATCH(DATE(YEAR($A782),MONTH($A782),15),CONFAZ!$A$2:$A$440,0),4),0)</f>
        <v>16345.83</v>
      </c>
      <c r="DA782"/>
      <c r="DB782"/>
      <c r="DC782"/>
      <c r="DD782"/>
      <c r="DJ782"/>
    </row>
    <row r="783" spans="1:114" x14ac:dyDescent="0.25">
      <c r="A783" s="1">
        <v>40777</v>
      </c>
      <c r="B783" s="1" t="str">
        <f t="shared" si="24"/>
        <v>22/08/2011</v>
      </c>
      <c r="C783" t="s">
        <v>61</v>
      </c>
      <c r="D783" t="s">
        <v>11</v>
      </c>
      <c r="E783" s="8">
        <v>1.597</v>
      </c>
      <c r="F783">
        <v>160292259.07000002</v>
      </c>
      <c r="G783">
        <v>218756.54</v>
      </c>
      <c r="H783">
        <v>296849458</v>
      </c>
      <c r="I783">
        <v>39256015.020000003</v>
      </c>
      <c r="J783">
        <v>76177828.410000011</v>
      </c>
      <c r="K783">
        <v>7005525.6500000004</v>
      </c>
      <c r="L783">
        <v>10213529</v>
      </c>
      <c r="M783" s="10">
        <v>10092894</v>
      </c>
      <c r="N783" s="10">
        <v>33640481</v>
      </c>
      <c r="O783" s="10">
        <v>42815783</v>
      </c>
      <c r="P783" s="10">
        <v>44628468</v>
      </c>
      <c r="Q783" s="10">
        <v>3402185</v>
      </c>
      <c r="R783" s="10">
        <v>47152724</v>
      </c>
      <c r="S783" s="10">
        <v>1061309</v>
      </c>
      <c r="T783" s="10">
        <v>10877759</v>
      </c>
      <c r="U783" s="10">
        <v>80945895</v>
      </c>
      <c r="V783" s="10">
        <v>22013203</v>
      </c>
      <c r="W783" s="10">
        <v>1061309</v>
      </c>
      <c r="X783" s="10">
        <v>10877759</v>
      </c>
      <c r="Y783" s="10">
        <v>80945895</v>
      </c>
      <c r="Z783" s="10">
        <v>22013203</v>
      </c>
      <c r="AA783" s="10">
        <v>218757</v>
      </c>
      <c r="AB783" s="10">
        <v>17.700560750099999</v>
      </c>
      <c r="AC783">
        <v>147.51</v>
      </c>
      <c r="AD783">
        <v>26076703082</v>
      </c>
      <c r="AE783">
        <v>22405400011</v>
      </c>
      <c r="AF783" s="10">
        <f>INDEX(CONFAZ!$EN$2:$ES$408,MATCH(DATE(YEAR($A783),MONTH($A783),15),CONFAZ!$EN$2:$EN$408,0),2)</f>
        <v>323602147</v>
      </c>
      <c r="AG783" s="10">
        <f>INDEX(CONFAZ!$EN$2:$ES$408,MATCH(DATE(YEAR($A783),MONTH($A783),15),CONFAZ!$EN$2:$EN$408,0),3)</f>
        <v>722189150</v>
      </c>
      <c r="AH783">
        <v>545</v>
      </c>
      <c r="AI783">
        <v>564375009000</v>
      </c>
      <c r="AJ783">
        <v>12.42</v>
      </c>
      <c r="AK783">
        <v>0.42</v>
      </c>
      <c r="AL783">
        <v>0</v>
      </c>
      <c r="AM783">
        <v>0</v>
      </c>
      <c r="AN783">
        <v>0</v>
      </c>
      <c r="AO783">
        <v>0</v>
      </c>
      <c r="AP783">
        <v>5.9764991896272202</v>
      </c>
      <c r="AQ783">
        <v>1.37</v>
      </c>
      <c r="AR783">
        <v>175.5</v>
      </c>
      <c r="AS783">
        <v>-4.6100000000000003</v>
      </c>
      <c r="AT783" s="10">
        <v>374887300000</v>
      </c>
      <c r="AU783">
        <v>0</v>
      </c>
      <c r="AV783">
        <v>0</v>
      </c>
      <c r="AW783">
        <v>146800592</v>
      </c>
      <c r="AX783">
        <v>60122939</v>
      </c>
      <c r="AY783">
        <v>0</v>
      </c>
      <c r="AZ783" s="10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21616518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61062743</v>
      </c>
      <c r="BM783">
        <v>7286</v>
      </c>
      <c r="BN783">
        <v>3991106</v>
      </c>
      <c r="BO783">
        <v>13932770000</v>
      </c>
      <c r="BP783">
        <v>0.4</v>
      </c>
      <c r="BQ783" s="3">
        <v>3704</v>
      </c>
      <c r="BR783">
        <v>14118.77</v>
      </c>
      <c r="BS783">
        <v>1279579000</v>
      </c>
      <c r="BT783">
        <v>23471000</v>
      </c>
      <c r="BU783">
        <v>3323598000</v>
      </c>
      <c r="BV783">
        <v>6723049000</v>
      </c>
      <c r="BW783">
        <v>2583073000</v>
      </c>
      <c r="BX783">
        <v>11349697000</v>
      </c>
      <c r="BY783">
        <v>7902078000</v>
      </c>
      <c r="BZ783">
        <v>0.4</v>
      </c>
      <c r="CA783">
        <v>3704</v>
      </c>
      <c r="CB783">
        <v>8238.85</v>
      </c>
      <c r="CC783">
        <v>13932770000</v>
      </c>
      <c r="CD783">
        <v>0.4</v>
      </c>
      <c r="CE783">
        <v>95401.93</v>
      </c>
      <c r="CF783">
        <v>133509341.64</v>
      </c>
      <c r="CG783">
        <v>16530.86</v>
      </c>
      <c r="CH783">
        <v>32971</v>
      </c>
      <c r="CI783">
        <v>41.468921000000002</v>
      </c>
      <c r="CJ783">
        <v>2.74</v>
      </c>
      <c r="CK783">
        <v>-93173.33</v>
      </c>
      <c r="CL783">
        <v>-61393.33</v>
      </c>
      <c r="CM783">
        <v>31780</v>
      </c>
      <c r="CN783">
        <v>-63223.33</v>
      </c>
      <c r="CO783">
        <v>3961456.67</v>
      </c>
      <c r="CP783">
        <v>-107760</v>
      </c>
      <c r="CQ783">
        <v>-109033.33</v>
      </c>
      <c r="CR783">
        <v>172561.5</v>
      </c>
      <c r="CS783">
        <v>185341414.24000001</v>
      </c>
      <c r="CT783">
        <v>11957.37</v>
      </c>
      <c r="CU783">
        <v>185530333.11000001</v>
      </c>
      <c r="CV783" s="34">
        <v>0.52720370000000005</v>
      </c>
      <c r="CW783">
        <v>0</v>
      </c>
      <c r="CX783" s="5">
        <v>2561779.6800000002</v>
      </c>
      <c r="CY783" s="10">
        <f t="shared" si="25"/>
        <v>0</v>
      </c>
      <c r="CZ783" s="10">
        <f>IFERROR(INDEX(CONFAZ!$A$2:$ES$440,MATCH(DATE(YEAR($A783),MONTH($A783),15),CONFAZ!$A$2:$A$440,0),4),0)</f>
        <v>16530.86</v>
      </c>
      <c r="DA783"/>
      <c r="DB783"/>
      <c r="DC783"/>
      <c r="DD783"/>
      <c r="DJ783"/>
    </row>
    <row r="784" spans="1:114" x14ac:dyDescent="0.25">
      <c r="A784" s="1">
        <v>40808</v>
      </c>
      <c r="B784" s="1" t="str">
        <f t="shared" si="24"/>
        <v>22/09/2011</v>
      </c>
      <c r="C784" t="s">
        <v>61</v>
      </c>
      <c r="D784" t="s">
        <v>11</v>
      </c>
      <c r="E784" s="8">
        <v>1.7498</v>
      </c>
      <c r="F784">
        <v>163545640.22000003</v>
      </c>
      <c r="G784">
        <v>140497.42000000001</v>
      </c>
      <c r="H784">
        <v>315600189</v>
      </c>
      <c r="I784">
        <v>40958933.760000013</v>
      </c>
      <c r="J784">
        <v>89749440.030000016</v>
      </c>
      <c r="K784">
        <v>7021306.2699999996</v>
      </c>
      <c r="L784">
        <v>7002813</v>
      </c>
      <c r="M784" s="10">
        <v>6205004</v>
      </c>
      <c r="N784" s="10">
        <v>33429811</v>
      </c>
      <c r="O784" s="10">
        <v>38609938</v>
      </c>
      <c r="P784" s="10">
        <v>53686521</v>
      </c>
      <c r="Q784" s="10">
        <v>3602298</v>
      </c>
      <c r="R784" s="10">
        <v>48979688</v>
      </c>
      <c r="S784" s="10">
        <v>839855</v>
      </c>
      <c r="T784" s="10">
        <v>11191096</v>
      </c>
      <c r="U784" s="10">
        <v>95297042</v>
      </c>
      <c r="V784" s="10">
        <v>23618439</v>
      </c>
      <c r="W784" s="10">
        <v>839855</v>
      </c>
      <c r="X784" s="10">
        <v>11191096</v>
      </c>
      <c r="Y784" s="10">
        <v>95297042</v>
      </c>
      <c r="Z784" s="10">
        <v>23618439</v>
      </c>
      <c r="AA784" s="10">
        <v>140497</v>
      </c>
      <c r="AB784" s="10">
        <v>21.018183670399999</v>
      </c>
      <c r="AC784">
        <v>142.30000000000001</v>
      </c>
      <c r="AD784">
        <v>23191369933</v>
      </c>
      <c r="AE784">
        <v>20356258250</v>
      </c>
      <c r="AF784" s="10">
        <f>INDEX(CONFAZ!$EN$2:$ES$408,MATCH(DATE(YEAR($A784),MONTH($A784),15),CONFAZ!$EN$2:$EN$408,0),2)</f>
        <v>345676092</v>
      </c>
      <c r="AG784" s="10">
        <f>INDEX(CONFAZ!$EN$2:$ES$408,MATCH(DATE(YEAR($A784),MONTH($A784),15),CONFAZ!$EN$2:$EN$408,0),3)</f>
        <v>694349603</v>
      </c>
      <c r="AH784">
        <v>545</v>
      </c>
      <c r="AI784">
        <v>611919058400</v>
      </c>
      <c r="AJ784">
        <v>11.91</v>
      </c>
      <c r="AK784">
        <v>0.45</v>
      </c>
      <c r="AL784">
        <v>0</v>
      </c>
      <c r="AM784">
        <v>0</v>
      </c>
      <c r="AN784">
        <v>0</v>
      </c>
      <c r="AO784">
        <v>0</v>
      </c>
      <c r="AP784">
        <v>6.0072815533980499</v>
      </c>
      <c r="AQ784">
        <v>1.53</v>
      </c>
      <c r="AR784">
        <v>193.08</v>
      </c>
      <c r="AS784">
        <v>0.32</v>
      </c>
      <c r="AT784" s="10">
        <v>370113800000</v>
      </c>
      <c r="AU784">
        <v>0</v>
      </c>
      <c r="AV784">
        <v>0</v>
      </c>
      <c r="AW784">
        <v>183778094</v>
      </c>
      <c r="AX784">
        <v>79735271</v>
      </c>
      <c r="AY784">
        <v>0</v>
      </c>
      <c r="AZ784" s="10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27494706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68779975</v>
      </c>
      <c r="BM784">
        <v>3318900</v>
      </c>
      <c r="BN784">
        <v>4449242</v>
      </c>
      <c r="BO784">
        <v>13932770000</v>
      </c>
      <c r="BP784">
        <v>0.4</v>
      </c>
      <c r="BQ784" s="3">
        <v>3704</v>
      </c>
      <c r="BR784">
        <v>14118.77</v>
      </c>
      <c r="BS784">
        <v>1279579000</v>
      </c>
      <c r="BT784">
        <v>23471000</v>
      </c>
      <c r="BU784">
        <v>3323598000</v>
      </c>
      <c r="BV784">
        <v>6723049000</v>
      </c>
      <c r="BW784">
        <v>2583073000</v>
      </c>
      <c r="BX784">
        <v>11349697000</v>
      </c>
      <c r="BY784">
        <v>7902078000</v>
      </c>
      <c r="BZ784">
        <v>0.4</v>
      </c>
      <c r="CA784">
        <v>3704</v>
      </c>
      <c r="CB784">
        <v>8238.85</v>
      </c>
      <c r="CC784">
        <v>13932770000</v>
      </c>
      <c r="CD784">
        <v>0.4</v>
      </c>
      <c r="CE784">
        <v>290353.28000000003</v>
      </c>
      <c r="CF784">
        <v>130094610.7</v>
      </c>
      <c r="CG784">
        <v>22703.91</v>
      </c>
      <c r="CH784">
        <v>30782</v>
      </c>
      <c r="CI784">
        <v>41.468921000000002</v>
      </c>
      <c r="CJ784">
        <v>2.74</v>
      </c>
      <c r="CK784">
        <v>-93173.33</v>
      </c>
      <c r="CL784">
        <v>-61393.33</v>
      </c>
      <c r="CM784">
        <v>31780</v>
      </c>
      <c r="CN784">
        <v>-63223.33</v>
      </c>
      <c r="CO784">
        <v>3961456.67</v>
      </c>
      <c r="CP784">
        <v>-107760</v>
      </c>
      <c r="CQ784">
        <v>-109033.33</v>
      </c>
      <c r="CR784">
        <v>101524.48</v>
      </c>
      <c r="CS784">
        <v>206865513.19999999</v>
      </c>
      <c r="CT784">
        <v>20779.560000000001</v>
      </c>
      <c r="CU784">
        <v>207015087.65000001</v>
      </c>
      <c r="CV784" s="34">
        <v>0.52720370000000005</v>
      </c>
      <c r="CW784">
        <v>0</v>
      </c>
      <c r="CX784" s="5">
        <v>1711860.9300000002</v>
      </c>
      <c r="CY784" s="10">
        <f t="shared" si="25"/>
        <v>0</v>
      </c>
      <c r="CZ784" s="10">
        <f>IFERROR(INDEX(CONFAZ!$A$2:$ES$440,MATCH(DATE(YEAR($A784),MONTH($A784),15),CONFAZ!$A$2:$A$440,0),4),0)</f>
        <v>22703.91</v>
      </c>
      <c r="DA784"/>
      <c r="DB784"/>
      <c r="DC784"/>
      <c r="DD784"/>
      <c r="DJ784"/>
    </row>
    <row r="785" spans="1:114" x14ac:dyDescent="0.25">
      <c r="A785" s="1">
        <v>40838</v>
      </c>
      <c r="B785" s="1" t="str">
        <f t="shared" si="24"/>
        <v>22/10/2011</v>
      </c>
      <c r="C785" t="s">
        <v>61</v>
      </c>
      <c r="D785" t="s">
        <v>11</v>
      </c>
      <c r="E785" s="8">
        <v>1.7726</v>
      </c>
      <c r="F785">
        <v>159711535.72999999</v>
      </c>
      <c r="G785">
        <v>33879.370000000003</v>
      </c>
      <c r="H785">
        <v>305895677</v>
      </c>
      <c r="I785">
        <v>40410204.849999994</v>
      </c>
      <c r="J785">
        <v>84369701.820000023</v>
      </c>
      <c r="K785">
        <v>6666760.2400000021</v>
      </c>
      <c r="L785">
        <v>5021161</v>
      </c>
      <c r="M785" s="10">
        <v>8356066</v>
      </c>
      <c r="N785" s="10">
        <v>34100975</v>
      </c>
      <c r="O785" s="10">
        <v>36884523</v>
      </c>
      <c r="P785" s="10">
        <v>43260615</v>
      </c>
      <c r="Q785" s="10">
        <v>2763673</v>
      </c>
      <c r="R785" s="10">
        <v>50644648</v>
      </c>
      <c r="S785" s="10">
        <v>876197</v>
      </c>
      <c r="T785" s="10">
        <v>9985589</v>
      </c>
      <c r="U785" s="10">
        <v>89998695</v>
      </c>
      <c r="V785" s="10">
        <v>28991477</v>
      </c>
      <c r="W785" s="10">
        <v>876197</v>
      </c>
      <c r="X785" s="10">
        <v>9985589</v>
      </c>
      <c r="Y785" s="10">
        <v>89998695</v>
      </c>
      <c r="Z785" s="10">
        <v>28991477</v>
      </c>
      <c r="AA785" s="10">
        <v>33219</v>
      </c>
      <c r="AB785" s="10">
        <v>9.1862670137000002</v>
      </c>
      <c r="AC785">
        <v>142.02000000000001</v>
      </c>
      <c r="AD785">
        <v>22056074475</v>
      </c>
      <c r="AE785">
        <v>19918996728</v>
      </c>
      <c r="AF785" s="10">
        <f>INDEX(CONFAZ!$EN$2:$ES$408,MATCH(DATE(YEAR($A785),MONTH($A785),15),CONFAZ!$EN$2:$EN$408,0),2)</f>
        <v>225699981</v>
      </c>
      <c r="AG785" s="10">
        <f>INDEX(CONFAZ!$EN$2:$ES$408,MATCH(DATE(YEAR($A785),MONTH($A785),15),CONFAZ!$EN$2:$EN$408,0),3)</f>
        <v>647947303</v>
      </c>
      <c r="AH785">
        <v>545</v>
      </c>
      <c r="AI785">
        <v>625600172800</v>
      </c>
      <c r="AJ785">
        <v>11.7</v>
      </c>
      <c r="AK785">
        <v>0.32</v>
      </c>
      <c r="AL785">
        <v>0</v>
      </c>
      <c r="AM785">
        <v>0</v>
      </c>
      <c r="AN785">
        <v>0</v>
      </c>
      <c r="AO785">
        <v>0</v>
      </c>
      <c r="AP785">
        <v>5.7362770913510204</v>
      </c>
      <c r="AQ785">
        <v>1.43</v>
      </c>
      <c r="AR785">
        <v>191.93</v>
      </c>
      <c r="AS785">
        <v>30.89</v>
      </c>
      <c r="AT785" s="10">
        <v>383776100000</v>
      </c>
      <c r="AU785">
        <v>0</v>
      </c>
      <c r="AV785">
        <v>0</v>
      </c>
      <c r="AW785">
        <v>145921183</v>
      </c>
      <c r="AX785">
        <v>61724118</v>
      </c>
      <c r="AY785">
        <v>0</v>
      </c>
      <c r="AZ785" s="10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3599413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71536656</v>
      </c>
      <c r="BM785">
        <v>1404671</v>
      </c>
      <c r="BN785">
        <v>7656325</v>
      </c>
      <c r="BO785">
        <v>13932770000</v>
      </c>
      <c r="BP785">
        <v>0.4</v>
      </c>
      <c r="BQ785" s="3">
        <v>3704</v>
      </c>
      <c r="BR785">
        <v>14118.77</v>
      </c>
      <c r="BS785">
        <v>1279579000</v>
      </c>
      <c r="BT785">
        <v>23471000</v>
      </c>
      <c r="BU785">
        <v>3323598000</v>
      </c>
      <c r="BV785">
        <v>6723049000</v>
      </c>
      <c r="BW785">
        <v>2583073000</v>
      </c>
      <c r="BX785">
        <v>11349697000</v>
      </c>
      <c r="BY785">
        <v>7902078000</v>
      </c>
      <c r="BZ785">
        <v>0.4</v>
      </c>
      <c r="CA785">
        <v>3704</v>
      </c>
      <c r="CB785">
        <v>8238.85</v>
      </c>
      <c r="CC785">
        <v>13932770000</v>
      </c>
      <c r="CD785">
        <v>0.4</v>
      </c>
      <c r="CE785">
        <v>186569.05</v>
      </c>
      <c r="CF785">
        <v>143100871.33000001</v>
      </c>
      <c r="CG785">
        <v>12538.06</v>
      </c>
      <c r="CH785">
        <v>28603</v>
      </c>
      <c r="CI785">
        <v>41.468921000000002</v>
      </c>
      <c r="CJ785">
        <v>2.75</v>
      </c>
      <c r="CK785">
        <v>-23100</v>
      </c>
      <c r="CL785">
        <v>910</v>
      </c>
      <c r="CM785">
        <v>24010</v>
      </c>
      <c r="CN785">
        <v>74350</v>
      </c>
      <c r="CO785">
        <v>3934776.67</v>
      </c>
      <c r="CP785">
        <v>-100460</v>
      </c>
      <c r="CQ785">
        <v>-109046.67</v>
      </c>
      <c r="CR785">
        <v>21092.87</v>
      </c>
      <c r="CS785">
        <v>195214427</v>
      </c>
      <c r="CT785">
        <v>11630.33</v>
      </c>
      <c r="CU785">
        <v>195247150.19999999</v>
      </c>
      <c r="CV785" s="34">
        <v>0.52720370000000005</v>
      </c>
      <c r="CW785">
        <v>0</v>
      </c>
      <c r="CX785" s="5">
        <v>1499345.56</v>
      </c>
      <c r="CY785" s="10">
        <f t="shared" si="25"/>
        <v>0</v>
      </c>
      <c r="CZ785" s="10">
        <f>IFERROR(INDEX(CONFAZ!$A$2:$ES$440,MATCH(DATE(YEAR($A785),MONTH($A785),15),CONFAZ!$A$2:$A$440,0),4),0)</f>
        <v>12538.06</v>
      </c>
      <c r="DA785"/>
      <c r="DB785"/>
      <c r="DC785"/>
      <c r="DD785"/>
      <c r="DJ785"/>
    </row>
    <row r="786" spans="1:114" x14ac:dyDescent="0.25">
      <c r="A786" s="1">
        <v>40869</v>
      </c>
      <c r="B786" s="1" t="str">
        <f t="shared" si="24"/>
        <v>22/11/2011</v>
      </c>
      <c r="C786" t="s">
        <v>61</v>
      </c>
      <c r="D786" t="s">
        <v>11</v>
      </c>
      <c r="E786" s="8">
        <v>1.7905</v>
      </c>
      <c r="F786">
        <v>160448084.11999997</v>
      </c>
      <c r="G786">
        <v>528322.42000000004</v>
      </c>
      <c r="H786">
        <v>312120959</v>
      </c>
      <c r="I786">
        <v>38010350.359999999</v>
      </c>
      <c r="J786">
        <v>92310768.679999992</v>
      </c>
      <c r="K786">
        <v>6879147.0899999989</v>
      </c>
      <c r="L786">
        <v>4889607</v>
      </c>
      <c r="M786" s="10">
        <v>8291503</v>
      </c>
      <c r="N786" s="10">
        <v>34251639</v>
      </c>
      <c r="O786" s="10">
        <v>39449600</v>
      </c>
      <c r="P786" s="10">
        <v>44422064</v>
      </c>
      <c r="Q786" s="10">
        <v>3407293</v>
      </c>
      <c r="R786" s="10">
        <v>44230536</v>
      </c>
      <c r="S786" s="10">
        <v>800063</v>
      </c>
      <c r="T786" s="10">
        <v>10944354</v>
      </c>
      <c r="U786" s="10">
        <v>96781556</v>
      </c>
      <c r="V786" s="10">
        <v>29014029</v>
      </c>
      <c r="W786" s="10">
        <v>800063</v>
      </c>
      <c r="X786" s="10">
        <v>10944354</v>
      </c>
      <c r="Y786" s="10">
        <v>96781556</v>
      </c>
      <c r="Z786" s="10">
        <v>29014029</v>
      </c>
      <c r="AA786" s="10">
        <v>528322</v>
      </c>
      <c r="AB786" s="10">
        <v>7.8065907426000001</v>
      </c>
      <c r="AC786">
        <v>141.87</v>
      </c>
      <c r="AD786">
        <v>21666081911</v>
      </c>
      <c r="AE786">
        <v>21345663330</v>
      </c>
      <c r="AF786" s="10">
        <f>INDEX(CONFAZ!$EN$2:$ES$408,MATCH(DATE(YEAR($A786),MONTH($A786),15),CONFAZ!$EN$2:$EN$408,0),2)</f>
        <v>263750615</v>
      </c>
      <c r="AG786" s="10">
        <f>INDEX(CONFAZ!$EN$2:$ES$408,MATCH(DATE(YEAR($A786),MONTH($A786),15),CONFAZ!$EN$2:$EN$408,0),3)</f>
        <v>765070265</v>
      </c>
      <c r="AH786">
        <v>545</v>
      </c>
      <c r="AI786">
        <v>630386706500</v>
      </c>
      <c r="AJ786">
        <v>11.4</v>
      </c>
      <c r="AK786">
        <v>0.56999999999999995</v>
      </c>
      <c r="AL786">
        <v>0</v>
      </c>
      <c r="AM786">
        <v>0</v>
      </c>
      <c r="AN786">
        <v>0</v>
      </c>
      <c r="AO786">
        <v>0</v>
      </c>
      <c r="AP786">
        <v>5.1819764382008797</v>
      </c>
      <c r="AQ786">
        <v>1.52</v>
      </c>
      <c r="AR786">
        <v>201.43</v>
      </c>
      <c r="AS786">
        <v>13.45</v>
      </c>
      <c r="AT786" s="10">
        <v>391538000000</v>
      </c>
      <c r="AU786">
        <v>0</v>
      </c>
      <c r="AV786">
        <v>0</v>
      </c>
      <c r="AW786">
        <v>137249977</v>
      </c>
      <c r="AX786">
        <v>33782021</v>
      </c>
      <c r="AY786">
        <v>0</v>
      </c>
      <c r="AZ786" s="10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35579138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63023436</v>
      </c>
      <c r="BM786">
        <v>1481219</v>
      </c>
      <c r="BN786">
        <v>3384163</v>
      </c>
      <c r="BO786">
        <v>13932770000</v>
      </c>
      <c r="BP786">
        <v>0.4</v>
      </c>
      <c r="BQ786" s="3">
        <v>3704</v>
      </c>
      <c r="BR786">
        <v>14118.77</v>
      </c>
      <c r="BS786">
        <v>1279579000</v>
      </c>
      <c r="BT786">
        <v>23471000</v>
      </c>
      <c r="BU786">
        <v>3323598000</v>
      </c>
      <c r="BV786">
        <v>6723049000</v>
      </c>
      <c r="BW786">
        <v>2583073000</v>
      </c>
      <c r="BX786">
        <v>11349697000</v>
      </c>
      <c r="BY786">
        <v>7902078000</v>
      </c>
      <c r="BZ786">
        <v>0.4</v>
      </c>
      <c r="CA786">
        <v>3704</v>
      </c>
      <c r="CB786">
        <v>8238.85</v>
      </c>
      <c r="CC786">
        <v>13932770000</v>
      </c>
      <c r="CD786">
        <v>0.4</v>
      </c>
      <c r="CE786">
        <v>307547.87</v>
      </c>
      <c r="CF786">
        <v>150128477.44999999</v>
      </c>
      <c r="CG786">
        <v>23551.57</v>
      </c>
      <c r="CH786">
        <v>29667</v>
      </c>
      <c r="CI786">
        <v>41.468921000000002</v>
      </c>
      <c r="CJ786">
        <v>2.75</v>
      </c>
      <c r="CK786">
        <v>-23100</v>
      </c>
      <c r="CL786">
        <v>910</v>
      </c>
      <c r="CM786">
        <v>24010</v>
      </c>
      <c r="CN786">
        <v>74350</v>
      </c>
      <c r="CO786">
        <v>3934776.67</v>
      </c>
      <c r="CP786">
        <v>-100460</v>
      </c>
      <c r="CQ786">
        <v>-109046.67</v>
      </c>
      <c r="CR786">
        <v>28412.71</v>
      </c>
      <c r="CS786">
        <v>204982723.41</v>
      </c>
      <c r="CT786">
        <v>8922.48</v>
      </c>
      <c r="CU786">
        <v>205025100.75</v>
      </c>
      <c r="CV786" s="34">
        <v>0.52720370000000005</v>
      </c>
      <c r="CW786">
        <v>0</v>
      </c>
      <c r="CX786" s="5">
        <v>1015566.6900000002</v>
      </c>
      <c r="CY786" s="10">
        <f t="shared" si="25"/>
        <v>0</v>
      </c>
      <c r="CZ786" s="10">
        <f>IFERROR(INDEX(CONFAZ!$A$2:$ES$440,MATCH(DATE(YEAR($A786),MONTH($A786),15),CONFAZ!$A$2:$A$440,0),4),0)</f>
        <v>23551.57</v>
      </c>
      <c r="DA786"/>
      <c r="DB786"/>
      <c r="DC786"/>
      <c r="DD786"/>
      <c r="DJ786"/>
    </row>
    <row r="787" spans="1:114" x14ac:dyDescent="0.25">
      <c r="A787" s="1">
        <v>40899</v>
      </c>
      <c r="B787" s="1" t="str">
        <f t="shared" si="24"/>
        <v>22/12/2011</v>
      </c>
      <c r="C787" t="s">
        <v>61</v>
      </c>
      <c r="D787" t="s">
        <v>11</v>
      </c>
      <c r="E787" s="8">
        <v>1.8369</v>
      </c>
      <c r="F787">
        <v>171031680.72000003</v>
      </c>
      <c r="G787">
        <v>71720.489999999991</v>
      </c>
      <c r="H787">
        <v>324927753</v>
      </c>
      <c r="I787">
        <v>42214837.489999995</v>
      </c>
      <c r="J787">
        <v>90117973.280000001</v>
      </c>
      <c r="K787">
        <v>7696859.0200000005</v>
      </c>
      <c r="L787">
        <v>4536858</v>
      </c>
      <c r="M787" s="10">
        <v>7140154</v>
      </c>
      <c r="N787" s="10">
        <v>35076897</v>
      </c>
      <c r="O787" s="10">
        <v>42417798</v>
      </c>
      <c r="P787" s="10">
        <v>47798658</v>
      </c>
      <c r="Q787" s="10">
        <v>2971748</v>
      </c>
      <c r="R787" s="10">
        <v>55275112</v>
      </c>
      <c r="S787" s="10">
        <v>896911</v>
      </c>
      <c r="T787" s="10">
        <v>10648267</v>
      </c>
      <c r="U787" s="10">
        <v>94554876</v>
      </c>
      <c r="V787" s="10">
        <v>28075612</v>
      </c>
      <c r="W787" s="10">
        <v>896911</v>
      </c>
      <c r="X787" s="10">
        <v>10648267</v>
      </c>
      <c r="Y787" s="10">
        <v>94554876</v>
      </c>
      <c r="Z787" s="10">
        <v>28075612</v>
      </c>
      <c r="AA787" s="10">
        <v>71720</v>
      </c>
      <c r="AB787" s="10">
        <v>7.4812412054999999</v>
      </c>
      <c r="AC787">
        <v>139.22999999999999</v>
      </c>
      <c r="AD787">
        <v>21999062581</v>
      </c>
      <c r="AE787">
        <v>18477262036</v>
      </c>
      <c r="AF787" s="10">
        <f>INDEX(CONFAZ!$EN$2:$ES$408,MATCH(DATE(YEAR($A787),MONTH($A787),15),CONFAZ!$EN$2:$EN$408,0),2)</f>
        <v>224392275</v>
      </c>
      <c r="AG787" s="10">
        <f>INDEX(CONFAZ!$EN$2:$ES$408,MATCH(DATE(YEAR($A787),MONTH($A787),15),CONFAZ!$EN$2:$EN$408,0),3)</f>
        <v>600532415</v>
      </c>
      <c r="AH787">
        <v>545</v>
      </c>
      <c r="AI787">
        <v>646610842800</v>
      </c>
      <c r="AJ787">
        <v>10.9</v>
      </c>
      <c r="AK787">
        <v>0.51</v>
      </c>
      <c r="AL787">
        <v>0</v>
      </c>
      <c r="AM787">
        <v>0</v>
      </c>
      <c r="AN787">
        <v>0</v>
      </c>
      <c r="AO787">
        <v>0</v>
      </c>
      <c r="AP787">
        <v>4.7342837302397696</v>
      </c>
      <c r="AQ787">
        <v>1.5</v>
      </c>
      <c r="AR787">
        <v>196.02</v>
      </c>
      <c r="AS787">
        <v>8.52</v>
      </c>
      <c r="AT787" s="10">
        <v>385490900000</v>
      </c>
      <c r="AU787">
        <v>0</v>
      </c>
      <c r="AV787">
        <v>0</v>
      </c>
      <c r="AW787">
        <v>164377055</v>
      </c>
      <c r="AX787">
        <v>80463668</v>
      </c>
      <c r="AY787">
        <v>0</v>
      </c>
      <c r="AZ787" s="10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21266248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56594070</v>
      </c>
      <c r="BM787">
        <v>0</v>
      </c>
      <c r="BN787">
        <v>6053069</v>
      </c>
      <c r="BO787">
        <v>13932770000</v>
      </c>
      <c r="BP787">
        <v>0.4</v>
      </c>
      <c r="BQ787" s="3">
        <v>3704</v>
      </c>
      <c r="BR787">
        <v>14118.77</v>
      </c>
      <c r="BS787">
        <v>1279579000</v>
      </c>
      <c r="BT787">
        <v>23471000</v>
      </c>
      <c r="BU787">
        <v>3323598000</v>
      </c>
      <c r="BV787">
        <v>6723049000</v>
      </c>
      <c r="BW787">
        <v>2583073000</v>
      </c>
      <c r="BX787">
        <v>11349697000</v>
      </c>
      <c r="BY787">
        <v>6763404000</v>
      </c>
      <c r="BZ787">
        <v>0.4</v>
      </c>
      <c r="CA787">
        <v>3704</v>
      </c>
      <c r="CB787">
        <v>7198.79</v>
      </c>
      <c r="CC787">
        <v>13932770000</v>
      </c>
      <c r="CD787">
        <v>0.4</v>
      </c>
      <c r="CE787">
        <v>372289.95</v>
      </c>
      <c r="CF787">
        <v>157021686.31</v>
      </c>
      <c r="CG787">
        <v>15684.7</v>
      </c>
      <c r="CH787">
        <v>31905</v>
      </c>
      <c r="CI787">
        <v>41.468921000000002</v>
      </c>
      <c r="CJ787">
        <v>2.75</v>
      </c>
      <c r="CK787">
        <v>-23100</v>
      </c>
      <c r="CL787">
        <v>910</v>
      </c>
      <c r="CM787">
        <v>24010</v>
      </c>
      <c r="CN787">
        <v>74350</v>
      </c>
      <c r="CO787">
        <v>3934776.67</v>
      </c>
      <c r="CP787">
        <v>-100460</v>
      </c>
      <c r="CQ787">
        <v>-109046.67</v>
      </c>
      <c r="CR787">
        <v>17753.73</v>
      </c>
      <c r="CS787">
        <v>208592689.34</v>
      </c>
      <c r="CT787">
        <v>11685.06</v>
      </c>
      <c r="CU787">
        <v>208622128.13</v>
      </c>
      <c r="CV787" s="34">
        <v>0.52720370000000005</v>
      </c>
      <c r="CW787">
        <v>0</v>
      </c>
      <c r="CX787" s="5">
        <v>913706.29</v>
      </c>
      <c r="CY787" s="10">
        <f t="shared" si="25"/>
        <v>0</v>
      </c>
      <c r="CZ787" s="10">
        <f>IFERROR(INDEX(CONFAZ!$A$2:$ES$440,MATCH(DATE(YEAR($A787),MONTH($A787),15),CONFAZ!$A$2:$A$440,0),4),0)</f>
        <v>15684.7</v>
      </c>
      <c r="DA787"/>
      <c r="DB787" s="4"/>
      <c r="DC787" s="4"/>
      <c r="DD787"/>
    </row>
    <row r="788" spans="1:114" x14ac:dyDescent="0.25">
      <c r="A788" s="1">
        <v>40930</v>
      </c>
      <c r="B788" s="1" t="str">
        <f t="shared" si="24"/>
        <v>22/01/2012</v>
      </c>
      <c r="C788" t="s">
        <v>61</v>
      </c>
      <c r="D788" t="s">
        <v>11</v>
      </c>
      <c r="E788" s="8">
        <v>1.7897000000000001</v>
      </c>
      <c r="F788">
        <v>185074680.67000002</v>
      </c>
      <c r="G788">
        <v>400846.02</v>
      </c>
      <c r="H788">
        <v>331270199</v>
      </c>
      <c r="I788">
        <v>40055723.999999993</v>
      </c>
      <c r="J788">
        <v>81605726.86999999</v>
      </c>
      <c r="K788">
        <v>8743004.4299999997</v>
      </c>
      <c r="L788">
        <v>10753933</v>
      </c>
      <c r="M788" s="10">
        <v>5963401</v>
      </c>
      <c r="N788" s="10">
        <v>37202239</v>
      </c>
      <c r="O788" s="10">
        <v>60046768</v>
      </c>
      <c r="P788" s="10">
        <v>46332267</v>
      </c>
      <c r="Q788" s="10">
        <v>3430626</v>
      </c>
      <c r="R788" s="10">
        <v>48678187</v>
      </c>
      <c r="S788" s="10">
        <v>796335</v>
      </c>
      <c r="T788" s="10">
        <v>10676857</v>
      </c>
      <c r="U788" s="10">
        <v>87354048</v>
      </c>
      <c r="V788" s="10">
        <v>30391742</v>
      </c>
      <c r="W788" s="10">
        <v>796335</v>
      </c>
      <c r="X788" s="10">
        <v>10676857</v>
      </c>
      <c r="Y788" s="10">
        <v>87354048</v>
      </c>
      <c r="Z788" s="10">
        <v>30391742</v>
      </c>
      <c r="AA788" s="10">
        <v>397729</v>
      </c>
      <c r="AB788" s="10">
        <v>8.4803065231999994</v>
      </c>
      <c r="AC788">
        <v>133.34</v>
      </c>
      <c r="AD788">
        <v>15949177033</v>
      </c>
      <c r="AE788">
        <v>17589407302</v>
      </c>
      <c r="AF788" s="10">
        <f>INDEX(CONFAZ!$EN$2:$ES$408,MATCH(DATE(YEAR($A788),MONTH($A788),15),CONFAZ!$EN$2:$EN$408,0),2)</f>
        <v>170404629</v>
      </c>
      <c r="AG788" s="10">
        <f>INDEX(CONFAZ!$EN$2:$ES$408,MATCH(DATE(YEAR($A788),MONTH($A788),15),CONFAZ!$EN$2:$EN$408,0),3)</f>
        <v>522529148</v>
      </c>
      <c r="AH788">
        <v>622</v>
      </c>
      <c r="AI788">
        <v>635477727500</v>
      </c>
      <c r="AJ788">
        <v>10.7</v>
      </c>
      <c r="AK788">
        <v>0.51</v>
      </c>
      <c r="AL788">
        <v>0</v>
      </c>
      <c r="AM788">
        <v>0</v>
      </c>
      <c r="AN788">
        <v>0</v>
      </c>
      <c r="AO788">
        <v>0</v>
      </c>
      <c r="AP788">
        <v>5.4991816693944298</v>
      </c>
      <c r="AQ788">
        <v>1.56</v>
      </c>
      <c r="AR788">
        <v>201.5</v>
      </c>
      <c r="AS788">
        <v>0.25994</v>
      </c>
      <c r="AT788" s="10">
        <v>364190600000</v>
      </c>
      <c r="AU788">
        <v>0</v>
      </c>
      <c r="AV788">
        <v>0</v>
      </c>
      <c r="AW788">
        <v>127407370</v>
      </c>
      <c r="AX788">
        <v>78150398</v>
      </c>
      <c r="AY788">
        <v>0</v>
      </c>
      <c r="AZ788" s="10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1308653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40939454</v>
      </c>
      <c r="BM788">
        <v>0</v>
      </c>
      <c r="BN788">
        <v>7008865</v>
      </c>
      <c r="BO788">
        <v>14775476000</v>
      </c>
      <c r="BP788">
        <v>0.4</v>
      </c>
      <c r="BQ788" s="3">
        <v>3704</v>
      </c>
      <c r="BR788">
        <v>14818.48</v>
      </c>
      <c r="BS788">
        <v>1632246000</v>
      </c>
      <c r="BT788">
        <v>15686000</v>
      </c>
      <c r="BU788">
        <v>3142392000</v>
      </c>
      <c r="BV788">
        <v>7559371000</v>
      </c>
      <c r="BW788">
        <v>2425781000</v>
      </c>
      <c r="BX788">
        <v>12349695000</v>
      </c>
      <c r="BY788">
        <v>6763404000</v>
      </c>
      <c r="BZ788">
        <v>0.4</v>
      </c>
      <c r="CA788">
        <v>3704</v>
      </c>
      <c r="CB788">
        <v>7198.79</v>
      </c>
      <c r="CC788">
        <v>13932770000</v>
      </c>
      <c r="CD788">
        <v>0.4</v>
      </c>
      <c r="CE788">
        <v>317695.90999999997</v>
      </c>
      <c r="CF788">
        <v>170177455.97999999</v>
      </c>
      <c r="CG788">
        <v>12664.27</v>
      </c>
      <c r="CH788">
        <v>31186.5</v>
      </c>
      <c r="CI788">
        <v>40.653455200000003</v>
      </c>
      <c r="CJ788">
        <v>2.74</v>
      </c>
      <c r="CK788">
        <v>-15203.33</v>
      </c>
      <c r="CL788">
        <v>-90223.33</v>
      </c>
      <c r="CM788">
        <v>-75020</v>
      </c>
      <c r="CN788">
        <v>75073.33</v>
      </c>
      <c r="CO788">
        <v>4330610</v>
      </c>
      <c r="CP788">
        <v>-74320</v>
      </c>
      <c r="CQ788">
        <v>-59756.67</v>
      </c>
      <c r="CR788">
        <v>20247.45</v>
      </c>
      <c r="CS788">
        <v>204416163.63999999</v>
      </c>
      <c r="CT788">
        <v>21411.96</v>
      </c>
      <c r="CU788">
        <v>204457823.05000001</v>
      </c>
      <c r="CV788" s="34">
        <v>0.52698149999999999</v>
      </c>
      <c r="CW788">
        <v>0</v>
      </c>
      <c r="CX788" s="5">
        <v>1756935.3900000001</v>
      </c>
      <c r="CY788" s="10">
        <f t="shared" si="25"/>
        <v>0</v>
      </c>
      <c r="CZ788" s="10">
        <f>IFERROR(INDEX(CONFAZ!$A$2:$ES$440,MATCH(DATE(YEAR($A788),MONTH($A788),15),CONFAZ!$A$2:$A$440,0),4),0)</f>
        <v>12664.27</v>
      </c>
      <c r="DA788" s="10"/>
      <c r="DB788" s="10"/>
      <c r="DC788"/>
      <c r="DD788"/>
      <c r="DJ788"/>
    </row>
    <row r="789" spans="1:114" x14ac:dyDescent="0.25">
      <c r="A789" s="1">
        <v>40961</v>
      </c>
      <c r="B789" s="1" t="str">
        <f t="shared" si="24"/>
        <v>22/02/2012</v>
      </c>
      <c r="C789" t="s">
        <v>61</v>
      </c>
      <c r="D789" t="s">
        <v>11</v>
      </c>
      <c r="E789" s="8">
        <v>1.7183999999999999</v>
      </c>
      <c r="F789">
        <v>161285567.02000001</v>
      </c>
      <c r="G789">
        <v>40402.18</v>
      </c>
      <c r="H789">
        <v>290083865</v>
      </c>
      <c r="I789">
        <v>34219447.800000012</v>
      </c>
      <c r="J789">
        <v>78369771.460000008</v>
      </c>
      <c r="K789">
        <v>671170.4</v>
      </c>
      <c r="L789">
        <v>33520511</v>
      </c>
      <c r="M789" s="10">
        <v>8443470</v>
      </c>
      <c r="N789" s="10">
        <v>35515527</v>
      </c>
      <c r="O789" s="10">
        <v>33169122</v>
      </c>
      <c r="P789" s="10">
        <v>45993120</v>
      </c>
      <c r="Q789" s="10">
        <v>2600641</v>
      </c>
      <c r="R789" s="10">
        <v>39612601</v>
      </c>
      <c r="S789" s="10">
        <v>591420</v>
      </c>
      <c r="T789" s="10">
        <v>10511734</v>
      </c>
      <c r="U789" s="10">
        <v>86121566</v>
      </c>
      <c r="V789" s="10">
        <v>27485390</v>
      </c>
      <c r="W789" s="10">
        <v>591420</v>
      </c>
      <c r="X789" s="10">
        <v>10511734</v>
      </c>
      <c r="Y789" s="10">
        <v>86121566</v>
      </c>
      <c r="Z789" s="10">
        <v>27485390</v>
      </c>
      <c r="AA789" s="10">
        <v>39274</v>
      </c>
      <c r="AB789" s="10">
        <v>13.219950431999999</v>
      </c>
      <c r="AC789">
        <v>135.35</v>
      </c>
      <c r="AD789">
        <v>17926499266</v>
      </c>
      <c r="AE789">
        <v>16476146495</v>
      </c>
      <c r="AF789" s="10">
        <f>INDEX(CONFAZ!$EN$2:$ES$408,MATCH(DATE(YEAR($A789),MONTH($A789),15),CONFAZ!$EN$2:$EN$408,0),2)</f>
        <v>181596697</v>
      </c>
      <c r="AG789" s="10">
        <f>INDEX(CONFAZ!$EN$2:$ES$408,MATCH(DATE(YEAR($A789),MONTH($A789),15),CONFAZ!$EN$2:$EN$408,0),3)</f>
        <v>741611665</v>
      </c>
      <c r="AH789">
        <v>622</v>
      </c>
      <c r="AI789">
        <v>612317472000</v>
      </c>
      <c r="AJ789">
        <v>10.4</v>
      </c>
      <c r="AK789">
        <v>0.39</v>
      </c>
      <c r="AL789">
        <v>0</v>
      </c>
      <c r="AM789">
        <v>0</v>
      </c>
      <c r="AN789">
        <v>0</v>
      </c>
      <c r="AO789">
        <v>0</v>
      </c>
      <c r="AP789">
        <v>5.7456318569687097</v>
      </c>
      <c r="AQ789">
        <v>1.45</v>
      </c>
      <c r="AR789">
        <v>203.24</v>
      </c>
      <c r="AS789">
        <v>-8.93</v>
      </c>
      <c r="AT789" s="10">
        <v>367525200000</v>
      </c>
      <c r="AU789">
        <v>0</v>
      </c>
      <c r="AV789">
        <v>0</v>
      </c>
      <c r="AW789">
        <v>128217175</v>
      </c>
      <c r="AX789">
        <v>34827486</v>
      </c>
      <c r="AY789">
        <v>0</v>
      </c>
      <c r="AZ789" s="10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25661029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61591790</v>
      </c>
      <c r="BM789">
        <v>0</v>
      </c>
      <c r="BN789">
        <v>6136870</v>
      </c>
      <c r="BO789">
        <v>14775476000</v>
      </c>
      <c r="BP789">
        <v>0.4</v>
      </c>
      <c r="BQ789" s="3">
        <v>3704</v>
      </c>
      <c r="BR789">
        <v>14818.48</v>
      </c>
      <c r="BS789">
        <v>1632246000</v>
      </c>
      <c r="BT789">
        <v>15686000</v>
      </c>
      <c r="BU789">
        <v>3142392000</v>
      </c>
      <c r="BV789">
        <v>7559371000</v>
      </c>
      <c r="BW789">
        <v>2425781000</v>
      </c>
      <c r="BX789">
        <v>12349695000</v>
      </c>
      <c r="BY789">
        <v>6763404000</v>
      </c>
      <c r="BZ789">
        <v>0.4</v>
      </c>
      <c r="CA789">
        <v>3704</v>
      </c>
      <c r="CB789">
        <v>7198.79</v>
      </c>
      <c r="CC789">
        <v>13932770000</v>
      </c>
      <c r="CD789">
        <v>0.4</v>
      </c>
      <c r="CE789">
        <v>380262.05</v>
      </c>
      <c r="CF789">
        <v>137894718.93000001</v>
      </c>
      <c r="CG789">
        <v>32020.880000000001</v>
      </c>
      <c r="CH789">
        <v>30811.5</v>
      </c>
      <c r="CI789">
        <v>40.653455200000003</v>
      </c>
      <c r="CJ789">
        <v>2.73</v>
      </c>
      <c r="CK789">
        <v>-15203.33</v>
      </c>
      <c r="CL789">
        <v>-90223.33</v>
      </c>
      <c r="CM789">
        <v>-75020</v>
      </c>
      <c r="CN789">
        <v>75073.33</v>
      </c>
      <c r="CO789">
        <v>4330610</v>
      </c>
      <c r="CP789">
        <v>-74320</v>
      </c>
      <c r="CQ789">
        <v>-59756.67</v>
      </c>
      <c r="CR789">
        <v>29707.24</v>
      </c>
      <c r="CS789">
        <v>189655774.27000001</v>
      </c>
      <c r="CT789">
        <v>77283.009999999995</v>
      </c>
      <c r="CU789">
        <v>189762764.52000001</v>
      </c>
      <c r="CV789" s="34">
        <v>0.52698149999999999</v>
      </c>
      <c r="CW789">
        <v>0</v>
      </c>
      <c r="CX789" s="5">
        <v>7454352.9600000009</v>
      </c>
      <c r="CY789" s="10">
        <f t="shared" si="25"/>
        <v>0</v>
      </c>
      <c r="CZ789" s="10">
        <f>IFERROR(INDEX(CONFAZ!$A$2:$ES$440,MATCH(DATE(YEAR($A789),MONTH($A789),15),CONFAZ!$A$2:$A$440,0),4),0)</f>
        <v>32020.880000000001</v>
      </c>
      <c r="DA789"/>
      <c r="DB789"/>
      <c r="DC789"/>
      <c r="DD789"/>
      <c r="DJ789"/>
    </row>
    <row r="790" spans="1:114" x14ac:dyDescent="0.25">
      <c r="A790" s="1">
        <v>40990</v>
      </c>
      <c r="B790" s="1" t="str">
        <f t="shared" si="24"/>
        <v>22/03/2012</v>
      </c>
      <c r="C790" t="s">
        <v>61</v>
      </c>
      <c r="D790" t="s">
        <v>11</v>
      </c>
      <c r="E790" s="8">
        <v>1.7952999999999999</v>
      </c>
      <c r="F790">
        <v>162780771.29000002</v>
      </c>
      <c r="G790">
        <v>32709.720000000005</v>
      </c>
      <c r="H790">
        <v>309324223</v>
      </c>
      <c r="I790">
        <v>35615379.519999996</v>
      </c>
      <c r="J790">
        <v>84052279.420000002</v>
      </c>
      <c r="K790">
        <v>10865510.08</v>
      </c>
      <c r="L790">
        <v>60287029</v>
      </c>
      <c r="M790" s="10">
        <v>6643540</v>
      </c>
      <c r="N790" s="10">
        <v>33968937</v>
      </c>
      <c r="O790" s="10">
        <v>41932779</v>
      </c>
      <c r="P790" s="10">
        <v>41555755</v>
      </c>
      <c r="Q790" s="10">
        <v>2995068</v>
      </c>
      <c r="R790" s="10">
        <v>50536014</v>
      </c>
      <c r="S790" s="10">
        <v>916517</v>
      </c>
      <c r="T790" s="10">
        <v>14280358</v>
      </c>
      <c r="U790" s="10">
        <v>89371934</v>
      </c>
      <c r="V790" s="10">
        <v>27090611</v>
      </c>
      <c r="W790" s="10">
        <v>916517</v>
      </c>
      <c r="X790" s="10">
        <v>14280358</v>
      </c>
      <c r="Y790" s="10">
        <v>89371934</v>
      </c>
      <c r="Z790" s="10">
        <v>27090611</v>
      </c>
      <c r="AA790" s="10">
        <v>32710</v>
      </c>
      <c r="AB790" s="10">
        <v>15.2514638463</v>
      </c>
      <c r="AC790">
        <v>146.35</v>
      </c>
      <c r="AD790">
        <v>20739368495</v>
      </c>
      <c r="AE790">
        <v>19033764217</v>
      </c>
      <c r="AF790" s="10">
        <f>INDEX(CONFAZ!$EN$2:$ES$408,MATCH(DATE(YEAR($A790),MONTH($A790),15),CONFAZ!$EN$2:$EN$408,0),2)</f>
        <v>259606341</v>
      </c>
      <c r="AG790" s="10">
        <f>INDEX(CONFAZ!$EN$2:$ES$408,MATCH(DATE(YEAR($A790),MONTH($A790),15),CONFAZ!$EN$2:$EN$408,0),3)</f>
        <v>595485868</v>
      </c>
      <c r="AH790">
        <v>622</v>
      </c>
      <c r="AI790">
        <v>655672284800</v>
      </c>
      <c r="AJ790">
        <v>9.82</v>
      </c>
      <c r="AK790">
        <v>0.18</v>
      </c>
      <c r="AL790">
        <v>0</v>
      </c>
      <c r="AM790">
        <v>0</v>
      </c>
      <c r="AN790">
        <v>0</v>
      </c>
      <c r="AO790">
        <v>0</v>
      </c>
      <c r="AP790">
        <v>7.9998745609633701</v>
      </c>
      <c r="AQ790">
        <v>1.21</v>
      </c>
      <c r="AR790">
        <v>221.12</v>
      </c>
      <c r="AS790">
        <v>-2.23</v>
      </c>
      <c r="AT790" s="10">
        <v>397758400000</v>
      </c>
      <c r="AU790">
        <v>0</v>
      </c>
      <c r="AV790">
        <v>0</v>
      </c>
      <c r="AW790">
        <v>127004907</v>
      </c>
      <c r="AX790">
        <v>69324630</v>
      </c>
      <c r="AY790">
        <v>0</v>
      </c>
      <c r="AZ790" s="1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1933952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51428992</v>
      </c>
      <c r="BM790">
        <v>0</v>
      </c>
      <c r="BN790">
        <v>4317333</v>
      </c>
      <c r="BO790">
        <v>14775476000</v>
      </c>
      <c r="BP790">
        <v>0.4</v>
      </c>
      <c r="BQ790" s="3">
        <v>3704</v>
      </c>
      <c r="BR790">
        <v>14818.48</v>
      </c>
      <c r="BS790">
        <v>1632246000</v>
      </c>
      <c r="BT790">
        <v>15686000</v>
      </c>
      <c r="BU790">
        <v>3142392000</v>
      </c>
      <c r="BV790">
        <v>7559371000</v>
      </c>
      <c r="BW790">
        <v>2425781000</v>
      </c>
      <c r="BX790">
        <v>12349695000</v>
      </c>
      <c r="BY790">
        <v>6763404000</v>
      </c>
      <c r="BZ790">
        <v>0.4</v>
      </c>
      <c r="CA790">
        <v>3704</v>
      </c>
      <c r="CB790">
        <v>7198.79</v>
      </c>
      <c r="CC790">
        <v>13932770000</v>
      </c>
      <c r="CD790">
        <v>0.4</v>
      </c>
      <c r="CE790">
        <v>425499.85</v>
      </c>
      <c r="CF790">
        <v>128585500.94</v>
      </c>
      <c r="CG790">
        <v>15630.42</v>
      </c>
      <c r="CH790">
        <v>32308.5</v>
      </c>
      <c r="CI790">
        <v>40.653455200000003</v>
      </c>
      <c r="CJ790">
        <v>2.74</v>
      </c>
      <c r="CK790">
        <v>-15203.33</v>
      </c>
      <c r="CL790">
        <v>-90223.33</v>
      </c>
      <c r="CM790">
        <v>-75020</v>
      </c>
      <c r="CN790">
        <v>75073.33</v>
      </c>
      <c r="CO790">
        <v>4330610</v>
      </c>
      <c r="CP790">
        <v>-74320</v>
      </c>
      <c r="CQ790">
        <v>-59756.67</v>
      </c>
      <c r="CR790">
        <v>8437.5499999999993</v>
      </c>
      <c r="CS790">
        <v>194548451.06</v>
      </c>
      <c r="CT790">
        <v>166005.53</v>
      </c>
      <c r="CU790">
        <v>194722894.13999999</v>
      </c>
      <c r="CV790" s="34">
        <v>0.52698149999999999</v>
      </c>
      <c r="CW790">
        <v>0</v>
      </c>
      <c r="CX790" s="5">
        <v>13808845.140000001</v>
      </c>
      <c r="CY790" s="10">
        <f t="shared" si="25"/>
        <v>0</v>
      </c>
      <c r="CZ790" s="10">
        <f>IFERROR(INDEX(CONFAZ!$A$2:$ES$440,MATCH(DATE(YEAR($A790),MONTH($A790),15),CONFAZ!$A$2:$A$440,0),4),0)</f>
        <v>15630.42</v>
      </c>
      <c r="DA790"/>
      <c r="DB790"/>
      <c r="DC790"/>
      <c r="DD790"/>
      <c r="DJ790"/>
    </row>
    <row r="791" spans="1:114" x14ac:dyDescent="0.25">
      <c r="A791" s="1">
        <v>41021</v>
      </c>
      <c r="B791" s="1" t="str">
        <f t="shared" si="24"/>
        <v>22/04/2012</v>
      </c>
      <c r="C791" t="s">
        <v>61</v>
      </c>
      <c r="D791" t="s">
        <v>11</v>
      </c>
      <c r="E791" s="8">
        <v>1.8548</v>
      </c>
      <c r="F791">
        <v>156557316.47</v>
      </c>
      <c r="G791">
        <v>63371.159999999996</v>
      </c>
      <c r="H791">
        <v>289694560</v>
      </c>
      <c r="I791">
        <v>41779595.639999993</v>
      </c>
      <c r="J791">
        <v>70825958.50999999</v>
      </c>
      <c r="K791">
        <v>6401479.5599999996</v>
      </c>
      <c r="L791">
        <v>39717306</v>
      </c>
      <c r="M791" s="10">
        <v>5322614</v>
      </c>
      <c r="N791" s="10">
        <v>35165914</v>
      </c>
      <c r="O791" s="10">
        <v>40223744</v>
      </c>
      <c r="P791" s="10">
        <v>47174606</v>
      </c>
      <c r="Q791" s="10">
        <v>2841059</v>
      </c>
      <c r="R791" s="10">
        <v>41656196</v>
      </c>
      <c r="S791" s="10">
        <v>784600</v>
      </c>
      <c r="T791" s="10">
        <v>15474160</v>
      </c>
      <c r="U791" s="10">
        <v>73359047</v>
      </c>
      <c r="V791" s="10">
        <v>27629508</v>
      </c>
      <c r="W791" s="10">
        <v>784600</v>
      </c>
      <c r="X791" s="10">
        <v>15474160</v>
      </c>
      <c r="Y791" s="10">
        <v>73359047</v>
      </c>
      <c r="Z791" s="10">
        <v>27629508</v>
      </c>
      <c r="AA791" s="10">
        <v>63112</v>
      </c>
      <c r="AB791" s="10">
        <v>14.9253452955</v>
      </c>
      <c r="AC791">
        <v>139.85</v>
      </c>
      <c r="AD791">
        <v>19461604595</v>
      </c>
      <c r="AE791">
        <v>18849751858</v>
      </c>
      <c r="AF791" s="10">
        <f>INDEX(CONFAZ!$EN$2:$ES$408,MATCH(DATE(YEAR($A791),MONTH($A791),15),CONFAZ!$EN$2:$EN$408,0),2)</f>
        <v>318905810</v>
      </c>
      <c r="AG791" s="10">
        <f>INDEX(CONFAZ!$EN$2:$ES$408,MATCH(DATE(YEAR($A791),MONTH($A791),15),CONFAZ!$EN$2:$EN$408,0),3)</f>
        <v>582255821</v>
      </c>
      <c r="AH791">
        <v>622</v>
      </c>
      <c r="AI791">
        <v>694199705600</v>
      </c>
      <c r="AJ791">
        <v>9.35</v>
      </c>
      <c r="AK791">
        <v>0.64</v>
      </c>
      <c r="AL791">
        <v>0</v>
      </c>
      <c r="AM791">
        <v>0</v>
      </c>
      <c r="AN791">
        <v>0</v>
      </c>
      <c r="AO791">
        <v>0</v>
      </c>
      <c r="AP791">
        <v>7.8169744760323701</v>
      </c>
      <c r="AQ791">
        <v>1.64</v>
      </c>
      <c r="AR791">
        <v>226.14</v>
      </c>
      <c r="AS791">
        <v>24.84</v>
      </c>
      <c r="AT791" s="10">
        <v>385880000000</v>
      </c>
      <c r="AU791">
        <v>0</v>
      </c>
      <c r="AV791">
        <v>0</v>
      </c>
      <c r="AW791">
        <v>178266541</v>
      </c>
      <c r="AX791">
        <v>83996099</v>
      </c>
      <c r="AY791">
        <v>0</v>
      </c>
      <c r="AZ791" s="10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22984402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59799608</v>
      </c>
      <c r="BM791">
        <v>0</v>
      </c>
      <c r="BN791">
        <v>11486432</v>
      </c>
      <c r="BO791">
        <v>14775476000</v>
      </c>
      <c r="BP791">
        <v>0.4</v>
      </c>
      <c r="BQ791" s="3">
        <v>3704</v>
      </c>
      <c r="BR791">
        <v>14818.48</v>
      </c>
      <c r="BS791">
        <v>1632246000</v>
      </c>
      <c r="BT791">
        <v>15686000</v>
      </c>
      <c r="BU791">
        <v>3142392000</v>
      </c>
      <c r="BV791">
        <v>7559371000</v>
      </c>
      <c r="BW791">
        <v>2425781000</v>
      </c>
      <c r="BX791">
        <v>12349695000</v>
      </c>
      <c r="BY791">
        <v>6763404000</v>
      </c>
      <c r="BZ791">
        <v>0.4</v>
      </c>
      <c r="CA791">
        <v>3704</v>
      </c>
      <c r="CB791">
        <v>7198.79</v>
      </c>
      <c r="CC791">
        <v>13932770000</v>
      </c>
      <c r="CD791">
        <v>0.4</v>
      </c>
      <c r="CE791">
        <v>395160.98</v>
      </c>
      <c r="CF791">
        <v>108207185.73999999</v>
      </c>
      <c r="CG791">
        <v>17069.060000000001</v>
      </c>
      <c r="CH791">
        <v>30608.5</v>
      </c>
      <c r="CI791">
        <v>40.653455200000003</v>
      </c>
      <c r="CJ791">
        <v>2.74</v>
      </c>
      <c r="CK791">
        <v>-219826.67</v>
      </c>
      <c r="CL791">
        <v>-89030</v>
      </c>
      <c r="CM791">
        <v>130796.67</v>
      </c>
      <c r="CN791">
        <v>-3720</v>
      </c>
      <c r="CO791">
        <v>4506150</v>
      </c>
      <c r="CP791">
        <v>-93343.33</v>
      </c>
      <c r="CQ791">
        <v>-84186.67</v>
      </c>
      <c r="CR791">
        <v>10070.790000000001</v>
      </c>
      <c r="CS791">
        <v>168603582.09</v>
      </c>
      <c r="CT791">
        <v>95360.42</v>
      </c>
      <c r="CU791">
        <v>168713813.30000001</v>
      </c>
      <c r="CV791" s="34">
        <v>0.52698149999999999</v>
      </c>
      <c r="CW791">
        <v>0</v>
      </c>
      <c r="CX791" s="5">
        <v>12458802.9</v>
      </c>
      <c r="CY791" s="10">
        <f t="shared" si="25"/>
        <v>0</v>
      </c>
      <c r="CZ791" s="10">
        <f>IFERROR(INDEX(CONFAZ!$A$2:$ES$440,MATCH(DATE(YEAR($A791),MONTH($A791),15),CONFAZ!$A$2:$A$440,0),4),0)</f>
        <v>17069.060000000001</v>
      </c>
      <c r="DA791"/>
      <c r="DB791"/>
      <c r="DC791"/>
      <c r="DD791"/>
      <c r="DJ791"/>
    </row>
    <row r="792" spans="1:114" x14ac:dyDescent="0.25">
      <c r="A792" s="1">
        <v>41051</v>
      </c>
      <c r="B792" s="1" t="str">
        <f t="shared" si="24"/>
        <v>22/05/2012</v>
      </c>
      <c r="C792" t="s">
        <v>61</v>
      </c>
      <c r="D792" t="s">
        <v>11</v>
      </c>
      <c r="E792" s="8">
        <v>1.986</v>
      </c>
      <c r="F792">
        <v>167127368.09999996</v>
      </c>
      <c r="G792">
        <v>56138.680000000008</v>
      </c>
      <c r="H792">
        <v>293427933</v>
      </c>
      <c r="I792">
        <v>37126985.079999991</v>
      </c>
      <c r="J792">
        <v>69133994.10999997</v>
      </c>
      <c r="K792">
        <v>6409924.5499999989</v>
      </c>
      <c r="L792">
        <v>28266233</v>
      </c>
      <c r="M792" s="10">
        <v>9978081</v>
      </c>
      <c r="N792" s="10">
        <v>27603211</v>
      </c>
      <c r="O792" s="10">
        <v>41368945</v>
      </c>
      <c r="P792" s="10">
        <v>45458200</v>
      </c>
      <c r="Q792" s="10">
        <v>3338829</v>
      </c>
      <c r="R792" s="10">
        <v>45020478</v>
      </c>
      <c r="S792" s="10">
        <v>640536</v>
      </c>
      <c r="T792" s="10">
        <v>19554056</v>
      </c>
      <c r="U792" s="10">
        <v>72928673</v>
      </c>
      <c r="V792" s="10">
        <v>27480785</v>
      </c>
      <c r="W792" s="10">
        <v>640536</v>
      </c>
      <c r="X792" s="10">
        <v>19554056</v>
      </c>
      <c r="Y792" s="10">
        <v>72928673</v>
      </c>
      <c r="Z792" s="10">
        <v>27480785</v>
      </c>
      <c r="AA792" s="10">
        <v>56139</v>
      </c>
      <c r="AB792" s="10">
        <v>22.6331036833</v>
      </c>
      <c r="AC792">
        <v>144.56</v>
      </c>
      <c r="AD792">
        <v>23146072472</v>
      </c>
      <c r="AE792">
        <v>20417070958</v>
      </c>
      <c r="AF792" s="10">
        <f>INDEX(CONFAZ!$EN$2:$ES$408,MATCH(DATE(YEAR($A792),MONTH($A792),15),CONFAZ!$EN$2:$EN$408,0),2)</f>
        <v>285610754</v>
      </c>
      <c r="AG792" s="10">
        <f>INDEX(CONFAZ!$EN$2:$ES$408,MATCH(DATE(YEAR($A792),MONTH($A792),15),CONFAZ!$EN$2:$EN$408,0),3)</f>
        <v>574461509</v>
      </c>
      <c r="AH792">
        <v>622</v>
      </c>
      <c r="AI792">
        <v>739604274000</v>
      </c>
      <c r="AJ792">
        <v>8.8699999999999992</v>
      </c>
      <c r="AK792">
        <v>0.55000000000000004</v>
      </c>
      <c r="AL792">
        <v>0</v>
      </c>
      <c r="AM792">
        <v>0</v>
      </c>
      <c r="AN792">
        <v>0</v>
      </c>
      <c r="AO792">
        <v>0</v>
      </c>
      <c r="AP792">
        <v>7.688255889613</v>
      </c>
      <c r="AQ792">
        <v>1.36</v>
      </c>
      <c r="AR792">
        <v>221.89</v>
      </c>
      <c r="AS792">
        <v>33.01</v>
      </c>
      <c r="AT792" s="10">
        <v>401862300000</v>
      </c>
      <c r="AU792">
        <v>0</v>
      </c>
      <c r="AV792">
        <v>0</v>
      </c>
      <c r="AW792">
        <v>136511625</v>
      </c>
      <c r="AX792">
        <v>63381819</v>
      </c>
      <c r="AY792">
        <v>0</v>
      </c>
      <c r="AZ792" s="10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12651125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55065470</v>
      </c>
      <c r="BM792">
        <v>0</v>
      </c>
      <c r="BN792">
        <v>5413211</v>
      </c>
      <c r="BO792">
        <v>14775476000</v>
      </c>
      <c r="BP792">
        <v>0.4</v>
      </c>
      <c r="BQ792" s="3">
        <v>3704</v>
      </c>
      <c r="BR792">
        <v>14818.48</v>
      </c>
      <c r="BS792">
        <v>1632246000</v>
      </c>
      <c r="BT792">
        <v>15686000</v>
      </c>
      <c r="BU792">
        <v>3142392000</v>
      </c>
      <c r="BV792">
        <v>7559371000</v>
      </c>
      <c r="BW792">
        <v>2425781000</v>
      </c>
      <c r="BX792">
        <v>12349695000</v>
      </c>
      <c r="BY792">
        <v>6763404000</v>
      </c>
      <c r="BZ792">
        <v>0.4</v>
      </c>
      <c r="CA792">
        <v>3704</v>
      </c>
      <c r="CB792">
        <v>7198.79</v>
      </c>
      <c r="CC792">
        <v>13932770000</v>
      </c>
      <c r="CD792">
        <v>0.4</v>
      </c>
      <c r="CE792">
        <v>406338.47</v>
      </c>
      <c r="CF792">
        <v>103085736.73</v>
      </c>
      <c r="CG792">
        <v>25578.3</v>
      </c>
      <c r="CH792">
        <v>32658.5</v>
      </c>
      <c r="CI792">
        <v>40.653455200000003</v>
      </c>
      <c r="CJ792">
        <v>2.74</v>
      </c>
      <c r="CK792">
        <v>-219826.67</v>
      </c>
      <c r="CL792">
        <v>-89030</v>
      </c>
      <c r="CM792">
        <v>130796.67</v>
      </c>
      <c r="CN792">
        <v>-3720</v>
      </c>
      <c r="CO792">
        <v>4506150</v>
      </c>
      <c r="CP792">
        <v>-93343.33</v>
      </c>
      <c r="CQ792">
        <v>-84186.67</v>
      </c>
      <c r="CR792">
        <v>18265.71</v>
      </c>
      <c r="CS792">
        <v>182280065.31999999</v>
      </c>
      <c r="CT792">
        <v>61734.28</v>
      </c>
      <c r="CU792">
        <v>182367070.08000001</v>
      </c>
      <c r="CV792" s="34">
        <v>0.52698149999999999</v>
      </c>
      <c r="CW792">
        <v>0</v>
      </c>
      <c r="CX792" s="5">
        <v>6852408.6600000001</v>
      </c>
      <c r="CY792" s="10">
        <f t="shared" si="25"/>
        <v>0</v>
      </c>
      <c r="CZ792" s="10">
        <f>IFERROR(INDEX(CONFAZ!$A$2:$ES$440,MATCH(DATE(YEAR($A792),MONTH($A792),15),CONFAZ!$A$2:$A$440,0),4),0)</f>
        <v>25578.3</v>
      </c>
      <c r="DA792"/>
      <c r="DB792"/>
      <c r="DC792"/>
      <c r="DD792"/>
      <c r="DJ792"/>
    </row>
    <row r="793" spans="1:114" x14ac:dyDescent="0.25">
      <c r="A793" s="1">
        <v>41082</v>
      </c>
      <c r="B793" s="1" t="str">
        <f t="shared" si="24"/>
        <v>22/06/2012</v>
      </c>
      <c r="C793" t="s">
        <v>61</v>
      </c>
      <c r="D793" t="s">
        <v>11</v>
      </c>
      <c r="E793" s="8">
        <v>2.0491999999999999</v>
      </c>
      <c r="F793">
        <v>165452820.81999996</v>
      </c>
      <c r="G793">
        <v>26651.13</v>
      </c>
      <c r="H793">
        <v>309805632</v>
      </c>
      <c r="I793">
        <v>44239305.93</v>
      </c>
      <c r="J793">
        <v>77813259.829999983</v>
      </c>
      <c r="K793">
        <v>6497741.4199999999</v>
      </c>
      <c r="L793">
        <v>18239563</v>
      </c>
      <c r="M793" s="10">
        <v>5916248</v>
      </c>
      <c r="N793" s="10">
        <v>34738467</v>
      </c>
      <c r="O793" s="10">
        <v>40435387</v>
      </c>
      <c r="P793" s="10">
        <v>49221783</v>
      </c>
      <c r="Q793" s="10">
        <v>3867146</v>
      </c>
      <c r="R793" s="10">
        <v>46606517</v>
      </c>
      <c r="S793" s="10">
        <v>710538</v>
      </c>
      <c r="T793" s="10">
        <v>13633496</v>
      </c>
      <c r="U793" s="10">
        <v>84859503</v>
      </c>
      <c r="V793" s="10">
        <v>29789896</v>
      </c>
      <c r="W793" s="10">
        <v>710538</v>
      </c>
      <c r="X793" s="10">
        <v>13633496</v>
      </c>
      <c r="Y793" s="10">
        <v>84859503</v>
      </c>
      <c r="Z793" s="10">
        <v>29789896</v>
      </c>
      <c r="AA793" s="10">
        <v>26651</v>
      </c>
      <c r="AB793" s="10">
        <v>25.622344860399998</v>
      </c>
      <c r="AC793">
        <v>142.28</v>
      </c>
      <c r="AD793">
        <v>19181689510</v>
      </c>
      <c r="AE793">
        <v>18709216579</v>
      </c>
      <c r="AF793" s="10">
        <f>INDEX(CONFAZ!$EN$2:$ES$408,MATCH(DATE(YEAR($A793),MONTH($A793),15),CONFAZ!$EN$2:$EN$408,0),2)</f>
        <v>236318656</v>
      </c>
      <c r="AG793" s="10">
        <f>INDEX(CONFAZ!$EN$2:$ES$408,MATCH(DATE(YEAR($A793),MONTH($A793),15),CONFAZ!$EN$2:$EN$408,0),3)</f>
        <v>674594281</v>
      </c>
      <c r="AH793">
        <v>622</v>
      </c>
      <c r="AI793">
        <v>766216372000</v>
      </c>
      <c r="AJ793">
        <v>8.39</v>
      </c>
      <c r="AK793">
        <v>0.26</v>
      </c>
      <c r="AL793">
        <v>0</v>
      </c>
      <c r="AM793">
        <v>0</v>
      </c>
      <c r="AN793">
        <v>0</v>
      </c>
      <c r="AO793">
        <v>0</v>
      </c>
      <c r="AP793">
        <v>7.5899391815276704</v>
      </c>
      <c r="AQ793">
        <v>1.08</v>
      </c>
      <c r="AR793">
        <v>195.9</v>
      </c>
      <c r="AS793">
        <v>33.57</v>
      </c>
      <c r="AT793" s="10">
        <v>395383300000</v>
      </c>
      <c r="AU793">
        <v>0</v>
      </c>
      <c r="AV793">
        <v>0</v>
      </c>
      <c r="AW793">
        <v>102361566</v>
      </c>
      <c r="AX793">
        <v>37674573</v>
      </c>
      <c r="AY793">
        <v>0</v>
      </c>
      <c r="AZ793" s="10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1993036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54941504</v>
      </c>
      <c r="BM793">
        <v>0</v>
      </c>
      <c r="BN793">
        <v>7752453</v>
      </c>
      <c r="BO793">
        <v>14775476000</v>
      </c>
      <c r="BP793">
        <v>0.4</v>
      </c>
      <c r="BQ793" s="3">
        <v>3704</v>
      </c>
      <c r="BR793">
        <v>14818.48</v>
      </c>
      <c r="BS793">
        <v>1632246000</v>
      </c>
      <c r="BT793">
        <v>15686000</v>
      </c>
      <c r="BU793">
        <v>3142392000</v>
      </c>
      <c r="BV793">
        <v>7559371000</v>
      </c>
      <c r="BW793">
        <v>2425781000</v>
      </c>
      <c r="BX793">
        <v>12349695000</v>
      </c>
      <c r="BY793">
        <v>6763404000</v>
      </c>
      <c r="BZ793">
        <v>0.4</v>
      </c>
      <c r="CA793">
        <v>3704</v>
      </c>
      <c r="CB793">
        <v>7198.79</v>
      </c>
      <c r="CC793">
        <v>13932770000</v>
      </c>
      <c r="CD793">
        <v>0.4</v>
      </c>
      <c r="CE793">
        <v>325925.71999999997</v>
      </c>
      <c r="CF793">
        <v>114036754.53</v>
      </c>
      <c r="CG793">
        <v>21989.72</v>
      </c>
      <c r="CH793">
        <v>32625.5</v>
      </c>
      <c r="CI793">
        <v>40.653455200000003</v>
      </c>
      <c r="CJ793">
        <v>2.73</v>
      </c>
      <c r="CK793">
        <v>-219826.67</v>
      </c>
      <c r="CL793">
        <v>-89030</v>
      </c>
      <c r="CM793">
        <v>130796.67</v>
      </c>
      <c r="CN793">
        <v>-3720</v>
      </c>
      <c r="CO793">
        <v>4506150</v>
      </c>
      <c r="CP793">
        <v>-93343.33</v>
      </c>
      <c r="CQ793">
        <v>-84186.67</v>
      </c>
      <c r="CR793">
        <v>8358.41</v>
      </c>
      <c r="CS793">
        <v>189054723.81999999</v>
      </c>
      <c r="CT793">
        <v>34351.11</v>
      </c>
      <c r="CU793">
        <v>189121737.34</v>
      </c>
      <c r="CV793" s="34">
        <v>0.52698149999999999</v>
      </c>
      <c r="CW793">
        <v>0</v>
      </c>
      <c r="CX793" s="5">
        <v>4843506.84</v>
      </c>
      <c r="CY793" s="10">
        <f t="shared" si="25"/>
        <v>0</v>
      </c>
      <c r="CZ793" s="10">
        <f>IFERROR(INDEX(CONFAZ!$A$2:$ES$440,MATCH(DATE(YEAR($A793),MONTH($A793),15),CONFAZ!$A$2:$A$440,0),4),0)</f>
        <v>21989.72</v>
      </c>
      <c r="DA793"/>
      <c r="DB793"/>
      <c r="DC793"/>
      <c r="DD793"/>
      <c r="DJ793"/>
    </row>
    <row r="794" spans="1:114" x14ac:dyDescent="0.25">
      <c r="A794" s="1">
        <v>41112</v>
      </c>
      <c r="B794" s="1" t="str">
        <f t="shared" si="24"/>
        <v>22/07/2012</v>
      </c>
      <c r="C794" t="s">
        <v>61</v>
      </c>
      <c r="D794" t="s">
        <v>11</v>
      </c>
      <c r="E794" s="8">
        <v>2.0287000000000002</v>
      </c>
      <c r="F794">
        <v>164064526.12</v>
      </c>
      <c r="G794">
        <v>40655.9</v>
      </c>
      <c r="H794">
        <v>324833929</v>
      </c>
      <c r="I794">
        <v>45630285.559999995</v>
      </c>
      <c r="J794">
        <v>92549914.910000011</v>
      </c>
      <c r="K794">
        <v>6761083.8700000001</v>
      </c>
      <c r="L794">
        <v>15774638</v>
      </c>
      <c r="M794" s="10">
        <v>7561149</v>
      </c>
      <c r="N794" s="10">
        <v>34272913</v>
      </c>
      <c r="O794" s="10">
        <v>41210083</v>
      </c>
      <c r="P794" s="10">
        <v>46491316</v>
      </c>
      <c r="Q794" s="10">
        <v>3621829</v>
      </c>
      <c r="R794" s="10">
        <v>46133932</v>
      </c>
      <c r="S794" s="10">
        <v>886349</v>
      </c>
      <c r="T794" s="10">
        <v>15018986</v>
      </c>
      <c r="U794" s="10">
        <v>100254608</v>
      </c>
      <c r="V794" s="10">
        <v>29342780</v>
      </c>
      <c r="W794" s="10">
        <v>886349</v>
      </c>
      <c r="X794" s="10">
        <v>15018986</v>
      </c>
      <c r="Y794" s="10">
        <v>100254608</v>
      </c>
      <c r="Z794" s="10">
        <v>29342780</v>
      </c>
      <c r="AA794" s="10">
        <v>39984</v>
      </c>
      <c r="AB794" s="10">
        <v>23.6342662094</v>
      </c>
      <c r="AC794">
        <v>147.46</v>
      </c>
      <c r="AD794">
        <v>20837121787</v>
      </c>
      <c r="AE794">
        <v>18294468661</v>
      </c>
      <c r="AF794" s="10">
        <f>INDEX(CONFAZ!$EN$2:$ES$408,MATCH(DATE(YEAR($A794),MONTH($A794),15),CONFAZ!$EN$2:$EN$408,0),2)</f>
        <v>297758683</v>
      </c>
      <c r="AG794" s="10">
        <f>INDEX(CONFAZ!$EN$2:$ES$408,MATCH(DATE(YEAR($A794),MONTH($A794),15),CONFAZ!$EN$2:$EN$408,0),3)</f>
        <v>404088452</v>
      </c>
      <c r="AH794">
        <v>622</v>
      </c>
      <c r="AI794">
        <v>763103619800</v>
      </c>
      <c r="AJ794">
        <v>8.07</v>
      </c>
      <c r="AK794">
        <v>0.43</v>
      </c>
      <c r="AL794">
        <v>0</v>
      </c>
      <c r="AM794">
        <v>0</v>
      </c>
      <c r="AN794">
        <v>0</v>
      </c>
      <c r="AO794">
        <v>0</v>
      </c>
      <c r="AP794">
        <v>7.50958012279039</v>
      </c>
      <c r="AQ794">
        <v>1.43</v>
      </c>
      <c r="AR794">
        <v>205.26</v>
      </c>
      <c r="AS794">
        <v>23.05</v>
      </c>
      <c r="AT794" s="10">
        <v>409021000000</v>
      </c>
      <c r="AU794">
        <v>0</v>
      </c>
      <c r="AV794">
        <v>0</v>
      </c>
      <c r="AW794">
        <v>155006129</v>
      </c>
      <c r="AX794">
        <v>61305383</v>
      </c>
      <c r="AY794">
        <v>0</v>
      </c>
      <c r="AZ794" s="10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27141029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56634712</v>
      </c>
      <c r="BM794">
        <v>0</v>
      </c>
      <c r="BN794">
        <v>9925005</v>
      </c>
      <c r="BO794">
        <v>14775476000</v>
      </c>
      <c r="BP794">
        <v>0.4</v>
      </c>
      <c r="BQ794" s="3">
        <v>3704</v>
      </c>
      <c r="BR794">
        <v>14818.48</v>
      </c>
      <c r="BS794">
        <v>1632246000</v>
      </c>
      <c r="BT794">
        <v>15686000</v>
      </c>
      <c r="BU794">
        <v>3142392000</v>
      </c>
      <c r="BV794">
        <v>7559371000</v>
      </c>
      <c r="BW794">
        <v>2425781000</v>
      </c>
      <c r="BX794">
        <v>12349695000</v>
      </c>
      <c r="BY794">
        <v>6763404000</v>
      </c>
      <c r="BZ794">
        <v>0.4</v>
      </c>
      <c r="CA794">
        <v>3704</v>
      </c>
      <c r="CB794">
        <v>7198.79</v>
      </c>
      <c r="CC794">
        <v>13932770000</v>
      </c>
      <c r="CD794">
        <v>0.4</v>
      </c>
      <c r="CE794">
        <v>447171.91</v>
      </c>
      <c r="CF794">
        <v>120164063.40000001</v>
      </c>
      <c r="CG794">
        <v>7576.46</v>
      </c>
      <c r="CH794">
        <v>33252.5</v>
      </c>
      <c r="CI794">
        <v>40.653455200000003</v>
      </c>
      <c r="CJ794">
        <v>2.73</v>
      </c>
      <c r="CK794">
        <v>-103010</v>
      </c>
      <c r="CL794">
        <v>-67576.67</v>
      </c>
      <c r="CM794">
        <v>35436.67</v>
      </c>
      <c r="CN794">
        <v>9736.67</v>
      </c>
      <c r="CO794">
        <v>5046920</v>
      </c>
      <c r="CP794">
        <v>-100700</v>
      </c>
      <c r="CQ794">
        <v>-77543.33</v>
      </c>
      <c r="CR794">
        <v>11541.08</v>
      </c>
      <c r="CS794">
        <v>200182495.36000001</v>
      </c>
      <c r="CT794">
        <v>28299.98</v>
      </c>
      <c r="CU794">
        <v>200235005.25</v>
      </c>
      <c r="CV794" s="34">
        <v>0.52698149999999999</v>
      </c>
      <c r="CW794">
        <v>0</v>
      </c>
      <c r="CX794" s="5">
        <v>4560690.87</v>
      </c>
      <c r="CY794" s="10">
        <f t="shared" si="25"/>
        <v>0</v>
      </c>
      <c r="CZ794" s="10">
        <f>IFERROR(INDEX(CONFAZ!$A$2:$ES$440,MATCH(DATE(YEAR($A794),MONTH($A794),15),CONFAZ!$A$2:$A$440,0),4),0)</f>
        <v>7576.46</v>
      </c>
      <c r="DA794"/>
      <c r="DB794"/>
      <c r="DC794"/>
      <c r="DD794"/>
      <c r="DJ794"/>
    </row>
    <row r="795" spans="1:114" x14ac:dyDescent="0.25">
      <c r="A795" s="1">
        <v>41143</v>
      </c>
      <c r="B795" s="1" t="str">
        <f t="shared" si="24"/>
        <v>22/08/2012</v>
      </c>
      <c r="C795" t="s">
        <v>61</v>
      </c>
      <c r="D795" t="s">
        <v>11</v>
      </c>
      <c r="E795" s="8">
        <v>2.0293999999999999</v>
      </c>
      <c r="F795">
        <v>172707048.44999999</v>
      </c>
      <c r="G795">
        <v>24718.080000000002</v>
      </c>
      <c r="H795">
        <v>317085754</v>
      </c>
      <c r="I795">
        <v>44890958.189999998</v>
      </c>
      <c r="J795">
        <v>77593266.529999986</v>
      </c>
      <c r="K795">
        <v>6803673.5199999996</v>
      </c>
      <c r="L795">
        <v>11611766</v>
      </c>
      <c r="M795" s="10">
        <v>6650404</v>
      </c>
      <c r="N795" s="10">
        <v>35680330</v>
      </c>
      <c r="O795" s="10">
        <v>45099538</v>
      </c>
      <c r="P795" s="10">
        <v>48984435</v>
      </c>
      <c r="Q795" s="10">
        <v>4154594</v>
      </c>
      <c r="R795" s="10">
        <v>51340304</v>
      </c>
      <c r="S795" s="10">
        <v>979639</v>
      </c>
      <c r="T795" s="10">
        <v>15764084</v>
      </c>
      <c r="U795" s="10">
        <v>82925839</v>
      </c>
      <c r="V795" s="10">
        <v>25481869</v>
      </c>
      <c r="W795" s="10">
        <v>979639</v>
      </c>
      <c r="X795" s="10">
        <v>15764084</v>
      </c>
      <c r="Y795" s="10">
        <v>82925839</v>
      </c>
      <c r="Z795" s="10">
        <v>25481869</v>
      </c>
      <c r="AA795" s="10">
        <v>24718</v>
      </c>
      <c r="AB795" s="10">
        <v>23.556629216400001</v>
      </c>
      <c r="AC795">
        <v>149.91</v>
      </c>
      <c r="AD795">
        <v>22241316256</v>
      </c>
      <c r="AE795">
        <v>19312716179</v>
      </c>
      <c r="AF795" s="10">
        <f>INDEX(CONFAZ!$EN$2:$ES$408,MATCH(DATE(YEAR($A795),MONTH($A795),15),CONFAZ!$EN$2:$EN$408,0),2)</f>
        <v>206697572</v>
      </c>
      <c r="AG795" s="10">
        <f>INDEX(CONFAZ!$EN$2:$ES$408,MATCH(DATE(YEAR($A795),MONTH($A795),15),CONFAZ!$EN$2:$EN$408,0),3)</f>
        <v>282258199</v>
      </c>
      <c r="AH795">
        <v>622</v>
      </c>
      <c r="AI795">
        <v>765532297400</v>
      </c>
      <c r="AJ795">
        <v>7.85</v>
      </c>
      <c r="AK795">
        <v>0.45</v>
      </c>
      <c r="AL795">
        <v>0</v>
      </c>
      <c r="AM795">
        <v>0</v>
      </c>
      <c r="AN795">
        <v>0</v>
      </c>
      <c r="AO795">
        <v>0</v>
      </c>
      <c r="AP795">
        <v>7.3647516118749099</v>
      </c>
      <c r="AQ795">
        <v>1.41</v>
      </c>
      <c r="AR795">
        <v>224.55</v>
      </c>
      <c r="AS795">
        <v>6.56</v>
      </c>
      <c r="AT795" s="10">
        <v>418752000000</v>
      </c>
      <c r="AU795">
        <v>0</v>
      </c>
      <c r="AV795">
        <v>0</v>
      </c>
      <c r="AW795">
        <v>107510541</v>
      </c>
      <c r="AX795">
        <v>59778849</v>
      </c>
      <c r="AY795">
        <v>0</v>
      </c>
      <c r="AZ795" s="10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19891138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23870484</v>
      </c>
      <c r="BM795">
        <v>0</v>
      </c>
      <c r="BN795">
        <v>3970070</v>
      </c>
      <c r="BO795">
        <v>14775476000</v>
      </c>
      <c r="BP795">
        <v>0.4</v>
      </c>
      <c r="BQ795" s="3">
        <v>3704</v>
      </c>
      <c r="BR795">
        <v>14818.48</v>
      </c>
      <c r="BS795">
        <v>1632246000</v>
      </c>
      <c r="BT795">
        <v>15686000</v>
      </c>
      <c r="BU795">
        <v>3142392000</v>
      </c>
      <c r="BV795">
        <v>7559371000</v>
      </c>
      <c r="BW795">
        <v>2425781000</v>
      </c>
      <c r="BX795">
        <v>12349695000</v>
      </c>
      <c r="BY795">
        <v>6763404000</v>
      </c>
      <c r="BZ795">
        <v>0.4</v>
      </c>
      <c r="CA795">
        <v>3704</v>
      </c>
      <c r="CB795">
        <v>7198.79</v>
      </c>
      <c r="CC795">
        <v>14775476000</v>
      </c>
      <c r="CD795">
        <v>0.4</v>
      </c>
      <c r="CE795">
        <v>354365.35</v>
      </c>
      <c r="CF795">
        <v>136735500.84</v>
      </c>
      <c r="CG795">
        <v>27850.9</v>
      </c>
      <c r="CH795">
        <v>34670.5</v>
      </c>
      <c r="CI795">
        <v>40.653455200000003</v>
      </c>
      <c r="CJ795">
        <v>2.73</v>
      </c>
      <c r="CK795">
        <v>-103010</v>
      </c>
      <c r="CL795">
        <v>-67576.67</v>
      </c>
      <c r="CM795">
        <v>35436.67</v>
      </c>
      <c r="CN795">
        <v>9736.67</v>
      </c>
      <c r="CO795">
        <v>5046920</v>
      </c>
      <c r="CP795">
        <v>-100700</v>
      </c>
      <c r="CQ795">
        <v>-77543.33</v>
      </c>
      <c r="CR795">
        <v>11741.63</v>
      </c>
      <c r="CS795">
        <v>188700489.46000001</v>
      </c>
      <c r="CT795">
        <v>14203.47</v>
      </c>
      <c r="CU795">
        <v>188732034.56</v>
      </c>
      <c r="CV795" s="34">
        <v>0.52698149999999999</v>
      </c>
      <c r="CW795">
        <v>0</v>
      </c>
      <c r="CX795" s="5">
        <v>2431777.4400000004</v>
      </c>
      <c r="CY795" s="10">
        <f t="shared" si="25"/>
        <v>0</v>
      </c>
      <c r="CZ795" s="10">
        <f>IFERROR(INDEX(CONFAZ!$A$2:$ES$440,MATCH(DATE(YEAR($A795),MONTH($A795),15),CONFAZ!$A$2:$A$440,0),4),0)</f>
        <v>27850.9</v>
      </c>
      <c r="DA795"/>
      <c r="DB795" s="4"/>
      <c r="DC795" s="4"/>
      <c r="DD795"/>
    </row>
    <row r="796" spans="1:114" x14ac:dyDescent="0.25">
      <c r="A796" s="1">
        <v>41174</v>
      </c>
      <c r="B796" s="1" t="str">
        <f t="shared" si="24"/>
        <v>22/09/2012</v>
      </c>
      <c r="C796" t="s">
        <v>61</v>
      </c>
      <c r="D796" t="s">
        <v>11</v>
      </c>
      <c r="E796" s="8">
        <v>2.0280999999999998</v>
      </c>
      <c r="F796">
        <v>179367000.32000005</v>
      </c>
      <c r="G796">
        <v>22147.4</v>
      </c>
      <c r="H796">
        <v>340891123</v>
      </c>
      <c r="I796">
        <v>50665167.719999991</v>
      </c>
      <c r="J796">
        <v>90116376.150000021</v>
      </c>
      <c r="K796">
        <v>6698577.5600000005</v>
      </c>
      <c r="L796">
        <v>7153816</v>
      </c>
      <c r="M796" s="10">
        <v>5704289</v>
      </c>
      <c r="N796" s="10">
        <v>36322974</v>
      </c>
      <c r="O796" s="10">
        <v>41453295</v>
      </c>
      <c r="P796" s="10">
        <v>50713015</v>
      </c>
      <c r="Q796" s="10">
        <v>3946700</v>
      </c>
      <c r="R796" s="10">
        <v>59100089</v>
      </c>
      <c r="S796" s="10">
        <v>722558</v>
      </c>
      <c r="T796" s="10">
        <v>15577226</v>
      </c>
      <c r="U796" s="10">
        <v>97521368</v>
      </c>
      <c r="V796" s="10">
        <v>29807982</v>
      </c>
      <c r="W796" s="10">
        <v>722558</v>
      </c>
      <c r="X796" s="10">
        <v>15577226</v>
      </c>
      <c r="Y796" s="10">
        <v>97521368</v>
      </c>
      <c r="Z796" s="10">
        <v>29807982</v>
      </c>
      <c r="AA796" s="10">
        <v>21627</v>
      </c>
      <c r="AB796" s="10">
        <v>27.8574901466</v>
      </c>
      <c r="AC796">
        <v>141.6</v>
      </c>
      <c r="AD796" s="2">
        <v>19890116135</v>
      </c>
      <c r="AE796" s="2">
        <v>17605428014</v>
      </c>
      <c r="AF796" s="10">
        <f>INDEX(CONFAZ!$EN$2:$ES$408,MATCH(DATE(YEAR($A796),MONTH($A796),15),CONFAZ!$EN$2:$EN$408,0),2)</f>
        <v>371127997</v>
      </c>
      <c r="AG796" s="10">
        <f>INDEX(CONFAZ!$EN$2:$ES$408,MATCH(DATE(YEAR($A796),MONTH($A796),15),CONFAZ!$EN$2:$EN$408,0),3)</f>
        <v>393034108</v>
      </c>
      <c r="AH796">
        <v>622</v>
      </c>
      <c r="AI796">
        <v>768094200599.99902</v>
      </c>
      <c r="AJ796">
        <v>7.39</v>
      </c>
      <c r="AK796">
        <v>0.63</v>
      </c>
      <c r="AL796">
        <v>874.44055555555497</v>
      </c>
      <c r="AM796">
        <v>717.61400000000003</v>
      </c>
      <c r="AN796">
        <v>659.34761904761899</v>
      </c>
      <c r="AO796">
        <v>805.94039999999995</v>
      </c>
      <c r="AP796">
        <v>7.1374226316547</v>
      </c>
      <c r="AQ796">
        <v>1.56999</v>
      </c>
      <c r="AR796">
        <v>227.98</v>
      </c>
      <c r="AS796">
        <v>6.09</v>
      </c>
      <c r="AT796" s="10">
        <v>402675800000</v>
      </c>
      <c r="AU796">
        <v>0</v>
      </c>
      <c r="AV796">
        <v>0</v>
      </c>
      <c r="AW796">
        <v>159710063</v>
      </c>
      <c r="AX796">
        <v>61133522</v>
      </c>
      <c r="AY796">
        <v>0</v>
      </c>
      <c r="AZ796" s="10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6594255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83139643</v>
      </c>
      <c r="BM796">
        <v>0</v>
      </c>
      <c r="BN796">
        <v>8842643</v>
      </c>
      <c r="BO796">
        <v>14775476000</v>
      </c>
      <c r="BP796" s="3">
        <v>0.4</v>
      </c>
      <c r="BQ796" s="3">
        <v>3704</v>
      </c>
      <c r="BR796" s="3">
        <v>14818.48</v>
      </c>
      <c r="BS796" s="3">
        <v>1632246000</v>
      </c>
      <c r="BT796" s="3">
        <v>15686000</v>
      </c>
      <c r="BU796" s="3">
        <v>3142392000</v>
      </c>
      <c r="BV796" s="3">
        <v>7559371000</v>
      </c>
      <c r="BW796">
        <v>2425781000</v>
      </c>
      <c r="BX796">
        <v>12349695000</v>
      </c>
      <c r="BY796">
        <v>6763404000</v>
      </c>
      <c r="BZ796">
        <v>0.4</v>
      </c>
      <c r="CA796">
        <v>3704</v>
      </c>
      <c r="CB796">
        <v>7198.79</v>
      </c>
      <c r="CC796">
        <v>14775476000</v>
      </c>
      <c r="CD796">
        <v>0.4</v>
      </c>
      <c r="CE796">
        <v>466080.87</v>
      </c>
      <c r="CF796">
        <v>133480376.65000001</v>
      </c>
      <c r="CG796">
        <v>20665.88</v>
      </c>
      <c r="CH796">
        <v>30374.5</v>
      </c>
      <c r="CI796">
        <v>40.653455200000003</v>
      </c>
      <c r="CJ796">
        <v>2.72</v>
      </c>
      <c r="CK796">
        <v>-103010</v>
      </c>
      <c r="CL796">
        <v>-67576.67</v>
      </c>
      <c r="CM796">
        <v>35436.67</v>
      </c>
      <c r="CN796">
        <v>9736.67</v>
      </c>
      <c r="CO796">
        <v>5046920</v>
      </c>
      <c r="CP796">
        <v>-100700</v>
      </c>
      <c r="CQ796">
        <v>-77543.33</v>
      </c>
      <c r="CR796">
        <v>5001.24</v>
      </c>
      <c r="CS796">
        <v>211619775.44</v>
      </c>
      <c r="CT796">
        <v>11249.82</v>
      </c>
      <c r="CU796">
        <v>211636026.5</v>
      </c>
      <c r="CV796" s="34">
        <v>0.52698149999999999</v>
      </c>
      <c r="CW796">
        <v>0</v>
      </c>
      <c r="CX796" s="5">
        <v>2082797.62</v>
      </c>
      <c r="CY796" s="10">
        <f t="shared" si="25"/>
        <v>0</v>
      </c>
      <c r="CZ796" s="10">
        <f>IFERROR(INDEX(CONFAZ!$A$2:$ES$440,MATCH(DATE(YEAR($A796),MONTH($A796),15),CONFAZ!$A$2:$A$440,0),4),0)</f>
        <v>20665.88</v>
      </c>
      <c r="DA796" s="10"/>
      <c r="DB796" s="10"/>
      <c r="DC796"/>
      <c r="DD796"/>
      <c r="DJ796"/>
    </row>
    <row r="797" spans="1:114" x14ac:dyDescent="0.25">
      <c r="A797" s="1">
        <v>41204</v>
      </c>
      <c r="B797" s="1" t="str">
        <f t="shared" si="24"/>
        <v>22/10/2012</v>
      </c>
      <c r="C797" t="s">
        <v>61</v>
      </c>
      <c r="D797" t="s">
        <v>11</v>
      </c>
      <c r="E797" s="8">
        <v>2.0297999999999998</v>
      </c>
      <c r="F797">
        <v>189960756.65000007</v>
      </c>
      <c r="G797">
        <v>3909368.71</v>
      </c>
      <c r="H797">
        <v>334945022</v>
      </c>
      <c r="I797">
        <v>45584907.730000004</v>
      </c>
      <c r="J797">
        <v>72751112.61999999</v>
      </c>
      <c r="K797">
        <v>7024369.9300000006</v>
      </c>
      <c r="L797">
        <v>7391170</v>
      </c>
      <c r="M797" s="10">
        <v>6906153</v>
      </c>
      <c r="N797" s="10">
        <v>35792354</v>
      </c>
      <c r="O797" s="10">
        <v>46075897</v>
      </c>
      <c r="P797" s="10">
        <v>52252499</v>
      </c>
      <c r="Q797" s="10">
        <v>4437740</v>
      </c>
      <c r="R797" s="10">
        <v>58061723</v>
      </c>
      <c r="S797" s="10">
        <v>864905</v>
      </c>
      <c r="T797" s="10">
        <v>17644575</v>
      </c>
      <c r="U797" s="10">
        <v>77821644</v>
      </c>
      <c r="V797" s="10">
        <v>31178695</v>
      </c>
      <c r="W797" s="10">
        <v>864905</v>
      </c>
      <c r="X797" s="10">
        <v>17644575</v>
      </c>
      <c r="Y797" s="10">
        <v>77821644</v>
      </c>
      <c r="Z797" s="10">
        <v>31178695</v>
      </c>
      <c r="AA797" s="10">
        <v>3908837</v>
      </c>
      <c r="AB797" s="10">
        <v>21.3938962426</v>
      </c>
      <c r="AC797">
        <v>147.71</v>
      </c>
      <c r="AD797" s="2">
        <v>21187492462</v>
      </c>
      <c r="AE797" s="2">
        <v>20395170133</v>
      </c>
      <c r="AF797" s="10">
        <f>INDEX(CONFAZ!$EN$2:$ES$408,MATCH(DATE(YEAR($A797),MONTH($A797),15),CONFAZ!$EN$2:$EN$408,0),2)</f>
        <v>370156019</v>
      </c>
      <c r="AG797" s="10">
        <f>INDEX(CONFAZ!$EN$2:$ES$408,MATCH(DATE(YEAR($A797),MONTH($A797),15),CONFAZ!$EN$2:$EN$408,0),3)</f>
        <v>734202529</v>
      </c>
      <c r="AH797">
        <v>622</v>
      </c>
      <c r="AI797">
        <v>766763039399.99902</v>
      </c>
      <c r="AJ797">
        <v>7.23</v>
      </c>
      <c r="AK797">
        <v>0.71</v>
      </c>
      <c r="AL797">
        <v>874.98611111111097</v>
      </c>
      <c r="AM797">
        <v>717.08249999999998</v>
      </c>
      <c r="AN797">
        <v>660.142857142857</v>
      </c>
      <c r="AO797">
        <v>806.19839999999999</v>
      </c>
      <c r="AP797">
        <v>6.9594997634572202</v>
      </c>
      <c r="AQ797">
        <v>1.59</v>
      </c>
      <c r="AR797">
        <v>226.36</v>
      </c>
      <c r="AS797">
        <v>13.659000000000001</v>
      </c>
      <c r="AT797" s="10">
        <v>431405500000</v>
      </c>
      <c r="AU797">
        <v>0</v>
      </c>
      <c r="AV797">
        <v>0</v>
      </c>
      <c r="AW797">
        <v>127443340</v>
      </c>
      <c r="AX797">
        <v>82930676</v>
      </c>
      <c r="AY797">
        <v>0</v>
      </c>
      <c r="AZ797" s="10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12641320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24243610</v>
      </c>
      <c r="BM797">
        <v>0</v>
      </c>
      <c r="BN797">
        <v>7627734</v>
      </c>
      <c r="BO797">
        <v>14775476000</v>
      </c>
      <c r="BP797" s="3">
        <v>0.4</v>
      </c>
      <c r="BQ797" s="3">
        <v>3704</v>
      </c>
      <c r="BR797" s="3">
        <v>14818.48</v>
      </c>
      <c r="BS797" s="3">
        <v>1632246000</v>
      </c>
      <c r="BT797">
        <v>15686000</v>
      </c>
      <c r="BU797" s="3">
        <v>3142392000</v>
      </c>
      <c r="BV797">
        <v>7559371000</v>
      </c>
      <c r="BW797" s="3">
        <v>2425781000</v>
      </c>
      <c r="BX797" s="3">
        <v>12349695000</v>
      </c>
      <c r="BY797">
        <v>6763404000</v>
      </c>
      <c r="BZ797">
        <v>0.4</v>
      </c>
      <c r="CA797">
        <v>3704</v>
      </c>
      <c r="CB797">
        <v>7198.79</v>
      </c>
      <c r="CC797">
        <v>14775476000</v>
      </c>
      <c r="CD797">
        <v>0.4</v>
      </c>
      <c r="CE797">
        <v>337974.94</v>
      </c>
      <c r="CF797">
        <v>138570478.83000001</v>
      </c>
      <c r="CG797">
        <v>18095.099999999999</v>
      </c>
      <c r="CH797">
        <v>32678.5</v>
      </c>
      <c r="CI797">
        <v>40.653455200000003</v>
      </c>
      <c r="CJ797">
        <v>2.73</v>
      </c>
      <c r="CK797">
        <v>-12740</v>
      </c>
      <c r="CL797">
        <v>31866.67</v>
      </c>
      <c r="CM797">
        <v>44606.67</v>
      </c>
      <c r="CN797">
        <v>-603.33000000000004</v>
      </c>
      <c r="CO797">
        <v>5048813.33</v>
      </c>
      <c r="CP797">
        <v>-92103.33</v>
      </c>
      <c r="CQ797">
        <v>-38373.33</v>
      </c>
      <c r="CR797">
        <v>503228.6</v>
      </c>
      <c r="CS797">
        <v>193897143.09</v>
      </c>
      <c r="CT797">
        <v>17037.78</v>
      </c>
      <c r="CU797">
        <v>194432209.47</v>
      </c>
      <c r="CV797" s="34">
        <v>0.52698149999999999</v>
      </c>
      <c r="CW797">
        <v>0</v>
      </c>
      <c r="CX797" s="5">
        <v>1782268.4200000004</v>
      </c>
      <c r="CY797" s="10">
        <f t="shared" si="25"/>
        <v>0</v>
      </c>
      <c r="CZ797" s="10">
        <f>IFERROR(INDEX(CONFAZ!$A$2:$ES$440,MATCH(DATE(YEAR($A797),MONTH($A797),15),CONFAZ!$A$2:$A$440,0),4),0)</f>
        <v>18095.099999999999</v>
      </c>
      <c r="DA797"/>
      <c r="DB797"/>
      <c r="DC797"/>
      <c r="DD797"/>
      <c r="DJ797"/>
    </row>
    <row r="798" spans="1:114" x14ac:dyDescent="0.25">
      <c r="A798" s="1">
        <v>41235</v>
      </c>
      <c r="B798" s="1" t="str">
        <f t="shared" si="24"/>
        <v>22/11/2012</v>
      </c>
      <c r="C798" t="s">
        <v>61</v>
      </c>
      <c r="D798" t="s">
        <v>11</v>
      </c>
      <c r="E798" s="8">
        <v>2.0678000000000001</v>
      </c>
      <c r="F798">
        <v>187204465.70000005</v>
      </c>
      <c r="G798">
        <v>756437.95000000007</v>
      </c>
      <c r="H798">
        <v>369257801</v>
      </c>
      <c r="I798">
        <v>53448977.060000002</v>
      </c>
      <c r="J798">
        <v>102456047.16999999</v>
      </c>
      <c r="K798">
        <v>7671749.0600000005</v>
      </c>
      <c r="L798">
        <v>6006544</v>
      </c>
      <c r="M798" s="10">
        <v>8093670</v>
      </c>
      <c r="N798" s="10">
        <v>37895316</v>
      </c>
      <c r="O798" s="10">
        <v>44528516</v>
      </c>
      <c r="P798" s="10">
        <v>55458572</v>
      </c>
      <c r="Q798" s="10">
        <v>5108083</v>
      </c>
      <c r="R798" s="10">
        <v>57142021</v>
      </c>
      <c r="S798" s="10">
        <v>815862</v>
      </c>
      <c r="T798" s="10">
        <v>17090706</v>
      </c>
      <c r="U798" s="10">
        <v>109350944</v>
      </c>
      <c r="V798" s="10">
        <v>33017673</v>
      </c>
      <c r="W798" s="10">
        <v>815862</v>
      </c>
      <c r="X798" s="10">
        <v>17090706</v>
      </c>
      <c r="Y798" s="10">
        <v>109350944</v>
      </c>
      <c r="Z798" s="10">
        <v>33017673</v>
      </c>
      <c r="AA798" s="10">
        <v>756438</v>
      </c>
      <c r="AB798" s="10">
        <v>19.9387266337</v>
      </c>
      <c r="AC798">
        <v>144.15</v>
      </c>
      <c r="AD798" s="2">
        <v>19707711615</v>
      </c>
      <c r="AE798" s="2">
        <v>20821071301</v>
      </c>
      <c r="AF798" s="10">
        <f>INDEX(CONFAZ!$EN$2:$ES$408,MATCH(DATE(YEAR($A798),MONTH($A798),15),CONFAZ!$EN$2:$EN$408,0),2)</f>
        <v>126431728</v>
      </c>
      <c r="AG798" s="10">
        <f>INDEX(CONFAZ!$EN$2:$ES$408,MATCH(DATE(YEAR($A798),MONTH($A798),15),CONFAZ!$EN$2:$EN$408,0),3)</f>
        <v>1259271312</v>
      </c>
      <c r="AH798">
        <v>622</v>
      </c>
      <c r="AI798">
        <v>782786368000</v>
      </c>
      <c r="AJ798">
        <v>7.14</v>
      </c>
      <c r="AK798">
        <v>0.54</v>
      </c>
      <c r="AL798">
        <v>877.37888888888801</v>
      </c>
      <c r="AM798">
        <v>717.30899999999997</v>
      </c>
      <c r="AN798">
        <v>660.84619047619003</v>
      </c>
      <c r="AO798">
        <v>806.75599999999997</v>
      </c>
      <c r="AP798">
        <v>6.8239579367610803</v>
      </c>
      <c r="AQ798">
        <v>1.6</v>
      </c>
      <c r="AR798">
        <v>226.01</v>
      </c>
      <c r="AS798">
        <v>5.79</v>
      </c>
      <c r="AT798" s="10">
        <v>426600400000</v>
      </c>
      <c r="AU798">
        <v>0</v>
      </c>
      <c r="AV798">
        <v>0</v>
      </c>
      <c r="AW798">
        <v>46760976</v>
      </c>
      <c r="AX798">
        <v>14523192</v>
      </c>
      <c r="AY798">
        <v>0</v>
      </c>
      <c r="AZ798" s="10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17427638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8927310</v>
      </c>
      <c r="BM798">
        <v>0</v>
      </c>
      <c r="BN798">
        <v>5882836</v>
      </c>
      <c r="BO798">
        <v>14775476000</v>
      </c>
      <c r="BP798" s="3">
        <v>0.4</v>
      </c>
      <c r="BQ798" s="3">
        <v>3704</v>
      </c>
      <c r="BR798" s="3">
        <v>14818.48</v>
      </c>
      <c r="BS798" s="3">
        <v>1632246000</v>
      </c>
      <c r="BT798" s="3">
        <v>15686000</v>
      </c>
      <c r="BU798" s="3">
        <v>3142392000</v>
      </c>
      <c r="BV798">
        <v>7559371000</v>
      </c>
      <c r="BW798" s="3">
        <v>2425781000</v>
      </c>
      <c r="BX798" s="3">
        <v>12349695000</v>
      </c>
      <c r="BY798">
        <v>6763404000</v>
      </c>
      <c r="BZ798">
        <v>0.4</v>
      </c>
      <c r="CA798">
        <v>3704</v>
      </c>
      <c r="CB798">
        <v>7198.79</v>
      </c>
      <c r="CC798">
        <v>14775476000</v>
      </c>
      <c r="CD798">
        <v>0.4</v>
      </c>
      <c r="CE798">
        <v>500785.46</v>
      </c>
      <c r="CF798">
        <v>250320150.90000001</v>
      </c>
      <c r="CG798">
        <v>23158.36</v>
      </c>
      <c r="CH798">
        <v>31729.5</v>
      </c>
      <c r="CI798">
        <v>40.653455200000003</v>
      </c>
      <c r="CJ798">
        <v>2.75</v>
      </c>
      <c r="CK798">
        <v>-12740</v>
      </c>
      <c r="CL798">
        <v>31866.67</v>
      </c>
      <c r="CM798">
        <v>44606.67</v>
      </c>
      <c r="CN798">
        <v>-603.33000000000004</v>
      </c>
      <c r="CO798">
        <v>5048813.33</v>
      </c>
      <c r="CP798">
        <v>-92103.33</v>
      </c>
      <c r="CQ798">
        <v>-38373.33</v>
      </c>
      <c r="CR798">
        <v>668457.11</v>
      </c>
      <c r="CS798">
        <v>222021210.84</v>
      </c>
      <c r="CT798">
        <v>13326.11</v>
      </c>
      <c r="CU798">
        <v>222702994.06</v>
      </c>
      <c r="CV798" s="34">
        <v>0.52698149999999999</v>
      </c>
      <c r="CW798">
        <v>0</v>
      </c>
      <c r="CX798" s="5">
        <v>1150633.1300000001</v>
      </c>
      <c r="CY798" s="10">
        <f t="shared" si="25"/>
        <v>0</v>
      </c>
      <c r="CZ798" s="10">
        <f>IFERROR(INDEX(CONFAZ!$A$2:$ES$440,MATCH(DATE(YEAR($A798),MONTH($A798),15),CONFAZ!$A$2:$A$440,0),4),0)</f>
        <v>23158.36</v>
      </c>
      <c r="DA798"/>
      <c r="DB798"/>
      <c r="DC798"/>
      <c r="DD798"/>
      <c r="DJ798"/>
    </row>
    <row r="799" spans="1:114" x14ac:dyDescent="0.25">
      <c r="A799" s="1">
        <v>41265</v>
      </c>
      <c r="B799" s="1" t="str">
        <f t="shared" si="24"/>
        <v>22/12/2012</v>
      </c>
      <c r="C799" t="s">
        <v>61</v>
      </c>
      <c r="D799" t="s">
        <v>11</v>
      </c>
      <c r="E799" s="8">
        <v>2.0777999999999999</v>
      </c>
      <c r="F799">
        <v>182670931.02999997</v>
      </c>
      <c r="G799">
        <v>1041310.39</v>
      </c>
      <c r="H799">
        <v>348307865</v>
      </c>
      <c r="I799">
        <v>51798459.43</v>
      </c>
      <c r="J799">
        <v>86031011.75999999</v>
      </c>
      <c r="K799">
        <v>8041200.0099999998</v>
      </c>
      <c r="L799">
        <v>6289645</v>
      </c>
      <c r="M799" s="10">
        <v>6590947</v>
      </c>
      <c r="N799" s="10">
        <v>34226480</v>
      </c>
      <c r="O799" s="10">
        <v>44332158</v>
      </c>
      <c r="P799" s="10">
        <v>55280829</v>
      </c>
      <c r="Q799" s="10">
        <v>4818049</v>
      </c>
      <c r="R799" s="10">
        <v>61253809</v>
      </c>
      <c r="S799" s="10">
        <v>864858</v>
      </c>
      <c r="T799" s="10">
        <v>17031210</v>
      </c>
      <c r="U799" s="10">
        <v>92399365</v>
      </c>
      <c r="V799" s="10">
        <v>30468850</v>
      </c>
      <c r="W799" s="10">
        <v>864858</v>
      </c>
      <c r="X799" s="10">
        <v>17031210</v>
      </c>
      <c r="Y799" s="10">
        <v>92399365</v>
      </c>
      <c r="Z799" s="10">
        <v>30468850</v>
      </c>
      <c r="AA799" s="10">
        <v>1041310</v>
      </c>
      <c r="AB799" s="10">
        <v>20.425072379700001</v>
      </c>
      <c r="AC799">
        <v>139.52000000000001</v>
      </c>
      <c r="AD799" s="2">
        <v>19684368532</v>
      </c>
      <c r="AE799" s="2">
        <v>17662214372</v>
      </c>
      <c r="AF799" s="10">
        <f>INDEX(CONFAZ!$EN$2:$ES$408,MATCH(DATE(YEAR($A799),MONTH($A799),15),CONFAZ!$EN$2:$EN$408,0),2)</f>
        <v>199258194</v>
      </c>
      <c r="AG799" s="10">
        <f>INDEX(CONFAZ!$EN$2:$ES$408,MATCH(DATE(YEAR($A799),MONTH($A799),15),CONFAZ!$EN$2:$EN$408,0),3)</f>
        <v>296754571</v>
      </c>
      <c r="AH799">
        <v>622</v>
      </c>
      <c r="AI799">
        <v>775324836600</v>
      </c>
      <c r="AJ799">
        <v>7.16</v>
      </c>
      <c r="AK799">
        <v>0.74</v>
      </c>
      <c r="AL799">
        <v>889.25277777777706</v>
      </c>
      <c r="AM799">
        <v>727.89699999999903</v>
      </c>
      <c r="AN799">
        <v>669.18952380952305</v>
      </c>
      <c r="AO799">
        <v>818.274</v>
      </c>
      <c r="AP799">
        <v>6.9151177008518001</v>
      </c>
      <c r="AQ799">
        <v>1.79</v>
      </c>
      <c r="AR799">
        <v>228.68</v>
      </c>
      <c r="AS799">
        <v>5.99</v>
      </c>
      <c r="AT799" s="10">
        <v>413705300000</v>
      </c>
      <c r="AU799">
        <v>0</v>
      </c>
      <c r="AV799">
        <v>0</v>
      </c>
      <c r="AW799">
        <v>120634338</v>
      </c>
      <c r="AX799">
        <v>95458432</v>
      </c>
      <c r="AY799">
        <v>0</v>
      </c>
      <c r="AZ799" s="10">
        <v>1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11590637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9981120</v>
      </c>
      <c r="BM799">
        <v>0</v>
      </c>
      <c r="BN799">
        <v>3604048</v>
      </c>
      <c r="BO799">
        <v>14775476000</v>
      </c>
      <c r="BP799" s="3">
        <v>0.4</v>
      </c>
      <c r="BQ799" s="3">
        <v>3704</v>
      </c>
      <c r="BR799" s="3">
        <v>14818.48</v>
      </c>
      <c r="BS799" s="3">
        <v>1632246000</v>
      </c>
      <c r="BT799" s="3">
        <v>15686000</v>
      </c>
      <c r="BU799" s="3">
        <v>3142392000</v>
      </c>
      <c r="BV799" s="3">
        <v>7559371000</v>
      </c>
      <c r="BW799" s="3">
        <v>2425781000</v>
      </c>
      <c r="BX799" s="3">
        <v>12349695000</v>
      </c>
      <c r="BY799">
        <v>5744808000</v>
      </c>
      <c r="BZ799">
        <v>0.4</v>
      </c>
      <c r="CA799">
        <v>3704</v>
      </c>
      <c r="CB799">
        <v>6245.02</v>
      </c>
      <c r="CC799">
        <v>14775476000</v>
      </c>
      <c r="CD799">
        <v>0.4</v>
      </c>
      <c r="CE799">
        <v>407914.81</v>
      </c>
      <c r="CF799">
        <v>234774435.91</v>
      </c>
      <c r="CG799">
        <v>19889.740000000002</v>
      </c>
      <c r="CH799">
        <v>34182.5</v>
      </c>
      <c r="CI799">
        <v>40.653455200000003</v>
      </c>
      <c r="CJ799">
        <v>2.75</v>
      </c>
      <c r="CK799">
        <v>-12740</v>
      </c>
      <c r="CL799">
        <v>31866.67</v>
      </c>
      <c r="CM799">
        <v>44606.67</v>
      </c>
      <c r="CN799">
        <v>-603.33000000000004</v>
      </c>
      <c r="CO799">
        <v>5048813.33</v>
      </c>
      <c r="CP799">
        <v>-92103.33</v>
      </c>
      <c r="CQ799">
        <v>-38373.33</v>
      </c>
      <c r="CR799">
        <v>561459.05000000005</v>
      </c>
      <c r="CS799">
        <v>203926248.24000001</v>
      </c>
      <c r="CT799">
        <v>17023.57</v>
      </c>
      <c r="CU799">
        <v>204514130.86000001</v>
      </c>
      <c r="CV799" s="34">
        <v>0.52698149999999999</v>
      </c>
      <c r="CW799">
        <v>0</v>
      </c>
      <c r="CX799" s="5">
        <v>805247.14999999991</v>
      </c>
      <c r="CY799" s="10">
        <f t="shared" si="25"/>
        <v>0</v>
      </c>
      <c r="CZ799" s="10">
        <f>IFERROR(INDEX(CONFAZ!$A$2:$ES$440,MATCH(DATE(YEAR($A799),MONTH($A799),15),CONFAZ!$A$2:$A$440,0),4),0)</f>
        <v>19889.740000000002</v>
      </c>
      <c r="DA799"/>
      <c r="DB799"/>
      <c r="DC799"/>
      <c r="DD799"/>
      <c r="DJ799"/>
    </row>
    <row r="800" spans="1:114" x14ac:dyDescent="0.25">
      <c r="A800" s="1">
        <v>41296</v>
      </c>
      <c r="B800" s="1" t="str">
        <f t="shared" si="24"/>
        <v>22/01/2013</v>
      </c>
      <c r="C800" t="s">
        <v>61</v>
      </c>
      <c r="D800" t="s">
        <v>11</v>
      </c>
      <c r="E800" s="8">
        <v>2.0310999999999999</v>
      </c>
      <c r="F800">
        <v>230450284.26999995</v>
      </c>
      <c r="G800">
        <v>72851.330000000016</v>
      </c>
      <c r="H800">
        <v>383895201</v>
      </c>
      <c r="I800">
        <v>50703478.059999995</v>
      </c>
      <c r="J800">
        <v>74877655.75999999</v>
      </c>
      <c r="K800">
        <v>9186322.790000001</v>
      </c>
      <c r="L800">
        <v>14765777</v>
      </c>
      <c r="M800" s="10">
        <v>8477736</v>
      </c>
      <c r="N800" s="10">
        <v>38006861</v>
      </c>
      <c r="O800" s="10">
        <v>68668976</v>
      </c>
      <c r="P800" s="10">
        <v>53730231</v>
      </c>
      <c r="Q800" s="10">
        <v>5160368</v>
      </c>
      <c r="R800" s="10">
        <v>66604895</v>
      </c>
      <c r="S800" s="10">
        <v>816983</v>
      </c>
      <c r="T800" s="10">
        <v>18816205</v>
      </c>
      <c r="U800" s="10">
        <v>93755253</v>
      </c>
      <c r="V800" s="10">
        <v>29784842</v>
      </c>
      <c r="W800" s="10">
        <v>816983</v>
      </c>
      <c r="X800" s="10">
        <v>18816205</v>
      </c>
      <c r="Y800" s="10">
        <v>93755253</v>
      </c>
      <c r="Z800" s="10">
        <v>29784842</v>
      </c>
      <c r="AA800" s="10">
        <v>72851</v>
      </c>
      <c r="AB800" s="10">
        <v>23.608735510500001</v>
      </c>
      <c r="AC800">
        <v>139.32</v>
      </c>
      <c r="AD800" s="2">
        <v>15757148192</v>
      </c>
      <c r="AE800" s="2">
        <v>20156726433</v>
      </c>
      <c r="AF800" s="10">
        <f>INDEX(CONFAZ!$EN$2:$ES$408,MATCH(DATE(YEAR($A800),MONTH($A800),15),CONFAZ!$EN$2:$EN$408,0),2)</f>
        <v>173325757</v>
      </c>
      <c r="AG800" s="10">
        <f>INDEX(CONFAZ!$EN$2:$ES$408,MATCH(DATE(YEAR($A800),MONTH($A800),15),CONFAZ!$EN$2:$EN$408,0),3)</f>
        <v>1241458349</v>
      </c>
      <c r="AH800">
        <v>678</v>
      </c>
      <c r="AI800">
        <v>758447268700</v>
      </c>
      <c r="AJ800">
        <v>7.11</v>
      </c>
      <c r="AK800">
        <v>0.92</v>
      </c>
      <c r="AL800">
        <v>888.66611111111104</v>
      </c>
      <c r="AM800">
        <v>736.44050000000004</v>
      </c>
      <c r="AN800">
        <v>680.10761904761898</v>
      </c>
      <c r="AO800">
        <v>820.46839999999997</v>
      </c>
      <c r="AP800">
        <v>7.26691933976314</v>
      </c>
      <c r="AQ800">
        <v>1.86</v>
      </c>
      <c r="AR800">
        <v>227.02</v>
      </c>
      <c r="AS800">
        <v>8.64</v>
      </c>
      <c r="AT800" s="10">
        <v>408889700000</v>
      </c>
      <c r="AU800">
        <v>0</v>
      </c>
      <c r="AV800">
        <v>0</v>
      </c>
      <c r="AW800">
        <v>90976723</v>
      </c>
      <c r="AX800">
        <v>80958888</v>
      </c>
      <c r="AY800">
        <v>0</v>
      </c>
      <c r="AZ800" s="1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3847426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6170409</v>
      </c>
      <c r="BO800">
        <v>18211488000</v>
      </c>
      <c r="BP800" s="3">
        <v>0.4</v>
      </c>
      <c r="BQ800" s="3">
        <v>3704</v>
      </c>
      <c r="BR800" s="3">
        <v>17996.55</v>
      </c>
      <c r="BS800" s="3">
        <v>1871630000</v>
      </c>
      <c r="BT800" s="3">
        <v>17679000</v>
      </c>
      <c r="BU800">
        <v>3901623000</v>
      </c>
      <c r="BV800">
        <v>8985524000</v>
      </c>
      <c r="BW800" s="3">
        <v>3435031000</v>
      </c>
      <c r="BX800">
        <v>14776457000</v>
      </c>
      <c r="BY800">
        <v>5744808000</v>
      </c>
      <c r="BZ800">
        <v>0.4</v>
      </c>
      <c r="CA800">
        <v>3704</v>
      </c>
      <c r="CB800">
        <v>6245.02</v>
      </c>
      <c r="CC800">
        <v>14775476000</v>
      </c>
      <c r="CD800">
        <v>0.4</v>
      </c>
      <c r="CE800">
        <v>465374.81</v>
      </c>
      <c r="CF800">
        <v>229098991.44</v>
      </c>
      <c r="CG800">
        <v>19178.439999999999</v>
      </c>
      <c r="CH800">
        <v>33784.910000000003</v>
      </c>
      <c r="CI800">
        <v>38.131496400000003</v>
      </c>
      <c r="CJ800">
        <v>2.76</v>
      </c>
      <c r="CK800">
        <v>91423.33</v>
      </c>
      <c r="CL800">
        <v>116293.33</v>
      </c>
      <c r="CM800">
        <v>24870</v>
      </c>
      <c r="CN800">
        <v>50243.33</v>
      </c>
      <c r="CO800">
        <v>5001793.33</v>
      </c>
      <c r="CP800">
        <v>-88190</v>
      </c>
      <c r="CQ800">
        <v>-7746.67</v>
      </c>
      <c r="CR800">
        <v>42361.599999999999</v>
      </c>
      <c r="CS800">
        <v>227667345.62</v>
      </c>
      <c r="CT800">
        <v>28415.759999999998</v>
      </c>
      <c r="CU800">
        <v>227739922.97999999</v>
      </c>
      <c r="CV800" s="34">
        <v>0.53078559999999997</v>
      </c>
      <c r="CW800">
        <v>0</v>
      </c>
      <c r="CX800" s="5">
        <v>2808386.57</v>
      </c>
      <c r="CY800" s="10">
        <f t="shared" si="25"/>
        <v>0</v>
      </c>
      <c r="CZ800" s="10">
        <f>IFERROR(INDEX(CONFAZ!$A$2:$ES$440,MATCH(DATE(YEAR($A800),MONTH($A800),15),CONFAZ!$A$2:$A$440,0),4),0)</f>
        <v>19178.439999999999</v>
      </c>
      <c r="DA800"/>
      <c r="DB800"/>
      <c r="DC800"/>
      <c r="DD800"/>
      <c r="DJ800"/>
    </row>
    <row r="801" spans="1:114" x14ac:dyDescent="0.25">
      <c r="A801" s="1">
        <v>41327</v>
      </c>
      <c r="B801" s="1" t="str">
        <f t="shared" si="24"/>
        <v>22/02/2013</v>
      </c>
      <c r="C801" t="s">
        <v>61</v>
      </c>
      <c r="D801" t="s">
        <v>11</v>
      </c>
      <c r="E801" s="8">
        <v>1.9732000000000001</v>
      </c>
      <c r="F801">
        <v>192478249.55000001</v>
      </c>
      <c r="G801">
        <v>42820.630000000005</v>
      </c>
      <c r="H801">
        <v>359357830</v>
      </c>
      <c r="I801">
        <v>47736995.320000008</v>
      </c>
      <c r="J801">
        <v>94957518.829999998</v>
      </c>
      <c r="K801">
        <v>6873949.8300000001</v>
      </c>
      <c r="L801">
        <v>38699100</v>
      </c>
      <c r="M801" s="10">
        <v>5250177</v>
      </c>
      <c r="N801" s="10">
        <v>36441134</v>
      </c>
      <c r="O801" s="10">
        <v>44182672</v>
      </c>
      <c r="P801" s="10">
        <v>51104558</v>
      </c>
      <c r="Q801" s="10">
        <v>4091516</v>
      </c>
      <c r="R801" s="10">
        <v>53778155</v>
      </c>
      <c r="S801" s="10">
        <v>758067</v>
      </c>
      <c r="T801" s="10">
        <v>14574522</v>
      </c>
      <c r="U801" s="10">
        <v>119636394</v>
      </c>
      <c r="V801" s="10">
        <v>29497814</v>
      </c>
      <c r="W801" s="10">
        <v>758067</v>
      </c>
      <c r="X801" s="10">
        <v>14574522</v>
      </c>
      <c r="Y801" s="10">
        <v>119636394</v>
      </c>
      <c r="Z801" s="10">
        <v>29497814</v>
      </c>
      <c r="AA801" s="10">
        <v>42821</v>
      </c>
      <c r="AB801" s="10">
        <v>21.835082719999999</v>
      </c>
      <c r="AC801">
        <v>136.13999999999999</v>
      </c>
      <c r="AD801" s="2">
        <v>15478937787</v>
      </c>
      <c r="AE801" s="2">
        <v>16981570962</v>
      </c>
      <c r="AF801" s="10">
        <f>INDEX(CONFAZ!$EN$2:$ES$408,MATCH(DATE(YEAR($A801),MONTH($A801),15),CONFAZ!$EN$2:$EN$408,0),2)</f>
        <v>126611985</v>
      </c>
      <c r="AG801" s="10">
        <f>INDEX(CONFAZ!$EN$2:$ES$408,MATCH(DATE(YEAR($A801),MONTH($A801),15),CONFAZ!$EN$2:$EN$408,0),3)</f>
        <v>597827834</v>
      </c>
      <c r="AH801">
        <v>678</v>
      </c>
      <c r="AI801">
        <v>737467714400</v>
      </c>
      <c r="AJ801">
        <v>7.12</v>
      </c>
      <c r="AK801">
        <v>0.52</v>
      </c>
      <c r="AL801">
        <v>891.79055555555499</v>
      </c>
      <c r="AM801">
        <v>738.86299999999903</v>
      </c>
      <c r="AN801">
        <v>681.30761904761903</v>
      </c>
      <c r="AO801">
        <v>824.51919999999996</v>
      </c>
      <c r="AP801">
        <v>7.7835220745117297</v>
      </c>
      <c r="AQ801">
        <v>1.6</v>
      </c>
      <c r="AR801">
        <v>226.97</v>
      </c>
      <c r="AS801">
        <v>-1.57</v>
      </c>
      <c r="AT801" s="10">
        <v>398093600000</v>
      </c>
      <c r="AU801">
        <v>0</v>
      </c>
      <c r="AV801">
        <v>0</v>
      </c>
      <c r="AW801">
        <v>100876607</v>
      </c>
      <c r="AX801">
        <v>82835952</v>
      </c>
      <c r="AY801">
        <v>0</v>
      </c>
      <c r="AZ801" s="10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14401278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10000</v>
      </c>
      <c r="BN801">
        <v>3629377</v>
      </c>
      <c r="BO801">
        <v>18211488000</v>
      </c>
      <c r="BP801" s="3">
        <v>0.4</v>
      </c>
      <c r="BQ801" s="3">
        <v>3704</v>
      </c>
      <c r="BR801">
        <v>17996.55</v>
      </c>
      <c r="BS801" s="3">
        <v>1871630000</v>
      </c>
      <c r="BT801">
        <v>17679000</v>
      </c>
      <c r="BU801" s="3">
        <v>3901623000</v>
      </c>
      <c r="BV801" s="3">
        <v>8985524000</v>
      </c>
      <c r="BW801" s="3">
        <v>3435031000</v>
      </c>
      <c r="BX801" s="3">
        <v>14776457000</v>
      </c>
      <c r="BY801">
        <v>5744808000</v>
      </c>
      <c r="BZ801">
        <v>0.4</v>
      </c>
      <c r="CA801">
        <v>3704</v>
      </c>
      <c r="CB801">
        <v>6245.02</v>
      </c>
      <c r="CC801">
        <v>14775476000</v>
      </c>
      <c r="CD801">
        <v>0.4</v>
      </c>
      <c r="CE801">
        <v>659966.97</v>
      </c>
      <c r="CF801">
        <v>413542084.13</v>
      </c>
      <c r="CG801">
        <v>16851.490000000002</v>
      </c>
      <c r="CH801">
        <v>32783.910000000003</v>
      </c>
      <c r="CI801">
        <v>38.131496400000003</v>
      </c>
      <c r="CJ801">
        <v>2.89</v>
      </c>
      <c r="CK801">
        <v>91423.33</v>
      </c>
      <c r="CL801">
        <v>116293.33</v>
      </c>
      <c r="CM801">
        <v>24870</v>
      </c>
      <c r="CN801">
        <v>50243.33</v>
      </c>
      <c r="CO801">
        <v>5001793.33</v>
      </c>
      <c r="CP801">
        <v>-88190</v>
      </c>
      <c r="CQ801">
        <v>-7746.67</v>
      </c>
      <c r="CR801">
        <v>26630.81</v>
      </c>
      <c r="CS801">
        <v>228503965.74000001</v>
      </c>
      <c r="CT801">
        <v>64045.34</v>
      </c>
      <c r="CU801">
        <v>228594641.88999999</v>
      </c>
      <c r="CV801" s="34">
        <v>0.53078559999999997</v>
      </c>
      <c r="CW801">
        <v>0</v>
      </c>
      <c r="CX801" s="5">
        <v>8471483.3900000006</v>
      </c>
      <c r="CY801" s="10">
        <f t="shared" si="25"/>
        <v>0</v>
      </c>
      <c r="CZ801" s="10">
        <f>IFERROR(INDEX(CONFAZ!$A$2:$ES$440,MATCH(DATE(YEAR($A801),MONTH($A801),15),CONFAZ!$A$2:$A$440,0),4),0)</f>
        <v>16851.490000000002</v>
      </c>
      <c r="DA801"/>
      <c r="DB801"/>
      <c r="DC801"/>
      <c r="DD801"/>
      <c r="DJ801"/>
    </row>
    <row r="802" spans="1:114" x14ac:dyDescent="0.25">
      <c r="A802" s="1">
        <v>41355</v>
      </c>
      <c r="B802" s="1" t="str">
        <f t="shared" si="24"/>
        <v>22/03/2013</v>
      </c>
      <c r="C802" t="s">
        <v>61</v>
      </c>
      <c r="D802" t="s">
        <v>11</v>
      </c>
      <c r="E802" s="8">
        <v>1.9827999999999999</v>
      </c>
      <c r="F802">
        <v>175253445.88999999</v>
      </c>
      <c r="G802">
        <v>80980.900000000009</v>
      </c>
      <c r="H802">
        <v>320393730</v>
      </c>
      <c r="I802">
        <v>43943061.229999989</v>
      </c>
      <c r="J802">
        <v>80116369.590000004</v>
      </c>
      <c r="K802">
        <v>6545974.4600000009</v>
      </c>
      <c r="L802">
        <v>66614800</v>
      </c>
      <c r="M802" s="10">
        <v>4320074</v>
      </c>
      <c r="N802" s="10">
        <v>35275698</v>
      </c>
      <c r="O802" s="10">
        <v>40364368</v>
      </c>
      <c r="P802" s="10">
        <v>47302059</v>
      </c>
      <c r="Q802" s="10">
        <v>3926641</v>
      </c>
      <c r="R802" s="10">
        <v>50220221</v>
      </c>
      <c r="S802" s="10">
        <v>615776</v>
      </c>
      <c r="T802" s="10">
        <v>17654758</v>
      </c>
      <c r="U802" s="10">
        <v>96258493</v>
      </c>
      <c r="V802" s="10">
        <v>24374661</v>
      </c>
      <c r="W802" s="10">
        <v>615776</v>
      </c>
      <c r="X802" s="10">
        <v>17654758</v>
      </c>
      <c r="Y802" s="10">
        <v>96258493</v>
      </c>
      <c r="Z802" s="10">
        <v>24374661</v>
      </c>
      <c r="AA802" s="10">
        <v>80981</v>
      </c>
      <c r="AB802" s="10">
        <v>24.628607322099999</v>
      </c>
      <c r="AC802">
        <v>148.01</v>
      </c>
      <c r="AD802" s="2">
        <v>18360470433</v>
      </c>
      <c r="AE802" s="2">
        <v>19281997605</v>
      </c>
      <c r="AF802" s="10">
        <f>INDEX(CONFAZ!$EN$2:$ES$408,MATCH(DATE(YEAR($A802),MONTH($A802),15),CONFAZ!$EN$2:$EN$408,0),2)</f>
        <v>145683324</v>
      </c>
      <c r="AG802" s="10">
        <f>INDEX(CONFAZ!$EN$2:$ES$408,MATCH(DATE(YEAR($A802),MONTH($A802),15),CONFAZ!$EN$2:$EN$408,0),3)</f>
        <v>743903686</v>
      </c>
      <c r="AH802">
        <v>678</v>
      </c>
      <c r="AI802">
        <v>747384735200</v>
      </c>
      <c r="AJ802">
        <v>7.15</v>
      </c>
      <c r="AK802">
        <v>0.6</v>
      </c>
      <c r="AL802">
        <v>891.84222222222195</v>
      </c>
      <c r="AM802">
        <v>735.40549999999996</v>
      </c>
      <c r="AN802">
        <v>680.12857142857104</v>
      </c>
      <c r="AO802">
        <v>824.9384</v>
      </c>
      <c r="AP802">
        <v>8.0632265206962295</v>
      </c>
      <c r="AQ802">
        <v>1.47</v>
      </c>
      <c r="AR802">
        <v>217.33</v>
      </c>
      <c r="AS802">
        <v>-0.01</v>
      </c>
      <c r="AT802" s="10">
        <v>434630100000</v>
      </c>
      <c r="AU802">
        <v>0</v>
      </c>
      <c r="AV802">
        <v>0</v>
      </c>
      <c r="AW802">
        <v>55764801</v>
      </c>
      <c r="AX802">
        <v>42826535</v>
      </c>
      <c r="AY802">
        <v>0</v>
      </c>
      <c r="AZ802" s="10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2950286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6912896</v>
      </c>
      <c r="BM802">
        <v>0</v>
      </c>
      <c r="BN802">
        <v>3075084</v>
      </c>
      <c r="BO802">
        <v>18211488000</v>
      </c>
      <c r="BP802" s="3">
        <v>0.4</v>
      </c>
      <c r="BQ802" s="3">
        <v>3704</v>
      </c>
      <c r="BR802">
        <v>17996.55</v>
      </c>
      <c r="BS802" s="3">
        <v>1871630000</v>
      </c>
      <c r="BT802" s="3">
        <v>17679000</v>
      </c>
      <c r="BU802" s="3">
        <v>3901623000</v>
      </c>
      <c r="BV802">
        <v>8985524000</v>
      </c>
      <c r="BW802" s="3">
        <v>3435031000</v>
      </c>
      <c r="BX802" s="3">
        <v>14776457000</v>
      </c>
      <c r="BY802">
        <v>5744808000</v>
      </c>
      <c r="BZ802">
        <v>0.4</v>
      </c>
      <c r="CA802">
        <v>3704</v>
      </c>
      <c r="CB802">
        <v>6245.02</v>
      </c>
      <c r="CC802">
        <v>14775476000</v>
      </c>
      <c r="CD802">
        <v>0.4</v>
      </c>
      <c r="CE802">
        <v>488742.57</v>
      </c>
      <c r="CF802">
        <v>298984590.13999999</v>
      </c>
      <c r="CG802">
        <v>12166.04</v>
      </c>
      <c r="CH802">
        <v>34380.910000000003</v>
      </c>
      <c r="CI802">
        <v>38.131496400000003</v>
      </c>
      <c r="CJ802">
        <v>2.89</v>
      </c>
      <c r="CK802">
        <v>91423.33</v>
      </c>
      <c r="CL802">
        <v>116293.33</v>
      </c>
      <c r="CM802">
        <v>24870</v>
      </c>
      <c r="CN802">
        <v>50243.33</v>
      </c>
      <c r="CO802">
        <v>5001793.33</v>
      </c>
      <c r="CP802">
        <v>-88190</v>
      </c>
      <c r="CQ802">
        <v>-7746.67</v>
      </c>
      <c r="CR802">
        <v>19528.310000000001</v>
      </c>
      <c r="CS802">
        <v>197075815.94</v>
      </c>
      <c r="CT802">
        <v>116507.94</v>
      </c>
      <c r="CU802">
        <v>197211852.19</v>
      </c>
      <c r="CV802" s="34">
        <v>0.53078559999999997</v>
      </c>
      <c r="CW802">
        <v>0</v>
      </c>
      <c r="CX802" s="5">
        <v>16394524.879999999</v>
      </c>
      <c r="CY802" s="10">
        <f t="shared" si="25"/>
        <v>0</v>
      </c>
      <c r="CZ802" s="10">
        <f>IFERROR(INDEX(CONFAZ!$A$2:$ES$440,MATCH(DATE(YEAR($A802),MONTH($A802),15),CONFAZ!$A$2:$A$440,0),4),0)</f>
        <v>12166.04</v>
      </c>
      <c r="DA802"/>
      <c r="DB802" s="4"/>
      <c r="DC802" s="4"/>
      <c r="DD802"/>
    </row>
    <row r="803" spans="1:114" x14ac:dyDescent="0.25">
      <c r="A803" s="1">
        <v>41386</v>
      </c>
      <c r="B803" s="1" t="str">
        <f t="shared" si="24"/>
        <v>22/04/2013</v>
      </c>
      <c r="C803" t="s">
        <v>61</v>
      </c>
      <c r="D803" t="s">
        <v>11</v>
      </c>
      <c r="E803" s="8">
        <v>2.0022000000000002</v>
      </c>
      <c r="F803">
        <v>183837888.06</v>
      </c>
      <c r="G803">
        <v>55866.66</v>
      </c>
      <c r="H803">
        <v>332909068</v>
      </c>
      <c r="I803">
        <v>50966610.419999994</v>
      </c>
      <c r="J803">
        <v>76083323.670000017</v>
      </c>
      <c r="K803">
        <v>7247766.8100000005</v>
      </c>
      <c r="L803">
        <v>51142080</v>
      </c>
      <c r="M803" s="10">
        <v>6080245</v>
      </c>
      <c r="N803" s="10">
        <v>35747834</v>
      </c>
      <c r="O803" s="10">
        <v>47393780</v>
      </c>
      <c r="P803" s="10">
        <v>54211770</v>
      </c>
      <c r="Q803" s="10">
        <v>5010039</v>
      </c>
      <c r="R803" s="10">
        <v>56073184</v>
      </c>
      <c r="S803" s="10">
        <v>533921</v>
      </c>
      <c r="T803" s="10">
        <v>19676864</v>
      </c>
      <c r="U803" s="10">
        <v>84783054</v>
      </c>
      <c r="V803" s="10">
        <v>23342510</v>
      </c>
      <c r="W803" s="10">
        <v>533921</v>
      </c>
      <c r="X803" s="10">
        <v>19676864</v>
      </c>
      <c r="Y803" s="10">
        <v>84783054</v>
      </c>
      <c r="Z803" s="10">
        <v>23342510</v>
      </c>
      <c r="AA803" s="10">
        <v>55867</v>
      </c>
      <c r="AB803" s="10">
        <v>25.270852797</v>
      </c>
      <c r="AC803">
        <v>149.79</v>
      </c>
      <c r="AD803" s="2">
        <v>20550843458</v>
      </c>
      <c r="AE803" s="2">
        <v>21788737806</v>
      </c>
      <c r="AF803" s="10">
        <f>INDEX(CONFAZ!$EN$2:$ES$408,MATCH(DATE(YEAR($A803),MONTH($A803),15),CONFAZ!$EN$2:$EN$408,0),2)</f>
        <v>284417058</v>
      </c>
      <c r="AG803" s="10">
        <f>INDEX(CONFAZ!$EN$2:$ES$408,MATCH(DATE(YEAR($A803),MONTH($A803),15),CONFAZ!$EN$2:$EN$408,0),3)</f>
        <v>445383627</v>
      </c>
      <c r="AH803">
        <v>678</v>
      </c>
      <c r="AI803">
        <v>758163063000</v>
      </c>
      <c r="AJ803">
        <v>7.26</v>
      </c>
      <c r="AK803">
        <v>0.59</v>
      </c>
      <c r="AL803">
        <v>891.81666666666604</v>
      </c>
      <c r="AM803">
        <v>735.572</v>
      </c>
      <c r="AN803">
        <v>680.37809523809506</v>
      </c>
      <c r="AO803">
        <v>823.60519999999997</v>
      </c>
      <c r="AP803">
        <v>7.93074902654143</v>
      </c>
      <c r="AQ803">
        <v>1.55</v>
      </c>
      <c r="AR803">
        <v>208.19</v>
      </c>
      <c r="AS803">
        <v>5.98</v>
      </c>
      <c r="AT803" s="10">
        <v>446504900000</v>
      </c>
      <c r="AU803">
        <v>0</v>
      </c>
      <c r="AV803">
        <v>0</v>
      </c>
      <c r="AW803">
        <v>111272126</v>
      </c>
      <c r="AX803">
        <v>51816650</v>
      </c>
      <c r="AY803">
        <v>0</v>
      </c>
      <c r="AZ803" s="10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54881830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4573646</v>
      </c>
      <c r="BO803">
        <v>18211488000</v>
      </c>
      <c r="BP803" s="3">
        <v>0.4</v>
      </c>
      <c r="BQ803" s="3">
        <v>3704</v>
      </c>
      <c r="BR803">
        <v>17996.55</v>
      </c>
      <c r="BS803" s="3">
        <v>1871630000</v>
      </c>
      <c r="BT803" s="3">
        <v>17679000</v>
      </c>
      <c r="BU803" s="3">
        <v>3901623000</v>
      </c>
      <c r="BV803" s="3">
        <v>8985524000</v>
      </c>
      <c r="BW803" s="3">
        <v>3435031000</v>
      </c>
      <c r="BX803" s="3">
        <v>14776457000</v>
      </c>
      <c r="BY803">
        <v>5744808000</v>
      </c>
      <c r="BZ803">
        <v>0.4</v>
      </c>
      <c r="CA803">
        <v>3704</v>
      </c>
      <c r="CB803">
        <v>6245.02</v>
      </c>
      <c r="CC803">
        <v>14775476000</v>
      </c>
      <c r="CD803">
        <v>0.4</v>
      </c>
      <c r="CE803">
        <v>232235.11</v>
      </c>
      <c r="CF803">
        <v>123674177.06</v>
      </c>
      <c r="CG803">
        <v>16598.439999999999</v>
      </c>
      <c r="CH803">
        <v>35553.910000000003</v>
      </c>
      <c r="CI803">
        <v>38.131496400000003</v>
      </c>
      <c r="CJ803">
        <v>2.88</v>
      </c>
      <c r="CK803">
        <v>-195580</v>
      </c>
      <c r="CL803">
        <v>-168270</v>
      </c>
      <c r="CM803">
        <v>27306.67</v>
      </c>
      <c r="CN803">
        <v>-4916.67</v>
      </c>
      <c r="CO803">
        <v>4955310</v>
      </c>
      <c r="CP803">
        <v>-103413.33</v>
      </c>
      <c r="CQ803">
        <v>-38406.67</v>
      </c>
      <c r="CR803">
        <v>33148.01</v>
      </c>
      <c r="CS803">
        <v>190209669.61000001</v>
      </c>
      <c r="CT803">
        <v>89934.25</v>
      </c>
      <c r="CU803">
        <v>190332751.87</v>
      </c>
      <c r="CV803" s="34">
        <v>0.53078559999999997</v>
      </c>
      <c r="CW803">
        <v>0</v>
      </c>
      <c r="CX803" s="5">
        <v>12883110.300000001</v>
      </c>
      <c r="CY803" s="10">
        <f t="shared" si="25"/>
        <v>0</v>
      </c>
      <c r="CZ803" s="10">
        <f>IFERROR(INDEX(CONFAZ!$A$2:$ES$440,MATCH(DATE(YEAR($A803),MONTH($A803),15),CONFAZ!$A$2:$A$440,0),4),0)</f>
        <v>16598.439999999999</v>
      </c>
      <c r="DA803"/>
      <c r="DB803" s="4"/>
      <c r="DC803" s="4"/>
      <c r="DD803"/>
    </row>
    <row r="804" spans="1:114" x14ac:dyDescent="0.25">
      <c r="A804" s="1">
        <v>41416</v>
      </c>
      <c r="B804" s="1" t="str">
        <f t="shared" si="24"/>
        <v>22/05/2013</v>
      </c>
      <c r="C804" t="s">
        <v>61</v>
      </c>
      <c r="D804" t="s">
        <v>11</v>
      </c>
      <c r="E804" s="8">
        <v>2.0348000000000002</v>
      </c>
      <c r="F804">
        <v>179854829.62</v>
      </c>
      <c r="G804">
        <v>240895.37</v>
      </c>
      <c r="H804">
        <v>344472322</v>
      </c>
      <c r="I804">
        <v>51380450.080000006</v>
      </c>
      <c r="J804">
        <v>87697850.510000005</v>
      </c>
      <c r="K804">
        <v>7467310.3100000005</v>
      </c>
      <c r="L804">
        <v>33870360</v>
      </c>
      <c r="M804" s="10">
        <v>4617815</v>
      </c>
      <c r="N804" s="10">
        <v>36561240</v>
      </c>
      <c r="O804" s="10">
        <v>44045474</v>
      </c>
      <c r="P804" s="10">
        <v>55893677</v>
      </c>
      <c r="Q804" s="10">
        <v>4908996</v>
      </c>
      <c r="R804" s="10">
        <v>56260912</v>
      </c>
      <c r="S804" s="10">
        <v>745440</v>
      </c>
      <c r="T804" s="10">
        <v>18961725</v>
      </c>
      <c r="U804" s="10">
        <v>100088420</v>
      </c>
      <c r="V804" s="10">
        <v>22149152</v>
      </c>
      <c r="W804" s="10">
        <v>745440</v>
      </c>
      <c r="X804" s="10">
        <v>18961725</v>
      </c>
      <c r="Y804" s="10">
        <v>100088420</v>
      </c>
      <c r="Z804" s="10">
        <v>22149152</v>
      </c>
      <c r="AA804" s="10">
        <v>239471</v>
      </c>
      <c r="AB804" s="10">
        <v>26.761438720899999</v>
      </c>
      <c r="AC804">
        <v>147.03</v>
      </c>
      <c r="AD804" s="2">
        <v>21654862456</v>
      </c>
      <c r="AE804" s="2">
        <v>21203755901</v>
      </c>
      <c r="AF804" s="10">
        <f>INDEX(CONFAZ!$EN$2:$ES$408,MATCH(DATE(YEAR($A804),MONTH($A804),15),CONFAZ!$EN$2:$EN$408,0),2)</f>
        <v>218218007</v>
      </c>
      <c r="AG804" s="10">
        <f>INDEX(CONFAZ!$EN$2:$ES$408,MATCH(DATE(YEAR($A804),MONTH($A804),15),CONFAZ!$EN$2:$EN$408,0),3)</f>
        <v>720568794</v>
      </c>
      <c r="AH804">
        <v>678</v>
      </c>
      <c r="AI804">
        <v>761863711600</v>
      </c>
      <c r="AJ804">
        <v>7.42</v>
      </c>
      <c r="AK804">
        <v>0.35</v>
      </c>
      <c r="AL804">
        <v>849.82500000000005</v>
      </c>
      <c r="AM804">
        <v>689.72249999999997</v>
      </c>
      <c r="AN804">
        <v>637.78619047618997</v>
      </c>
      <c r="AO804">
        <v>777.33519999999999</v>
      </c>
      <c r="AP804">
        <v>7.6683832152143898</v>
      </c>
      <c r="AQ804">
        <v>1.37</v>
      </c>
      <c r="AR804">
        <v>212.16</v>
      </c>
      <c r="AS804">
        <v>11.88</v>
      </c>
      <c r="AT804" s="10">
        <v>441335200000</v>
      </c>
      <c r="AU804">
        <v>0</v>
      </c>
      <c r="AV804">
        <v>0</v>
      </c>
      <c r="AW804">
        <v>109344195</v>
      </c>
      <c r="AX804">
        <v>87452155</v>
      </c>
      <c r="AY804">
        <v>0</v>
      </c>
      <c r="AZ804" s="10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18960569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2931471</v>
      </c>
      <c r="BO804">
        <v>18211488000</v>
      </c>
      <c r="BP804" s="3">
        <v>0.4</v>
      </c>
      <c r="BQ804" s="3">
        <v>3704</v>
      </c>
      <c r="BR804" s="3">
        <v>17996.55</v>
      </c>
      <c r="BS804">
        <v>1871630000</v>
      </c>
      <c r="BT804" s="3">
        <v>17679000</v>
      </c>
      <c r="BU804" s="3">
        <v>3901623000</v>
      </c>
      <c r="BV804" s="3">
        <v>8985524000</v>
      </c>
      <c r="BW804" s="3">
        <v>3435031000</v>
      </c>
      <c r="BX804" s="3">
        <v>14776457000</v>
      </c>
      <c r="BY804">
        <v>5744808000</v>
      </c>
      <c r="BZ804">
        <v>0.4</v>
      </c>
      <c r="CA804">
        <v>3704</v>
      </c>
      <c r="CB804">
        <v>6245.02</v>
      </c>
      <c r="CC804">
        <v>14775476000</v>
      </c>
      <c r="CD804">
        <v>0.4</v>
      </c>
      <c r="CE804">
        <v>388096.63</v>
      </c>
      <c r="CF804">
        <v>201476740.94</v>
      </c>
      <c r="CG804">
        <v>10578.97</v>
      </c>
      <c r="CH804">
        <v>34883.910000000003</v>
      </c>
      <c r="CI804">
        <v>38.131496400000003</v>
      </c>
      <c r="CJ804">
        <v>2.86</v>
      </c>
      <c r="CK804">
        <v>-195580</v>
      </c>
      <c r="CL804">
        <v>-168270</v>
      </c>
      <c r="CM804">
        <v>27306.67</v>
      </c>
      <c r="CN804">
        <v>-4916.67</v>
      </c>
      <c r="CO804">
        <v>4955310</v>
      </c>
      <c r="CP804">
        <v>-103413.33</v>
      </c>
      <c r="CQ804">
        <v>-38406.67</v>
      </c>
      <c r="CR804">
        <v>157749.15</v>
      </c>
      <c r="CS804">
        <v>201048255.05000001</v>
      </c>
      <c r="CT804">
        <v>60838.62</v>
      </c>
      <c r="CU804">
        <v>201266842.81999999</v>
      </c>
      <c r="CV804" s="34">
        <v>0.53078559999999997</v>
      </c>
      <c r="CW804">
        <v>0</v>
      </c>
      <c r="CX804" s="5">
        <v>7898640.6199999992</v>
      </c>
      <c r="CY804" s="10">
        <f t="shared" si="25"/>
        <v>0</v>
      </c>
      <c r="CZ804" s="10">
        <f>IFERROR(INDEX(CONFAZ!$A$2:$ES$440,MATCH(DATE(YEAR($A804),MONTH($A804),15),CONFAZ!$A$2:$A$440,0),4),0)</f>
        <v>10578.97</v>
      </c>
      <c r="DA804"/>
      <c r="DB804" s="4"/>
      <c r="DC804" s="4"/>
      <c r="DD804"/>
    </row>
    <row r="805" spans="1:114" x14ac:dyDescent="0.25">
      <c r="A805" s="1">
        <v>41447</v>
      </c>
      <c r="B805" s="1" t="str">
        <f t="shared" si="24"/>
        <v>22/06/2013</v>
      </c>
      <c r="C805" t="s">
        <v>61</v>
      </c>
      <c r="D805" t="s">
        <v>11</v>
      </c>
      <c r="E805" s="8">
        <v>2.173</v>
      </c>
      <c r="F805">
        <v>185583514.49000001</v>
      </c>
      <c r="G805">
        <v>1368360.53</v>
      </c>
      <c r="H805">
        <v>332679440</v>
      </c>
      <c r="I805">
        <v>55079428.710000001</v>
      </c>
      <c r="J805">
        <v>68301674.290000007</v>
      </c>
      <c r="K805">
        <v>7803498.3199999994</v>
      </c>
      <c r="L805">
        <v>19965144</v>
      </c>
      <c r="M805" s="10">
        <v>4949192</v>
      </c>
      <c r="N805" s="10">
        <v>37094494</v>
      </c>
      <c r="O805" s="10">
        <v>46601849</v>
      </c>
      <c r="P805" s="10">
        <v>51430216</v>
      </c>
      <c r="Q805" s="10">
        <v>3916371</v>
      </c>
      <c r="R805" s="10">
        <v>62470166</v>
      </c>
      <c r="S805" s="10">
        <v>496283</v>
      </c>
      <c r="T805" s="10">
        <v>17222197</v>
      </c>
      <c r="U805" s="10">
        <v>83853374</v>
      </c>
      <c r="V805" s="10">
        <v>23278480</v>
      </c>
      <c r="W805" s="10">
        <v>496283</v>
      </c>
      <c r="X805" s="10">
        <v>17222197</v>
      </c>
      <c r="Y805" s="10">
        <v>83853374</v>
      </c>
      <c r="Z805" s="10">
        <v>23278480</v>
      </c>
      <c r="AA805" s="10">
        <v>1366818</v>
      </c>
      <c r="AB805" s="10">
        <v>23.428895827400002</v>
      </c>
      <c r="AC805">
        <v>144.87</v>
      </c>
      <c r="AD805" s="2">
        <v>19331841435</v>
      </c>
      <c r="AE805" s="2">
        <v>18986750021</v>
      </c>
      <c r="AF805" s="10">
        <f>INDEX(CONFAZ!$EN$2:$ES$408,MATCH(DATE(YEAR($A805),MONTH($A805),15),CONFAZ!$EN$2:$EN$408,0),2)</f>
        <v>220113537</v>
      </c>
      <c r="AG805" s="10">
        <f>INDEX(CONFAZ!$EN$2:$ES$408,MATCH(DATE(YEAR($A805),MONTH($A805),15),CONFAZ!$EN$2:$EN$408,0),3)</f>
        <v>459031872</v>
      </c>
      <c r="AH805">
        <v>678</v>
      </c>
      <c r="AI805">
        <v>802710546000</v>
      </c>
      <c r="AJ805">
        <v>7.9</v>
      </c>
      <c r="AK805">
        <v>0.28000000000000003</v>
      </c>
      <c r="AL805">
        <v>900.41</v>
      </c>
      <c r="AM805">
        <v>732.46100000000001</v>
      </c>
      <c r="AN805">
        <v>673.88142857142805</v>
      </c>
      <c r="AO805">
        <v>827.05679999999995</v>
      </c>
      <c r="AP805">
        <v>7.5252946804828804</v>
      </c>
      <c r="AQ805">
        <v>1.26</v>
      </c>
      <c r="AR805">
        <v>224.99</v>
      </c>
      <c r="AS805">
        <v>9.41</v>
      </c>
      <c r="AT805" s="10">
        <v>434739600000</v>
      </c>
      <c r="AU805">
        <v>0</v>
      </c>
      <c r="AV805">
        <v>0</v>
      </c>
      <c r="AW805">
        <v>57608966</v>
      </c>
      <c r="AX805">
        <v>53598458</v>
      </c>
      <c r="AY805">
        <v>0</v>
      </c>
      <c r="AZ805" s="10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1814892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2195616</v>
      </c>
      <c r="BO805">
        <v>18211488000</v>
      </c>
      <c r="BP805" s="3">
        <v>0.4</v>
      </c>
      <c r="BQ805" s="3">
        <v>3704</v>
      </c>
      <c r="BR805" s="3">
        <v>17996.55</v>
      </c>
      <c r="BS805" s="3">
        <v>1871630000</v>
      </c>
      <c r="BT805" s="3">
        <v>17679000</v>
      </c>
      <c r="BU805" s="3">
        <v>3901623000</v>
      </c>
      <c r="BV805">
        <v>8985524000</v>
      </c>
      <c r="BW805" s="3">
        <v>3435031000</v>
      </c>
      <c r="BX805" s="3">
        <v>14776457000</v>
      </c>
      <c r="BY805">
        <v>5744808000</v>
      </c>
      <c r="BZ805">
        <v>0.4</v>
      </c>
      <c r="CA805">
        <v>3704</v>
      </c>
      <c r="CB805">
        <v>6245.02</v>
      </c>
      <c r="CC805">
        <v>14775476000</v>
      </c>
      <c r="CD805">
        <v>0.4</v>
      </c>
      <c r="CE805">
        <v>448624.03</v>
      </c>
      <c r="CF805">
        <v>136860545.66999999</v>
      </c>
      <c r="CG805">
        <v>16067.81</v>
      </c>
      <c r="CH805">
        <v>34397.910000000003</v>
      </c>
      <c r="CI805">
        <v>38.131496400000003</v>
      </c>
      <c r="CJ805">
        <v>2.85</v>
      </c>
      <c r="CK805">
        <v>-195580</v>
      </c>
      <c r="CL805">
        <v>-168270</v>
      </c>
      <c r="CM805">
        <v>27306.67</v>
      </c>
      <c r="CN805">
        <v>-4916.67</v>
      </c>
      <c r="CO805">
        <v>4955310</v>
      </c>
      <c r="CP805">
        <v>-103413.33</v>
      </c>
      <c r="CQ805">
        <v>-38406.67</v>
      </c>
      <c r="CR805">
        <v>1121061.9099999999</v>
      </c>
      <c r="CS805">
        <v>188545659.80000001</v>
      </c>
      <c r="CT805">
        <v>35420.69</v>
      </c>
      <c r="CU805">
        <v>189702142.40000001</v>
      </c>
      <c r="CV805" s="34">
        <v>0.53078559999999997</v>
      </c>
      <c r="CW805">
        <v>0</v>
      </c>
      <c r="CX805" s="5">
        <v>5341061.5199999996</v>
      </c>
      <c r="CY805" s="10">
        <f t="shared" si="25"/>
        <v>0</v>
      </c>
      <c r="CZ805" s="10">
        <f>IFERROR(INDEX(CONFAZ!$A$2:$ES$440,MATCH(DATE(YEAR($A805),MONTH($A805),15),CONFAZ!$A$2:$A$440,0),4),0)</f>
        <v>16067.81</v>
      </c>
      <c r="DA805" s="10"/>
      <c r="DB805" s="10"/>
      <c r="DC805"/>
      <c r="DD805"/>
      <c r="DJ805"/>
    </row>
    <row r="806" spans="1:114" x14ac:dyDescent="0.25">
      <c r="A806" s="1">
        <v>41477</v>
      </c>
      <c r="B806" s="1" t="str">
        <f t="shared" si="24"/>
        <v>22/07/2013</v>
      </c>
      <c r="C806" t="s">
        <v>61</v>
      </c>
      <c r="D806" t="s">
        <v>11</v>
      </c>
      <c r="E806" s="8">
        <v>2.2522000000000002</v>
      </c>
      <c r="F806">
        <v>195324928.36000004</v>
      </c>
      <c r="G806">
        <v>9636951.4700000007</v>
      </c>
      <c r="H806">
        <v>366418175</v>
      </c>
      <c r="I806">
        <v>56829002.560000002</v>
      </c>
      <c r="J806">
        <v>80524951.140000015</v>
      </c>
      <c r="K806">
        <v>8049425.8300000001</v>
      </c>
      <c r="L806">
        <v>16478927</v>
      </c>
      <c r="M806" s="10">
        <v>6174392</v>
      </c>
      <c r="N806" s="10">
        <v>37127864</v>
      </c>
      <c r="O806" s="10">
        <v>48996711</v>
      </c>
      <c r="P806" s="10">
        <v>56047492</v>
      </c>
      <c r="Q806" s="10">
        <v>5038151</v>
      </c>
      <c r="R806" s="10">
        <v>62069356</v>
      </c>
      <c r="S806" s="10">
        <v>861727</v>
      </c>
      <c r="T806" s="10">
        <v>18512563</v>
      </c>
      <c r="U806" s="10">
        <v>96468090</v>
      </c>
      <c r="V806" s="10">
        <v>25474738</v>
      </c>
      <c r="W806" s="10">
        <v>861727</v>
      </c>
      <c r="X806" s="10">
        <v>18512563</v>
      </c>
      <c r="Y806" s="10">
        <v>96468090</v>
      </c>
      <c r="Z806" s="10">
        <v>25474738</v>
      </c>
      <c r="AA806" s="10">
        <v>9647091</v>
      </c>
      <c r="AB806" s="10">
        <v>25.075471855899998</v>
      </c>
      <c r="AC806">
        <v>152.13</v>
      </c>
      <c r="AD806" s="2">
        <v>20357391663</v>
      </c>
      <c r="AE806" s="2">
        <v>22867575854</v>
      </c>
      <c r="AF806" s="10">
        <f>INDEX(CONFAZ!$EN$2:$ES$408,MATCH(DATE(YEAR($A806),MONTH($A806),15),CONFAZ!$EN$2:$EN$408,0),2)</f>
        <v>235879249</v>
      </c>
      <c r="AG806" s="10">
        <f>INDEX(CONFAZ!$EN$2:$ES$408,MATCH(DATE(YEAR($A806),MONTH($A806),15),CONFAZ!$EN$2:$EN$408,0),3)</f>
        <v>360227500</v>
      </c>
      <c r="AH806">
        <v>678</v>
      </c>
      <c r="AI806">
        <v>837741825200</v>
      </c>
      <c r="AJ806">
        <v>8.23</v>
      </c>
      <c r="AK806">
        <v>-0.13</v>
      </c>
      <c r="AL806">
        <v>854.72555555555505</v>
      </c>
      <c r="AM806">
        <v>689.40800000000002</v>
      </c>
      <c r="AN806">
        <v>633.46190476190395</v>
      </c>
      <c r="AO806">
        <v>781.43719999999996</v>
      </c>
      <c r="AP806">
        <v>7.3808240903591704</v>
      </c>
      <c r="AQ806">
        <v>1.03</v>
      </c>
      <c r="AR806">
        <v>238.29</v>
      </c>
      <c r="AS806">
        <v>28.84</v>
      </c>
      <c r="AT806" s="10">
        <v>452597500000</v>
      </c>
      <c r="AU806">
        <v>0</v>
      </c>
      <c r="AV806">
        <v>0</v>
      </c>
      <c r="AW806">
        <v>73856404</v>
      </c>
      <c r="AX806">
        <v>58385804</v>
      </c>
      <c r="AY806">
        <v>0</v>
      </c>
      <c r="AZ806" s="10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14107426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1363174</v>
      </c>
      <c r="BO806">
        <v>18211488000</v>
      </c>
      <c r="BP806" s="3">
        <v>0.4</v>
      </c>
      <c r="BQ806" s="3">
        <v>3704</v>
      </c>
      <c r="BR806" s="3">
        <v>17996.55</v>
      </c>
      <c r="BS806" s="3">
        <v>1871630000</v>
      </c>
      <c r="BT806" s="3">
        <v>17679000</v>
      </c>
      <c r="BU806">
        <v>3901623000</v>
      </c>
      <c r="BV806" s="3">
        <v>8985524000</v>
      </c>
      <c r="BW806" s="3">
        <v>3435031000</v>
      </c>
      <c r="BX806" s="3">
        <v>14776457000</v>
      </c>
      <c r="BY806">
        <v>5744808000</v>
      </c>
      <c r="BZ806">
        <v>0.4</v>
      </c>
      <c r="CA806">
        <v>3704</v>
      </c>
      <c r="CB806">
        <v>6245.02</v>
      </c>
      <c r="CC806">
        <v>14775476000</v>
      </c>
      <c r="CD806">
        <v>0.4</v>
      </c>
      <c r="CE806">
        <v>392636.88</v>
      </c>
      <c r="CF806">
        <v>117936590.55</v>
      </c>
      <c r="CG806">
        <v>14906.87</v>
      </c>
      <c r="CH806">
        <v>35183.910000000003</v>
      </c>
      <c r="CI806">
        <v>38.131496400000003</v>
      </c>
      <c r="CJ806">
        <v>2.84</v>
      </c>
      <c r="CK806">
        <v>-13366.67</v>
      </c>
      <c r="CL806">
        <v>7183.33</v>
      </c>
      <c r="CM806">
        <v>20550</v>
      </c>
      <c r="CN806">
        <v>6713.33</v>
      </c>
      <c r="CO806">
        <v>5095290</v>
      </c>
      <c r="CP806">
        <v>-80373.33</v>
      </c>
      <c r="CQ806">
        <v>-27106.67</v>
      </c>
      <c r="CR806">
        <v>5795348.1100000003</v>
      </c>
      <c r="CS806">
        <v>208091123.03</v>
      </c>
      <c r="CT806">
        <v>21261.32</v>
      </c>
      <c r="CU806">
        <v>213915329.31999999</v>
      </c>
      <c r="CV806" s="34">
        <v>0.53078559999999997</v>
      </c>
      <c r="CW806">
        <v>0</v>
      </c>
      <c r="CX806" s="5">
        <v>3882555.66</v>
      </c>
      <c r="CY806" s="10">
        <f t="shared" si="25"/>
        <v>0</v>
      </c>
      <c r="CZ806" s="10">
        <f>IFERROR(INDEX(CONFAZ!$A$2:$ES$440,MATCH(DATE(YEAR($A806),MONTH($A806),15),CONFAZ!$A$2:$A$440,0),4),0)</f>
        <v>14906.87</v>
      </c>
      <c r="DA806"/>
      <c r="DB806"/>
      <c r="DC806"/>
      <c r="DD806"/>
      <c r="DJ806"/>
    </row>
    <row r="807" spans="1:114" x14ac:dyDescent="0.25">
      <c r="A807" s="1">
        <v>41508</v>
      </c>
      <c r="B807" s="1" t="str">
        <f t="shared" si="24"/>
        <v>22/08/2013</v>
      </c>
      <c r="C807" t="s">
        <v>61</v>
      </c>
      <c r="D807" t="s">
        <v>11</v>
      </c>
      <c r="E807" s="8">
        <v>2.3422000000000001</v>
      </c>
      <c r="F807">
        <v>199280756.95000002</v>
      </c>
      <c r="G807">
        <v>525281.83000000007</v>
      </c>
      <c r="H807">
        <v>383635706</v>
      </c>
      <c r="I807">
        <v>53930832.550000004</v>
      </c>
      <c r="J807">
        <v>104158921.67999999</v>
      </c>
      <c r="K807">
        <v>8079245.3299999991</v>
      </c>
      <c r="L807">
        <v>11351446</v>
      </c>
      <c r="M807" s="10">
        <v>6677943</v>
      </c>
      <c r="N807" s="10">
        <v>38640636</v>
      </c>
      <c r="O807" s="10">
        <v>47564473</v>
      </c>
      <c r="P807" s="10">
        <v>56555794</v>
      </c>
      <c r="Q807" s="10">
        <v>5375210</v>
      </c>
      <c r="R807" s="10">
        <v>66580986</v>
      </c>
      <c r="S807" s="10">
        <v>760521</v>
      </c>
      <c r="T807" s="10">
        <v>19278260</v>
      </c>
      <c r="U807" s="10">
        <v>114700706</v>
      </c>
      <c r="V807" s="10">
        <v>26975895</v>
      </c>
      <c r="W807" s="10">
        <v>760521</v>
      </c>
      <c r="X807" s="10">
        <v>19278260</v>
      </c>
      <c r="Y807" s="10">
        <v>114700706</v>
      </c>
      <c r="Z807" s="10">
        <v>26975895</v>
      </c>
      <c r="AA807" s="10">
        <v>525282</v>
      </c>
      <c r="AB807" s="10">
        <v>25.829981981300001</v>
      </c>
      <c r="AC807">
        <v>151.81</v>
      </c>
      <c r="AD807" s="2">
        <v>21214505830</v>
      </c>
      <c r="AE807" s="2">
        <v>20364218693</v>
      </c>
      <c r="AF807" s="10">
        <f>INDEX(CONFAZ!$EN$2:$ES$408,MATCH(DATE(YEAR($A807),MONTH($A807),15),CONFAZ!$EN$2:$EN$408,0),2)</f>
        <v>194682695</v>
      </c>
      <c r="AG807" s="10">
        <f>INDEX(CONFAZ!$EN$2:$ES$408,MATCH(DATE(YEAR($A807),MONTH($A807),15),CONFAZ!$EN$2:$EN$408,0),3)</f>
        <v>205071958</v>
      </c>
      <c r="AH807">
        <v>678</v>
      </c>
      <c r="AI807">
        <v>859592084400</v>
      </c>
      <c r="AJ807">
        <v>8.4499999999999993</v>
      </c>
      <c r="AK807">
        <v>0.16</v>
      </c>
      <c r="AL807">
        <v>851.32222222222197</v>
      </c>
      <c r="AM807">
        <v>688.46550000000002</v>
      </c>
      <c r="AN807">
        <v>632.50666666666598</v>
      </c>
      <c r="AO807">
        <v>778.04279999999903</v>
      </c>
      <c r="AP807">
        <v>7.2006184455452598</v>
      </c>
      <c r="AQ807">
        <v>1.24</v>
      </c>
      <c r="AR807">
        <v>263.25</v>
      </c>
      <c r="AS807">
        <v>18.420000000000002</v>
      </c>
      <c r="AT807" s="10">
        <v>453781600000</v>
      </c>
      <c r="AU807">
        <v>0</v>
      </c>
      <c r="AV807">
        <v>0</v>
      </c>
      <c r="AW807">
        <v>69275434</v>
      </c>
      <c r="AX807">
        <v>63945407</v>
      </c>
      <c r="AY807">
        <v>0</v>
      </c>
      <c r="AZ807" s="10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1504925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3825102</v>
      </c>
      <c r="BO807">
        <v>18211488000</v>
      </c>
      <c r="BP807" s="3">
        <v>0.4</v>
      </c>
      <c r="BQ807" s="3">
        <v>3704</v>
      </c>
      <c r="BR807" s="3">
        <v>17996.55</v>
      </c>
      <c r="BS807" s="3">
        <v>1871630000</v>
      </c>
      <c r="BT807" s="3">
        <v>17679000</v>
      </c>
      <c r="BU807" s="3">
        <v>3901623000</v>
      </c>
      <c r="BV807">
        <v>8985524000</v>
      </c>
      <c r="BW807" s="3">
        <v>3435031000</v>
      </c>
      <c r="BX807" s="3">
        <v>14776457000</v>
      </c>
      <c r="BY807">
        <v>5744808000</v>
      </c>
      <c r="BZ807">
        <v>0.4</v>
      </c>
      <c r="CA807">
        <v>3704</v>
      </c>
      <c r="CB807">
        <v>6245.02</v>
      </c>
      <c r="CC807">
        <v>18211488000</v>
      </c>
      <c r="CD807">
        <v>0.4</v>
      </c>
      <c r="CE807">
        <v>376176.84</v>
      </c>
      <c r="CF807">
        <v>204687031.03</v>
      </c>
      <c r="CG807">
        <v>11050.93</v>
      </c>
      <c r="CH807">
        <v>35190.910000000003</v>
      </c>
      <c r="CI807">
        <v>38.131496400000003</v>
      </c>
      <c r="CJ807">
        <v>2.84</v>
      </c>
      <c r="CK807">
        <v>-13366.67</v>
      </c>
      <c r="CL807">
        <v>7183.33</v>
      </c>
      <c r="CM807">
        <v>20550</v>
      </c>
      <c r="CN807">
        <v>6713.33</v>
      </c>
      <c r="CO807">
        <v>5095290</v>
      </c>
      <c r="CP807">
        <v>-80373.33</v>
      </c>
      <c r="CQ807">
        <v>-27106.67</v>
      </c>
      <c r="CR807">
        <v>179636.06</v>
      </c>
      <c r="CS807">
        <v>230154963.15000001</v>
      </c>
      <c r="CT807">
        <v>18086.45</v>
      </c>
      <c r="CU807">
        <v>230354285.66</v>
      </c>
      <c r="CV807" s="34">
        <v>0.53078559999999997</v>
      </c>
      <c r="CW807">
        <v>0</v>
      </c>
      <c r="CX807" s="5">
        <v>2425498.6</v>
      </c>
      <c r="CY807" s="10">
        <f t="shared" si="25"/>
        <v>0</v>
      </c>
      <c r="CZ807" s="10">
        <f>IFERROR(INDEX(CONFAZ!$A$2:$ES$440,MATCH(DATE(YEAR($A807),MONTH($A807),15),CONFAZ!$A$2:$A$440,0),4),0)</f>
        <v>11050.93</v>
      </c>
      <c r="DA807"/>
      <c r="DB807"/>
      <c r="DC807"/>
      <c r="DD807"/>
      <c r="DJ807"/>
    </row>
    <row r="808" spans="1:114" x14ac:dyDescent="0.25">
      <c r="A808" s="1">
        <v>41539</v>
      </c>
      <c r="B808" s="1" t="str">
        <f t="shared" si="24"/>
        <v>22/09/2013</v>
      </c>
      <c r="C808" t="s">
        <v>61</v>
      </c>
      <c r="D808" t="s">
        <v>11</v>
      </c>
      <c r="E808" s="8">
        <v>2.2705000000000002</v>
      </c>
      <c r="F808">
        <v>195954192.37</v>
      </c>
      <c r="G808">
        <v>3550013.3200000003</v>
      </c>
      <c r="H808">
        <v>403898875</v>
      </c>
      <c r="I808">
        <v>61696141.030000001</v>
      </c>
      <c r="J808">
        <v>117409632.21000001</v>
      </c>
      <c r="K808">
        <v>7965059.2999999989</v>
      </c>
      <c r="L808">
        <v>8800958</v>
      </c>
      <c r="M808" s="10">
        <v>6562486</v>
      </c>
      <c r="N808" s="10">
        <v>38987846</v>
      </c>
      <c r="O808" s="10">
        <v>48441796</v>
      </c>
      <c r="P808" s="10">
        <v>58571691</v>
      </c>
      <c r="Q808" s="10">
        <v>7096869</v>
      </c>
      <c r="R808" s="10">
        <v>65807134</v>
      </c>
      <c r="S808" s="10">
        <v>854525</v>
      </c>
      <c r="T808" s="10">
        <v>20284451</v>
      </c>
      <c r="U808" s="10">
        <v>128112171</v>
      </c>
      <c r="V808" s="10">
        <v>25630247</v>
      </c>
      <c r="W808" s="10">
        <v>854525</v>
      </c>
      <c r="X808" s="10">
        <v>20284451</v>
      </c>
      <c r="Y808" s="10">
        <v>128112171</v>
      </c>
      <c r="Z808" s="10">
        <v>25630247</v>
      </c>
      <c r="AA808" s="10">
        <v>3549659</v>
      </c>
      <c r="AB808" s="10">
        <v>28.411340093900002</v>
      </c>
      <c r="AC808">
        <v>147.27000000000001</v>
      </c>
      <c r="AD808" s="2">
        <v>20745602464</v>
      </c>
      <c r="AE808" s="2">
        <v>19035573348</v>
      </c>
      <c r="AF808" s="10">
        <f>INDEX(CONFAZ!$EN$2:$ES$408,MATCH(DATE(YEAR($A808),MONTH($A808),15),CONFAZ!$EN$2:$EN$408,0),2)</f>
        <v>213093215</v>
      </c>
      <c r="AG808" s="10">
        <f>INDEX(CONFAZ!$EN$2:$ES$408,MATCH(DATE(YEAR($A808),MONTH($A808),15),CONFAZ!$EN$2:$EN$408,0),3)</f>
        <v>398962688</v>
      </c>
      <c r="AH808">
        <v>678</v>
      </c>
      <c r="AI808">
        <v>837028907000</v>
      </c>
      <c r="AJ808">
        <v>8.9</v>
      </c>
      <c r="AK808">
        <v>0.27</v>
      </c>
      <c r="AL808">
        <v>863.74111111111097</v>
      </c>
      <c r="AM808">
        <v>697.72149999999999</v>
      </c>
      <c r="AN808">
        <v>640.72095238095199</v>
      </c>
      <c r="AO808">
        <v>789.15120000000002</v>
      </c>
      <c r="AP808">
        <v>7.0317424812412304</v>
      </c>
      <c r="AQ808">
        <v>1.35</v>
      </c>
      <c r="AR808">
        <v>256.42</v>
      </c>
      <c r="AS808">
        <v>27.199200000000001</v>
      </c>
      <c r="AT808" s="10">
        <v>447754900000</v>
      </c>
      <c r="AU808">
        <v>0</v>
      </c>
      <c r="AV808">
        <v>0</v>
      </c>
      <c r="AW808">
        <v>44437822</v>
      </c>
      <c r="AX808">
        <v>38888082</v>
      </c>
      <c r="AY808">
        <v>0</v>
      </c>
      <c r="AZ808" s="10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1801701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3748039</v>
      </c>
      <c r="BO808">
        <v>18211488000</v>
      </c>
      <c r="BP808" s="3">
        <v>0.4</v>
      </c>
      <c r="BQ808" s="3">
        <v>3704</v>
      </c>
      <c r="BR808">
        <v>17996.55</v>
      </c>
      <c r="BS808" s="3">
        <v>1871630000</v>
      </c>
      <c r="BT808" s="3">
        <v>17679000</v>
      </c>
      <c r="BU808" s="3">
        <v>3901623000</v>
      </c>
      <c r="BV808" s="3">
        <v>8985524000</v>
      </c>
      <c r="BW808" s="3">
        <v>3435031000</v>
      </c>
      <c r="BX808" s="3">
        <v>14776457000</v>
      </c>
      <c r="BY808">
        <v>5744808000</v>
      </c>
      <c r="BZ808">
        <v>0.4</v>
      </c>
      <c r="CA808">
        <v>3704</v>
      </c>
      <c r="CB808">
        <v>6245.02</v>
      </c>
      <c r="CC808">
        <v>18211488000</v>
      </c>
      <c r="CD808">
        <v>0.4</v>
      </c>
      <c r="CE808">
        <v>506719.23</v>
      </c>
      <c r="CF808">
        <v>193756208.19</v>
      </c>
      <c r="CG808">
        <v>13989.29</v>
      </c>
      <c r="CH808">
        <v>33462.910000000003</v>
      </c>
      <c r="CI808">
        <v>38.131496400000003</v>
      </c>
      <c r="CJ808">
        <v>2.83</v>
      </c>
      <c r="CK808">
        <v>-13366.67</v>
      </c>
      <c r="CL808">
        <v>7183.33</v>
      </c>
      <c r="CM808">
        <v>20550</v>
      </c>
      <c r="CN808">
        <v>6713.33</v>
      </c>
      <c r="CO808">
        <v>5095290</v>
      </c>
      <c r="CP808">
        <v>-80373.33</v>
      </c>
      <c r="CQ808">
        <v>-27106.67</v>
      </c>
      <c r="CR808">
        <v>2742061.48</v>
      </c>
      <c r="CS808">
        <v>242722899.22999999</v>
      </c>
      <c r="CT808">
        <v>7321.41</v>
      </c>
      <c r="CU808">
        <v>245472282.12</v>
      </c>
      <c r="CV808" s="34">
        <v>0.53078559999999997</v>
      </c>
      <c r="CW808">
        <v>0</v>
      </c>
      <c r="CX808" s="5">
        <v>2301818.4500000002</v>
      </c>
      <c r="CY808" s="10">
        <f t="shared" si="25"/>
        <v>0</v>
      </c>
      <c r="CZ808" s="10">
        <f>IFERROR(INDEX(CONFAZ!$A$2:$ES$440,MATCH(DATE(YEAR($A808),MONTH($A808),15),CONFAZ!$A$2:$A$440,0),4),0)</f>
        <v>13989.29</v>
      </c>
      <c r="DA808"/>
      <c r="DB808"/>
      <c r="DC808"/>
      <c r="DD808"/>
      <c r="DJ808"/>
    </row>
    <row r="809" spans="1:114" x14ac:dyDescent="0.25">
      <c r="A809" s="1">
        <v>41569</v>
      </c>
      <c r="B809" s="1" t="str">
        <f t="shared" si="24"/>
        <v>22/10/2013</v>
      </c>
      <c r="C809" t="s">
        <v>61</v>
      </c>
      <c r="D809" t="s">
        <v>11</v>
      </c>
      <c r="E809" s="8">
        <v>2.1886000000000001</v>
      </c>
      <c r="F809">
        <v>192574301.99999997</v>
      </c>
      <c r="G809">
        <v>431592.70999999996</v>
      </c>
      <c r="H809">
        <v>364972896</v>
      </c>
      <c r="I809">
        <v>56151058.32</v>
      </c>
      <c r="J809">
        <v>89181706.049999997</v>
      </c>
      <c r="K809">
        <v>8367449.0100000007</v>
      </c>
      <c r="L809">
        <v>7633384</v>
      </c>
      <c r="M809" s="10">
        <v>5999909</v>
      </c>
      <c r="N809" s="10">
        <v>39163357</v>
      </c>
      <c r="O809" s="10">
        <v>46223134</v>
      </c>
      <c r="P809" s="10">
        <v>54918314</v>
      </c>
      <c r="Q809" s="10">
        <v>5724496</v>
      </c>
      <c r="R809" s="10">
        <v>59348233</v>
      </c>
      <c r="S809" s="10">
        <v>1077150</v>
      </c>
      <c r="T809" s="10">
        <v>23141302</v>
      </c>
      <c r="U809" s="10">
        <v>103428214</v>
      </c>
      <c r="V809" s="10">
        <v>25517194</v>
      </c>
      <c r="W809" s="10">
        <v>1077150</v>
      </c>
      <c r="X809" s="10">
        <v>23141302</v>
      </c>
      <c r="Y809" s="10">
        <v>103428214</v>
      </c>
      <c r="Z809" s="10">
        <v>25517194</v>
      </c>
      <c r="AA809" s="10">
        <v>431593</v>
      </c>
      <c r="AB809" s="10">
        <v>26.253209445100001</v>
      </c>
      <c r="AC809">
        <v>151.9</v>
      </c>
      <c r="AD809" s="2">
        <v>20636722332</v>
      </c>
      <c r="AE809" s="2">
        <v>23201590344</v>
      </c>
      <c r="AF809" s="10">
        <f>INDEX(CONFAZ!$EN$2:$ES$408,MATCH(DATE(YEAR($A809),MONTH($A809),15),CONFAZ!$EN$2:$EN$408,0),2)</f>
        <v>219579675</v>
      </c>
      <c r="AG809" s="10">
        <f>INDEX(CONFAZ!$EN$2:$ES$408,MATCH(DATE(YEAR($A809),MONTH($A809),15),CONFAZ!$EN$2:$EN$408,0),3)</f>
        <v>620315024</v>
      </c>
      <c r="AH809">
        <v>678</v>
      </c>
      <c r="AI809">
        <v>797755643000</v>
      </c>
      <c r="AJ809">
        <v>9.25</v>
      </c>
      <c r="AK809">
        <v>0.61</v>
      </c>
      <c r="AL809">
        <v>866.33777777777698</v>
      </c>
      <c r="AM809">
        <v>702.44550000000004</v>
      </c>
      <c r="AN809">
        <v>646.33000000000004</v>
      </c>
      <c r="AO809">
        <v>792.87959999999998</v>
      </c>
      <c r="AP809">
        <v>6.7936469175747503</v>
      </c>
      <c r="AQ809">
        <v>1.5699000000000001</v>
      </c>
      <c r="AR809">
        <v>239.44</v>
      </c>
      <c r="AS809">
        <v>0.28999999999999998</v>
      </c>
      <c r="AT809" s="10">
        <v>475713600000</v>
      </c>
      <c r="AU809">
        <v>0</v>
      </c>
      <c r="AV809">
        <v>0</v>
      </c>
      <c r="AW809">
        <v>95305059</v>
      </c>
      <c r="AX809">
        <v>90896637</v>
      </c>
      <c r="AY809">
        <v>0</v>
      </c>
      <c r="AZ809" s="10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1490419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2918003</v>
      </c>
      <c r="BO809">
        <v>18211488000</v>
      </c>
      <c r="BP809" s="3">
        <v>0.4</v>
      </c>
      <c r="BQ809" s="3">
        <v>3704</v>
      </c>
      <c r="BR809">
        <v>17996.55</v>
      </c>
      <c r="BS809" s="3">
        <v>1871630000</v>
      </c>
      <c r="BT809">
        <v>17679000</v>
      </c>
      <c r="BU809" s="3">
        <v>3901623000</v>
      </c>
      <c r="BV809" s="3">
        <v>8985524000</v>
      </c>
      <c r="BW809" s="3">
        <v>3435031000</v>
      </c>
      <c r="BX809" s="3">
        <v>14776457000</v>
      </c>
      <c r="BY809">
        <v>5744808000</v>
      </c>
      <c r="BZ809">
        <v>0.4</v>
      </c>
      <c r="CA809">
        <v>3704</v>
      </c>
      <c r="CB809">
        <v>6245.02</v>
      </c>
      <c r="CC809">
        <v>18211488000</v>
      </c>
      <c r="CD809">
        <v>0.4</v>
      </c>
      <c r="CE809">
        <v>359217.39</v>
      </c>
      <c r="CF809">
        <v>205651388.52000001</v>
      </c>
      <c r="CG809">
        <v>22020.35</v>
      </c>
      <c r="CH809">
        <v>34006.910000000003</v>
      </c>
      <c r="CI809">
        <v>38.131496400000003</v>
      </c>
      <c r="CJ809">
        <v>2.83</v>
      </c>
      <c r="CK809">
        <v>12250</v>
      </c>
      <c r="CL809">
        <v>41443.33</v>
      </c>
      <c r="CM809">
        <v>29196.67</v>
      </c>
      <c r="CN809">
        <v>12620</v>
      </c>
      <c r="CO809">
        <v>5225070</v>
      </c>
      <c r="CP809">
        <v>-59996.67</v>
      </c>
      <c r="CQ809">
        <v>-11466.67</v>
      </c>
      <c r="CR809">
        <v>152348.96</v>
      </c>
      <c r="CS809">
        <v>206136253.11000001</v>
      </c>
      <c r="CT809">
        <v>4238.1400000000003</v>
      </c>
      <c r="CU809">
        <v>206302695.74000001</v>
      </c>
      <c r="CV809" s="34">
        <v>0.53078559999999997</v>
      </c>
      <c r="CW809">
        <v>0</v>
      </c>
      <c r="CX809" s="5">
        <v>1728936.34</v>
      </c>
      <c r="CY809" s="10">
        <f t="shared" si="25"/>
        <v>0</v>
      </c>
      <c r="CZ809" s="10">
        <f>IFERROR(INDEX(CONFAZ!$A$2:$ES$440,MATCH(DATE(YEAR($A809),MONTH($A809),15),CONFAZ!$A$2:$A$440,0),4),0)</f>
        <v>22020.35</v>
      </c>
      <c r="DA809"/>
      <c r="DB809"/>
      <c r="DC809"/>
      <c r="DD809"/>
      <c r="DJ809"/>
    </row>
    <row r="810" spans="1:114" x14ac:dyDescent="0.25">
      <c r="A810" s="1">
        <v>41600</v>
      </c>
      <c r="B810" s="1" t="str">
        <f t="shared" si="24"/>
        <v>22/11/2013</v>
      </c>
      <c r="C810" t="s">
        <v>61</v>
      </c>
      <c r="D810" t="s">
        <v>11</v>
      </c>
      <c r="E810" s="8">
        <v>2.2953999999999999</v>
      </c>
      <c r="F810">
        <v>196880741.47999996</v>
      </c>
      <c r="G810">
        <v>465972.51</v>
      </c>
      <c r="H810">
        <v>401678095</v>
      </c>
      <c r="I810">
        <v>65332926.220000006</v>
      </c>
      <c r="J810">
        <v>112580341.85000002</v>
      </c>
      <c r="K810">
        <v>8236175.54</v>
      </c>
      <c r="L810">
        <v>6303664</v>
      </c>
      <c r="M810" s="10">
        <v>6773709</v>
      </c>
      <c r="N810" s="10">
        <v>39281134</v>
      </c>
      <c r="O810" s="10">
        <v>46188819</v>
      </c>
      <c r="P810" s="10">
        <v>63197367</v>
      </c>
      <c r="Q810" s="10">
        <v>6336206</v>
      </c>
      <c r="R810" s="10">
        <v>59985944</v>
      </c>
      <c r="S810" s="10">
        <v>1257373</v>
      </c>
      <c r="T810" s="10">
        <v>21867068</v>
      </c>
      <c r="U810" s="10">
        <v>126374847</v>
      </c>
      <c r="V810" s="10">
        <v>29949670</v>
      </c>
      <c r="W810" s="10">
        <v>1257373</v>
      </c>
      <c r="X810" s="10">
        <v>21867068</v>
      </c>
      <c r="Y810" s="10">
        <v>126374847</v>
      </c>
      <c r="Z810" s="10">
        <v>29949670</v>
      </c>
      <c r="AA810" s="10">
        <v>465958</v>
      </c>
      <c r="AB810" s="10">
        <v>28.8333434388</v>
      </c>
      <c r="AC810">
        <v>147.79</v>
      </c>
      <c r="AD810" s="2">
        <v>18918406070</v>
      </c>
      <c r="AE810" s="2">
        <v>19280001764</v>
      </c>
      <c r="AF810" s="10">
        <f>INDEX(CONFAZ!$EN$2:$ES$408,MATCH(DATE(YEAR($A810),MONTH($A810),15),CONFAZ!$EN$2:$EN$408,0),2)</f>
        <v>151016927</v>
      </c>
      <c r="AG810" s="10">
        <f>INDEX(CONFAZ!$EN$2:$ES$408,MATCH(DATE(YEAR($A810),MONTH($A810),15),CONFAZ!$EN$2:$EN$408,0),3)</f>
        <v>299164243</v>
      </c>
      <c r="AH810">
        <v>678</v>
      </c>
      <c r="AI810">
        <v>831875914000</v>
      </c>
      <c r="AJ810">
        <v>9.4499999999999993</v>
      </c>
      <c r="AK810">
        <v>0.54</v>
      </c>
      <c r="AL810">
        <v>880.44111111111101</v>
      </c>
      <c r="AM810">
        <v>717.18049999999903</v>
      </c>
      <c r="AN810">
        <v>663.09809523809497</v>
      </c>
      <c r="AO810">
        <v>806.56</v>
      </c>
      <c r="AP810">
        <v>6.5657847966282397</v>
      </c>
      <c r="AQ810">
        <v>1.54</v>
      </c>
      <c r="AR810">
        <v>245.97</v>
      </c>
      <c r="AS810">
        <v>-6.63</v>
      </c>
      <c r="AT810" s="10">
        <v>470325000000</v>
      </c>
      <c r="AU810">
        <v>0</v>
      </c>
      <c r="AV810">
        <v>0</v>
      </c>
      <c r="AW810">
        <v>74595231</v>
      </c>
      <c r="AX810">
        <v>71142559</v>
      </c>
      <c r="AY810">
        <v>0</v>
      </c>
      <c r="AZ810" s="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1307673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2144999</v>
      </c>
      <c r="BO810">
        <v>18211488000</v>
      </c>
      <c r="BP810" s="3">
        <v>0.4</v>
      </c>
      <c r="BQ810" s="3">
        <v>3704</v>
      </c>
      <c r="BR810" s="3">
        <v>17996.55</v>
      </c>
      <c r="BS810" s="3">
        <v>1871630000</v>
      </c>
      <c r="BT810" s="3">
        <v>17679000</v>
      </c>
      <c r="BU810" s="3">
        <v>3901623000</v>
      </c>
      <c r="BV810" s="3">
        <v>8985524000</v>
      </c>
      <c r="BW810">
        <v>3435031000</v>
      </c>
      <c r="BX810" s="3">
        <v>14776457000</v>
      </c>
      <c r="BY810">
        <v>5744808000</v>
      </c>
      <c r="BZ810">
        <v>0.4</v>
      </c>
      <c r="CA810">
        <v>3704</v>
      </c>
      <c r="CB810">
        <v>6245.02</v>
      </c>
      <c r="CC810">
        <v>18211488000</v>
      </c>
      <c r="CD810">
        <v>0.4</v>
      </c>
      <c r="CE810">
        <v>410312.48</v>
      </c>
      <c r="CF810">
        <v>150351101.22</v>
      </c>
      <c r="CG810">
        <v>25117.11</v>
      </c>
      <c r="CH810">
        <v>33155.910000000003</v>
      </c>
      <c r="CI810">
        <v>38.131496400000003</v>
      </c>
      <c r="CJ810">
        <v>2.84</v>
      </c>
      <c r="CK810">
        <v>12250</v>
      </c>
      <c r="CL810">
        <v>41443.33</v>
      </c>
      <c r="CM810">
        <v>29196.67</v>
      </c>
      <c r="CN810">
        <v>12620</v>
      </c>
      <c r="CO810">
        <v>5225070</v>
      </c>
      <c r="CP810">
        <v>-59996.67</v>
      </c>
      <c r="CQ810">
        <v>-11466.67</v>
      </c>
      <c r="CR810">
        <v>165897.25</v>
      </c>
      <c r="CS810">
        <v>234904306.66999999</v>
      </c>
      <c r="CT810">
        <v>9470.07</v>
      </c>
      <c r="CU810">
        <v>235079673.99000001</v>
      </c>
      <c r="CV810" s="34">
        <v>0.53078559999999997</v>
      </c>
      <c r="CW810">
        <v>0</v>
      </c>
      <c r="CX810" s="5">
        <v>1300738.03</v>
      </c>
      <c r="CY810" s="10">
        <f t="shared" si="25"/>
        <v>0</v>
      </c>
      <c r="CZ810" s="10">
        <f>IFERROR(INDEX(CONFAZ!$A$2:$ES$440,MATCH(DATE(YEAR($A810),MONTH($A810),15),CONFAZ!$A$2:$A$440,0),4),0)</f>
        <v>25117.11</v>
      </c>
      <c r="DA810"/>
      <c r="DB810"/>
      <c r="DC810"/>
      <c r="DD810"/>
      <c r="DJ810"/>
    </row>
    <row r="811" spans="1:114" x14ac:dyDescent="0.25">
      <c r="A811" s="1">
        <v>41630</v>
      </c>
      <c r="B811" s="1" t="str">
        <f t="shared" si="24"/>
        <v>22/12/2013</v>
      </c>
      <c r="C811" t="s">
        <v>61</v>
      </c>
      <c r="D811" t="s">
        <v>11</v>
      </c>
      <c r="E811" s="8">
        <v>2.3454999999999999</v>
      </c>
      <c r="F811">
        <v>212913070.29000002</v>
      </c>
      <c r="G811">
        <v>2170821.77</v>
      </c>
      <c r="H811">
        <v>395999509</v>
      </c>
      <c r="I811">
        <v>60194869.259999998</v>
      </c>
      <c r="J811">
        <v>94332315.789999992</v>
      </c>
      <c r="K811">
        <v>9166968.9299999997</v>
      </c>
      <c r="L811">
        <v>7322648</v>
      </c>
      <c r="M811" s="10">
        <v>12988275</v>
      </c>
      <c r="N811" s="10">
        <v>39191611</v>
      </c>
      <c r="O811" s="10">
        <v>49634503</v>
      </c>
      <c r="P811" s="10">
        <v>60927799</v>
      </c>
      <c r="Q811" s="10">
        <v>4694258</v>
      </c>
      <c r="R811" s="10">
        <v>66006521</v>
      </c>
      <c r="S811" s="10">
        <v>1246125</v>
      </c>
      <c r="T811" s="10">
        <v>21560586</v>
      </c>
      <c r="U811" s="10">
        <v>108530530</v>
      </c>
      <c r="V811" s="10">
        <v>29048479</v>
      </c>
      <c r="W811" s="10">
        <v>1246125</v>
      </c>
      <c r="X811" s="10">
        <v>21560586</v>
      </c>
      <c r="Y811" s="10">
        <v>108530530</v>
      </c>
      <c r="Z811" s="10">
        <v>29048479</v>
      </c>
      <c r="AA811" s="10">
        <v>2170822</v>
      </c>
      <c r="AB811" s="10">
        <v>29.700412500399999</v>
      </c>
      <c r="AC811">
        <v>145.77000000000001</v>
      </c>
      <c r="AD811" s="2">
        <v>19537523486</v>
      </c>
      <c r="AE811" s="2">
        <v>18352387728</v>
      </c>
      <c r="AF811" s="10">
        <f>INDEX(CONFAZ!$EN$2:$ES$408,MATCH(DATE(YEAR($A811),MONTH($A811),15),CONFAZ!$EN$2:$EN$408,0),2)</f>
        <v>159285516</v>
      </c>
      <c r="AG811" s="10">
        <f>INDEX(CONFAZ!$EN$2:$ES$408,MATCH(DATE(YEAR($A811),MONTH($A811),15),CONFAZ!$EN$2:$EN$408,0),3)</f>
        <v>742094282</v>
      </c>
      <c r="AH811">
        <v>678</v>
      </c>
      <c r="AI811">
        <v>841584164000</v>
      </c>
      <c r="AJ811">
        <v>9.9</v>
      </c>
      <c r="AK811">
        <v>0.72</v>
      </c>
      <c r="AL811">
        <v>882.53166666666596</v>
      </c>
      <c r="AM811">
        <v>718.32500000000005</v>
      </c>
      <c r="AN811">
        <v>664.57714285714201</v>
      </c>
      <c r="AO811">
        <v>808.78279999999995</v>
      </c>
      <c r="AP811">
        <v>6.2560388930136996</v>
      </c>
      <c r="AQ811">
        <v>1.92</v>
      </c>
      <c r="AR811">
        <v>259.49</v>
      </c>
      <c r="AS811">
        <v>21.82</v>
      </c>
      <c r="AT811" s="10">
        <v>467253200000</v>
      </c>
      <c r="AU811">
        <v>0</v>
      </c>
      <c r="AV811">
        <v>0</v>
      </c>
      <c r="AW811">
        <v>69701445</v>
      </c>
      <c r="AX811">
        <v>66224057</v>
      </c>
      <c r="AY811">
        <v>0</v>
      </c>
      <c r="AZ811" s="10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1177218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2300170</v>
      </c>
      <c r="BO811">
        <v>18211488000</v>
      </c>
      <c r="BP811" s="3">
        <v>0.4</v>
      </c>
      <c r="BQ811" s="3">
        <v>3704</v>
      </c>
      <c r="BR811">
        <v>17996.55</v>
      </c>
      <c r="BS811" s="3">
        <v>1871630000</v>
      </c>
      <c r="BT811" s="3">
        <v>17679000</v>
      </c>
      <c r="BU811">
        <v>3901623000</v>
      </c>
      <c r="BV811" s="3">
        <v>8985524000</v>
      </c>
      <c r="BW811" s="3">
        <v>3435031000</v>
      </c>
      <c r="BX811" s="3">
        <v>14776457000</v>
      </c>
      <c r="BY811">
        <v>27308046000</v>
      </c>
      <c r="BZ811">
        <v>0.4</v>
      </c>
      <c r="CA811">
        <v>3704</v>
      </c>
      <c r="CB811">
        <v>25660.71</v>
      </c>
      <c r="CC811">
        <v>18211488000</v>
      </c>
      <c r="CD811">
        <v>0.4</v>
      </c>
      <c r="CE811">
        <v>571452.17000000004</v>
      </c>
      <c r="CF811">
        <v>166696743.43000001</v>
      </c>
      <c r="CG811">
        <v>25817.66</v>
      </c>
      <c r="CH811">
        <v>35777.910000000003</v>
      </c>
      <c r="CI811">
        <v>38.131496400000003</v>
      </c>
      <c r="CJ811">
        <v>2.95</v>
      </c>
      <c r="CK811">
        <v>12250</v>
      </c>
      <c r="CL811">
        <v>41443.33</v>
      </c>
      <c r="CM811">
        <v>29196.67</v>
      </c>
      <c r="CN811">
        <v>12620</v>
      </c>
      <c r="CO811">
        <v>5225070</v>
      </c>
      <c r="CP811">
        <v>-59996.67</v>
      </c>
      <c r="CQ811">
        <v>-11466.67</v>
      </c>
      <c r="CR811">
        <v>977442.35</v>
      </c>
      <c r="CS811">
        <v>232715518.52000001</v>
      </c>
      <c r="CT811">
        <v>11761.88</v>
      </c>
      <c r="CU811">
        <v>233705602.75</v>
      </c>
      <c r="CV811" s="34">
        <v>0.53078559999999997</v>
      </c>
      <c r="CW811">
        <v>0</v>
      </c>
      <c r="CX811" s="5">
        <v>1545013.9800000002</v>
      </c>
      <c r="CY811" s="10">
        <f t="shared" si="25"/>
        <v>0</v>
      </c>
      <c r="CZ811" s="10">
        <f>IFERROR(INDEX(CONFAZ!$A$2:$ES$440,MATCH(DATE(YEAR($A811),MONTH($A811),15),CONFAZ!$A$2:$A$440,0),4),0)</f>
        <v>25817.66</v>
      </c>
      <c r="DA811"/>
      <c r="DB811" s="4"/>
      <c r="DC811" s="4"/>
      <c r="DD811"/>
    </row>
    <row r="812" spans="1:114" x14ac:dyDescent="0.25">
      <c r="A812" s="1">
        <v>41661</v>
      </c>
      <c r="B812" s="1" t="str">
        <f t="shared" si="24"/>
        <v>22/01/2014</v>
      </c>
      <c r="C812" t="s">
        <v>61</v>
      </c>
      <c r="D812" t="s">
        <v>11</v>
      </c>
      <c r="E812" s="8">
        <v>2.3822000000000001</v>
      </c>
      <c r="F812">
        <v>209297378.42000002</v>
      </c>
      <c r="G812">
        <v>1078402.21</v>
      </c>
      <c r="H812">
        <v>408968190</v>
      </c>
      <c r="I812">
        <v>59260900.059999995</v>
      </c>
      <c r="J812">
        <v>110233885.31999998</v>
      </c>
      <c r="K812">
        <v>10049869.33</v>
      </c>
      <c r="L812">
        <v>36080528</v>
      </c>
      <c r="M812" s="10">
        <v>6145083</v>
      </c>
      <c r="N812" s="10">
        <v>39492994</v>
      </c>
      <c r="O812" s="10">
        <v>63839353</v>
      </c>
      <c r="P812" s="10">
        <v>57773868</v>
      </c>
      <c r="Q812" s="10">
        <v>5490411</v>
      </c>
      <c r="R812" s="10">
        <v>60687473</v>
      </c>
      <c r="S812" s="10">
        <v>1372349</v>
      </c>
      <c r="T812" s="10">
        <v>17566068</v>
      </c>
      <c r="U812" s="10">
        <v>128203584</v>
      </c>
      <c r="V812" s="10">
        <v>27319023</v>
      </c>
      <c r="W812" s="10">
        <v>1372349</v>
      </c>
      <c r="X812" s="10">
        <v>17566068</v>
      </c>
      <c r="Y812" s="10">
        <v>128203584</v>
      </c>
      <c r="Z812" s="10">
        <v>27319023</v>
      </c>
      <c r="AA812" s="10">
        <v>1077984</v>
      </c>
      <c r="AB812" s="10">
        <v>31.4951749568</v>
      </c>
      <c r="AC812">
        <v>142.72</v>
      </c>
      <c r="AD812" s="2">
        <v>15741666773</v>
      </c>
      <c r="AE812" s="2">
        <v>20238121344</v>
      </c>
      <c r="AF812" s="10">
        <f>INDEX(CONFAZ!$EN$2:$ES$408,MATCH(DATE(YEAR($A812),MONTH($A812),15),CONFAZ!$EN$2:$EN$408,0),2)</f>
        <v>124244864</v>
      </c>
      <c r="AG812" s="10">
        <f>INDEX(CONFAZ!$EN$2:$ES$408,MATCH(DATE(YEAR($A812),MONTH($A812),15),CONFAZ!$EN$2:$EN$408,0),3)</f>
        <v>622440259</v>
      </c>
      <c r="AH812">
        <v>724</v>
      </c>
      <c r="AI812">
        <v>859821739200</v>
      </c>
      <c r="AJ812">
        <v>10.17</v>
      </c>
      <c r="AK812">
        <v>0.63</v>
      </c>
      <c r="AL812">
        <v>887.21444444444398</v>
      </c>
      <c r="AM812">
        <v>720.17049999999995</v>
      </c>
      <c r="AN812">
        <v>663.80904761904696</v>
      </c>
      <c r="AO812">
        <v>812.46680000000003</v>
      </c>
      <c r="AP812">
        <v>6.4774566591674896</v>
      </c>
      <c r="AQ812">
        <v>1.55</v>
      </c>
      <c r="AR812">
        <v>258.98</v>
      </c>
      <c r="AS812">
        <v>9.4499999999999993</v>
      </c>
      <c r="AT812" s="10">
        <v>453279800000</v>
      </c>
      <c r="AU812">
        <v>0</v>
      </c>
      <c r="AV812">
        <v>0</v>
      </c>
      <c r="AW812">
        <v>71073929</v>
      </c>
      <c r="AX812">
        <v>64609275</v>
      </c>
      <c r="AY812">
        <v>0</v>
      </c>
      <c r="AZ812" s="10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825022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5639632</v>
      </c>
      <c r="BO812">
        <v>19952970000</v>
      </c>
      <c r="BP812" s="3">
        <v>0.4</v>
      </c>
      <c r="BQ812" s="3">
        <v>3704</v>
      </c>
      <c r="BR812">
        <v>19420.27</v>
      </c>
      <c r="BS812" s="3">
        <v>1978456000</v>
      </c>
      <c r="BT812" s="3">
        <v>17243000</v>
      </c>
      <c r="BU812">
        <v>4755647000</v>
      </c>
      <c r="BV812" s="3">
        <v>9151223000</v>
      </c>
      <c r="BW812">
        <v>4050400000</v>
      </c>
      <c r="BX812" s="3">
        <v>15902570000</v>
      </c>
      <c r="BY812">
        <v>0</v>
      </c>
      <c r="BZ812">
        <v>0</v>
      </c>
      <c r="CA812">
        <v>0</v>
      </c>
      <c r="CB812">
        <v>0</v>
      </c>
      <c r="CC812">
        <v>18211488000</v>
      </c>
      <c r="CD812">
        <v>0.4</v>
      </c>
      <c r="CE812">
        <v>431628.42</v>
      </c>
      <c r="CF812">
        <v>162552704.72999999</v>
      </c>
      <c r="CG812">
        <v>64985.89</v>
      </c>
      <c r="CH812">
        <v>35489.67</v>
      </c>
      <c r="CI812">
        <v>36.417150700000001</v>
      </c>
      <c r="CJ812">
        <v>2.96</v>
      </c>
      <c r="CK812">
        <v>-98936.67</v>
      </c>
      <c r="CL812">
        <v>-72023.33</v>
      </c>
      <c r="CM812">
        <v>26913.33</v>
      </c>
      <c r="CN812">
        <v>27313.33</v>
      </c>
      <c r="CO812">
        <v>5313706.67</v>
      </c>
      <c r="CP812">
        <v>-72436.67</v>
      </c>
      <c r="CQ812">
        <v>-180</v>
      </c>
      <c r="CR812">
        <v>298368.06</v>
      </c>
      <c r="CS812">
        <v>239848735.65000001</v>
      </c>
      <c r="CT812">
        <v>54392.11</v>
      </c>
      <c r="CU812">
        <v>240206895.81999999</v>
      </c>
      <c r="CV812" s="34">
        <v>0.53101100000000001</v>
      </c>
      <c r="CW812">
        <v>87952375.060000002</v>
      </c>
      <c r="CX812" s="4">
        <v>3990736.85</v>
      </c>
      <c r="CY812" s="10">
        <f t="shared" si="25"/>
        <v>0</v>
      </c>
      <c r="CZ812" s="10">
        <f>IFERROR(INDEX(CONFAZ!$A$2:$ES$440,MATCH(DATE(YEAR($A812),MONTH($A812),15),CONFAZ!$A$2:$A$440,0),4),0)</f>
        <v>64985.89</v>
      </c>
      <c r="DA812" s="10"/>
      <c r="DB812" s="10"/>
      <c r="DC812"/>
      <c r="DD812"/>
      <c r="DJ812"/>
    </row>
    <row r="813" spans="1:114" x14ac:dyDescent="0.25">
      <c r="A813" s="1">
        <v>41692</v>
      </c>
      <c r="B813" s="1" t="str">
        <f t="shared" si="24"/>
        <v>22/02/2014</v>
      </c>
      <c r="C813" t="s">
        <v>61</v>
      </c>
      <c r="D813" t="s">
        <v>11</v>
      </c>
      <c r="E813" s="8">
        <v>2.3837000000000002</v>
      </c>
      <c r="F813">
        <v>180095103.95000002</v>
      </c>
      <c r="G813">
        <v>341233.74</v>
      </c>
      <c r="H813">
        <v>368326939</v>
      </c>
      <c r="I813">
        <v>49508847.280000009</v>
      </c>
      <c r="J813">
        <v>112045399.51000002</v>
      </c>
      <c r="K813">
        <v>7826411.3799999999</v>
      </c>
      <c r="L813">
        <v>36338235</v>
      </c>
      <c r="M813" s="10">
        <v>4588752</v>
      </c>
      <c r="N813" s="10">
        <v>37981875</v>
      </c>
      <c r="O813" s="10">
        <v>41559318</v>
      </c>
      <c r="P813" s="10">
        <v>51699312</v>
      </c>
      <c r="Q813" s="10">
        <v>5905476</v>
      </c>
      <c r="R813" s="10">
        <v>50725107</v>
      </c>
      <c r="S813" s="10">
        <v>1308159</v>
      </c>
      <c r="T813" s="10">
        <v>16351514</v>
      </c>
      <c r="U813" s="10">
        <v>129787464</v>
      </c>
      <c r="V813" s="10">
        <v>28078728</v>
      </c>
      <c r="W813" s="10">
        <v>1308159</v>
      </c>
      <c r="X813" s="10">
        <v>16351514</v>
      </c>
      <c r="Y813" s="10">
        <v>129787464</v>
      </c>
      <c r="Z813" s="10">
        <v>28078728</v>
      </c>
      <c r="AA813" s="10">
        <v>341234</v>
      </c>
      <c r="AB813" s="10">
        <v>31.251538226299999</v>
      </c>
      <c r="AC813">
        <v>143.53</v>
      </c>
      <c r="AD813" s="2">
        <v>15825850012</v>
      </c>
      <c r="AE813" s="2">
        <v>18190582391</v>
      </c>
      <c r="AF813" s="10">
        <f>INDEX(CONFAZ!$EN$2:$ES$408,MATCH(DATE(YEAR($A813),MONTH($A813),15),CONFAZ!$EN$2:$EN$408,0),2)</f>
        <v>124927193</v>
      </c>
      <c r="AG813" s="10">
        <f>INDEX(CONFAZ!$EN$2:$ES$408,MATCH(DATE(YEAR($A813),MONTH($A813),15),CONFAZ!$EN$2:$EN$408,0),3)</f>
        <v>632266880</v>
      </c>
      <c r="AH813">
        <v>724</v>
      </c>
      <c r="AI813">
        <v>864546536700</v>
      </c>
      <c r="AJ813">
        <v>10.43</v>
      </c>
      <c r="AK813">
        <v>0.64</v>
      </c>
      <c r="AL813">
        <v>891.49277777777695</v>
      </c>
      <c r="AM813">
        <v>721.95699999999999</v>
      </c>
      <c r="AN813">
        <v>665.92190476190399</v>
      </c>
      <c r="AO813">
        <v>815.89480000000003</v>
      </c>
      <c r="AP813">
        <v>6.8251097382539401</v>
      </c>
      <c r="AQ813">
        <v>1.69</v>
      </c>
      <c r="AR813">
        <v>257.24</v>
      </c>
      <c r="AS813">
        <v>41.82</v>
      </c>
      <c r="AT813" s="10">
        <v>455502300000</v>
      </c>
      <c r="AU813">
        <v>0</v>
      </c>
      <c r="AV813">
        <v>0</v>
      </c>
      <c r="AW813">
        <v>66181943</v>
      </c>
      <c r="AX813">
        <v>62219776</v>
      </c>
      <c r="AY813">
        <v>0</v>
      </c>
      <c r="AZ813" s="10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55080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3907087</v>
      </c>
      <c r="BO813">
        <v>19952970000</v>
      </c>
      <c r="BP813" s="3">
        <v>0.4</v>
      </c>
      <c r="BQ813" s="3">
        <v>3704</v>
      </c>
      <c r="BR813" s="3">
        <v>19420.27</v>
      </c>
      <c r="BS813" s="3">
        <v>1978456000</v>
      </c>
      <c r="BT813" s="3">
        <v>17243000</v>
      </c>
      <c r="BU813" s="3">
        <v>4755647000</v>
      </c>
      <c r="BV813" s="3">
        <v>9151223000</v>
      </c>
      <c r="BW813" s="3">
        <v>4050400000</v>
      </c>
      <c r="BX813" s="3">
        <v>15902570000</v>
      </c>
      <c r="BY813">
        <v>0</v>
      </c>
      <c r="BZ813">
        <v>0</v>
      </c>
      <c r="CA813">
        <v>0</v>
      </c>
      <c r="CB813">
        <v>0</v>
      </c>
      <c r="CC813">
        <v>18211488000</v>
      </c>
      <c r="CD813">
        <v>0.4</v>
      </c>
      <c r="CE813">
        <v>425729.18</v>
      </c>
      <c r="CF813">
        <v>160815502.22</v>
      </c>
      <c r="CG813">
        <v>35712.050000000003</v>
      </c>
      <c r="CH813">
        <v>34704.67</v>
      </c>
      <c r="CI813">
        <v>36.417150700000001</v>
      </c>
      <c r="CJ813">
        <v>2.96</v>
      </c>
      <c r="CK813">
        <v>-98936.67</v>
      </c>
      <c r="CL813">
        <v>-72023.33</v>
      </c>
      <c r="CM813">
        <v>26913.33</v>
      </c>
      <c r="CN813">
        <v>27313.33</v>
      </c>
      <c r="CO813">
        <v>5313706.67</v>
      </c>
      <c r="CP813">
        <v>-72436.67</v>
      </c>
      <c r="CQ813">
        <v>-180</v>
      </c>
      <c r="CR813">
        <v>107972.39</v>
      </c>
      <c r="CS813">
        <v>226970337.65000001</v>
      </c>
      <c r="CT813">
        <v>46179.22</v>
      </c>
      <c r="CU813">
        <v>227127489.25999999</v>
      </c>
      <c r="CV813" s="34">
        <v>0.53101100000000001</v>
      </c>
      <c r="CW813">
        <v>262439326.90000001</v>
      </c>
      <c r="CX813" s="4">
        <v>12081391.699999999</v>
      </c>
      <c r="CY813" s="10">
        <f t="shared" si="25"/>
        <v>0</v>
      </c>
      <c r="CZ813" s="10">
        <f>IFERROR(INDEX(CONFAZ!$A$2:$ES$440,MATCH(DATE(YEAR($A813),MONTH($A813),15),CONFAZ!$A$2:$A$440,0),4),0)</f>
        <v>35712.050000000003</v>
      </c>
      <c r="DA813"/>
      <c r="DB813"/>
      <c r="DC813"/>
      <c r="DD813"/>
      <c r="DJ813"/>
    </row>
    <row r="814" spans="1:114" x14ac:dyDescent="0.25">
      <c r="A814" s="1">
        <v>41720</v>
      </c>
      <c r="B814" s="1" t="str">
        <f t="shared" si="24"/>
        <v>22/03/2014</v>
      </c>
      <c r="C814" t="s">
        <v>61</v>
      </c>
      <c r="D814" t="s">
        <v>11</v>
      </c>
      <c r="E814" s="8">
        <v>2.3260999999999998</v>
      </c>
      <c r="F814">
        <v>181725438.09</v>
      </c>
      <c r="G814">
        <v>539250.41999999993</v>
      </c>
      <c r="H814">
        <v>370486561</v>
      </c>
      <c r="I814">
        <v>48880619.609999999</v>
      </c>
      <c r="J814">
        <v>114442002.04000002</v>
      </c>
      <c r="K814">
        <v>7770627.9099999992</v>
      </c>
      <c r="L814">
        <v>67309111</v>
      </c>
      <c r="M814" s="10">
        <v>4782023</v>
      </c>
      <c r="N814" s="10">
        <v>40925888</v>
      </c>
      <c r="O814" s="10">
        <v>40558006</v>
      </c>
      <c r="P814" s="10">
        <v>51153625</v>
      </c>
      <c r="Q814" s="10">
        <v>4685342</v>
      </c>
      <c r="R814" s="10">
        <v>50249691</v>
      </c>
      <c r="S814" s="10">
        <v>1142904</v>
      </c>
      <c r="T814" s="10">
        <v>16597360</v>
      </c>
      <c r="U814" s="10">
        <v>134456589</v>
      </c>
      <c r="V814" s="10">
        <v>25395883</v>
      </c>
      <c r="W814" s="10">
        <v>1142904</v>
      </c>
      <c r="X814" s="10">
        <v>16597360</v>
      </c>
      <c r="Y814" s="10">
        <v>134456589</v>
      </c>
      <c r="Z814" s="10">
        <v>25395883</v>
      </c>
      <c r="AA814" s="10">
        <v>539250</v>
      </c>
      <c r="AB814" s="10">
        <v>31.785482936099999</v>
      </c>
      <c r="AC814">
        <v>149.03</v>
      </c>
      <c r="AD814" s="2">
        <v>17467727891</v>
      </c>
      <c r="AE814" s="2">
        <v>17640547408</v>
      </c>
      <c r="AF814" s="10">
        <f>INDEX(CONFAZ!$EN$2:$ES$408,MATCH(DATE(YEAR($A814),MONTH($A814),15),CONFAZ!$EN$2:$EN$408,0),2)</f>
        <v>124649529</v>
      </c>
      <c r="AG814" s="10">
        <f>INDEX(CONFAZ!$EN$2:$ES$408,MATCH(DATE(YEAR($A814),MONTH($A814),15),CONFAZ!$EN$2:$EN$408,0),3)</f>
        <v>565141622</v>
      </c>
      <c r="AH814">
        <v>724</v>
      </c>
      <c r="AI814">
        <v>846500355400</v>
      </c>
      <c r="AJ814">
        <v>10.65</v>
      </c>
      <c r="AK814">
        <v>0.82</v>
      </c>
      <c r="AL814">
        <v>905.89222222222202</v>
      </c>
      <c r="AM814">
        <v>724.84849999999994</v>
      </c>
      <c r="AN814">
        <v>668.05095238095203</v>
      </c>
      <c r="AO814">
        <v>823.71400000000006</v>
      </c>
      <c r="AP814">
        <v>7.24261387263304</v>
      </c>
      <c r="AQ814">
        <v>1.92</v>
      </c>
      <c r="AR814">
        <v>251.79</v>
      </c>
      <c r="AS814">
        <v>7.3998999999999997</v>
      </c>
      <c r="AT814" s="10">
        <v>477200000000</v>
      </c>
      <c r="AU814">
        <v>0</v>
      </c>
      <c r="AV814">
        <v>0</v>
      </c>
      <c r="AW814">
        <v>57313454</v>
      </c>
      <c r="AX814">
        <v>51134659</v>
      </c>
      <c r="AY814">
        <v>0</v>
      </c>
      <c r="AZ814" s="10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56561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6122234</v>
      </c>
      <c r="BO814">
        <v>19952970000</v>
      </c>
      <c r="BP814" s="3">
        <v>0.4</v>
      </c>
      <c r="BQ814" s="3">
        <v>3704</v>
      </c>
      <c r="BR814" s="3">
        <v>19420.27</v>
      </c>
      <c r="BS814" s="3">
        <v>1978456000</v>
      </c>
      <c r="BT814">
        <v>17243000</v>
      </c>
      <c r="BU814" s="3">
        <v>4755647000</v>
      </c>
      <c r="BV814">
        <v>9151223000</v>
      </c>
      <c r="BW814">
        <v>4050400000</v>
      </c>
      <c r="BX814" s="3">
        <v>15902570000</v>
      </c>
      <c r="BY814">
        <v>0</v>
      </c>
      <c r="BZ814">
        <v>0</v>
      </c>
      <c r="CA814">
        <v>0</v>
      </c>
      <c r="CB814">
        <v>0</v>
      </c>
      <c r="CC814">
        <v>18211488000</v>
      </c>
      <c r="CD814">
        <v>0.4</v>
      </c>
      <c r="CE814">
        <v>534518.97</v>
      </c>
      <c r="CF814">
        <v>172407518.66999999</v>
      </c>
      <c r="CG814">
        <v>38614.769999999997</v>
      </c>
      <c r="CH814">
        <v>34821.67</v>
      </c>
      <c r="CI814">
        <v>36.417150700000001</v>
      </c>
      <c r="CJ814">
        <v>2.98</v>
      </c>
      <c r="CK814">
        <v>-98936.67</v>
      </c>
      <c r="CL814">
        <v>-72023.33</v>
      </c>
      <c r="CM814">
        <v>26913.33</v>
      </c>
      <c r="CN814">
        <v>27313.33</v>
      </c>
      <c r="CO814">
        <v>5313706.67</v>
      </c>
      <c r="CP814">
        <v>-72436.67</v>
      </c>
      <c r="CQ814">
        <v>-180</v>
      </c>
      <c r="CR814">
        <v>205097.11</v>
      </c>
      <c r="CS814">
        <v>236390809.81</v>
      </c>
      <c r="CT814">
        <v>94067.83</v>
      </c>
      <c r="CU814">
        <v>236689974.75</v>
      </c>
      <c r="CV814" s="34">
        <v>0.53101100000000001</v>
      </c>
      <c r="CW814">
        <v>506221020.89999998</v>
      </c>
      <c r="CX814" s="4">
        <v>17167786.050000001</v>
      </c>
      <c r="CY814" s="10">
        <f t="shared" si="25"/>
        <v>0</v>
      </c>
      <c r="CZ814" s="10">
        <f>IFERROR(INDEX(CONFAZ!$A$2:$ES$440,MATCH(DATE(YEAR($A814),MONTH($A814),15),CONFAZ!$A$2:$A$440,0),4),0)</f>
        <v>38614.769999999997</v>
      </c>
      <c r="DA814"/>
      <c r="DB814"/>
      <c r="DC814"/>
      <c r="DD814"/>
      <c r="DJ814"/>
    </row>
    <row r="815" spans="1:114" x14ac:dyDescent="0.25">
      <c r="A815" s="1">
        <v>41751</v>
      </c>
      <c r="B815" s="1" t="str">
        <f t="shared" si="24"/>
        <v>22/04/2014</v>
      </c>
      <c r="C815" t="s">
        <v>61</v>
      </c>
      <c r="D815" t="s">
        <v>11</v>
      </c>
      <c r="E815" s="8">
        <v>2.2328000000000001</v>
      </c>
      <c r="F815">
        <v>181083609.44</v>
      </c>
      <c r="G815">
        <v>411627.1</v>
      </c>
      <c r="H815">
        <v>332790209</v>
      </c>
      <c r="I815">
        <v>50248534.63000001</v>
      </c>
      <c r="J815">
        <v>77864497.640000001</v>
      </c>
      <c r="K815">
        <v>7793150.3399999989</v>
      </c>
      <c r="L815">
        <v>48268482</v>
      </c>
      <c r="M815" s="10">
        <v>4951240</v>
      </c>
      <c r="N815" s="10">
        <v>37252926</v>
      </c>
      <c r="O815" s="10">
        <v>41915173</v>
      </c>
      <c r="P815" s="10">
        <v>53145562</v>
      </c>
      <c r="Q815" s="10">
        <v>5216593</v>
      </c>
      <c r="R815" s="10">
        <v>47935426</v>
      </c>
      <c r="S815" s="10">
        <v>1103084</v>
      </c>
      <c r="T815" s="10">
        <v>15809374</v>
      </c>
      <c r="U815" s="10">
        <v>100131212</v>
      </c>
      <c r="V815" s="10">
        <v>24917992</v>
      </c>
      <c r="W815" s="10">
        <v>1103084</v>
      </c>
      <c r="X815" s="10">
        <v>15809374</v>
      </c>
      <c r="Y815" s="10">
        <v>100131212</v>
      </c>
      <c r="Z815" s="10">
        <v>24917992</v>
      </c>
      <c r="AA815" s="10">
        <v>411627</v>
      </c>
      <c r="AB815" s="10">
        <v>35.2818164571</v>
      </c>
      <c r="AC815">
        <v>147.69</v>
      </c>
      <c r="AD815" s="2">
        <v>19577249934</v>
      </c>
      <c r="AE815" s="2">
        <v>19352300589</v>
      </c>
      <c r="AF815" s="10">
        <f>INDEX(CONFAZ!$EN$2:$ES$408,MATCH(DATE(YEAR($A815),MONTH($A815),15),CONFAZ!$EN$2:$EN$408,0),2)</f>
        <v>268769815</v>
      </c>
      <c r="AG815" s="10">
        <f>INDEX(CONFAZ!$EN$2:$ES$408,MATCH(DATE(YEAR($A815),MONTH($A815),15),CONFAZ!$EN$2:$EN$408,0),3)</f>
        <v>534436147</v>
      </c>
      <c r="AH815">
        <v>724</v>
      </c>
      <c r="AI815">
        <v>818805717600</v>
      </c>
      <c r="AJ815">
        <v>10.87</v>
      </c>
      <c r="AK815">
        <v>0.78</v>
      </c>
      <c r="AL815">
        <v>902.56999999999903</v>
      </c>
      <c r="AM815">
        <v>724.34249999999997</v>
      </c>
      <c r="AN815">
        <v>667.76</v>
      </c>
      <c r="AO815">
        <v>821.39239999999995</v>
      </c>
      <c r="AP815">
        <v>7.21830985915493</v>
      </c>
      <c r="AQ815">
        <v>1.67</v>
      </c>
      <c r="AR815">
        <v>239.83</v>
      </c>
      <c r="AS815">
        <v>-8.1690000000000005</v>
      </c>
      <c r="AT815" s="10">
        <v>479719200000</v>
      </c>
      <c r="AU815">
        <v>0</v>
      </c>
      <c r="AV815">
        <v>0</v>
      </c>
      <c r="AW815">
        <v>99335185</v>
      </c>
      <c r="AX815">
        <v>95901750</v>
      </c>
      <c r="AY815">
        <v>0</v>
      </c>
      <c r="AZ815" s="10">
        <v>0</v>
      </c>
      <c r="BA815">
        <v>0</v>
      </c>
      <c r="BB815">
        <v>0</v>
      </c>
      <c r="BC815">
        <v>0</v>
      </c>
      <c r="BD815">
        <v>37000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3396435</v>
      </c>
      <c r="BO815">
        <v>19952970000</v>
      </c>
      <c r="BP815" s="3">
        <v>0.4</v>
      </c>
      <c r="BQ815" s="3">
        <v>3704</v>
      </c>
      <c r="BR815" s="3">
        <v>19420.27</v>
      </c>
      <c r="BS815" s="3">
        <v>1978456000</v>
      </c>
      <c r="BT815" s="3">
        <v>17243000</v>
      </c>
      <c r="BU815" s="3">
        <v>4755647000</v>
      </c>
      <c r="BV815" s="3">
        <v>9151223000</v>
      </c>
      <c r="BW815" s="3">
        <v>4050400000</v>
      </c>
      <c r="BX815">
        <v>15902570000</v>
      </c>
      <c r="BY815">
        <v>0</v>
      </c>
      <c r="BZ815">
        <v>0</v>
      </c>
      <c r="CA815">
        <v>0</v>
      </c>
      <c r="CB815">
        <v>0</v>
      </c>
      <c r="CC815">
        <v>18211488000</v>
      </c>
      <c r="CD815">
        <v>0.4</v>
      </c>
      <c r="CE815">
        <v>437529.67</v>
      </c>
      <c r="CF815">
        <v>153880411.28999999</v>
      </c>
      <c r="CG815">
        <v>28895.89</v>
      </c>
      <c r="CH815">
        <v>35732.67</v>
      </c>
      <c r="CI815">
        <v>36.417150700000001</v>
      </c>
      <c r="CJ815">
        <v>2.99</v>
      </c>
      <c r="CK815">
        <v>-165786.67000000001</v>
      </c>
      <c r="CL815">
        <v>-199903.33</v>
      </c>
      <c r="CM815">
        <v>-34116.67</v>
      </c>
      <c r="CN815">
        <v>-21836.67</v>
      </c>
      <c r="CO815">
        <v>5286606.67</v>
      </c>
      <c r="CP815">
        <v>-85496.67</v>
      </c>
      <c r="CQ815">
        <v>-8013.33</v>
      </c>
      <c r="CR815">
        <v>206402.21</v>
      </c>
      <c r="CS815">
        <v>199754573.97999999</v>
      </c>
      <c r="CT815">
        <v>70259.72</v>
      </c>
      <c r="CU815">
        <v>200048798.50999999</v>
      </c>
      <c r="CV815" s="34">
        <v>0.53101100000000001</v>
      </c>
      <c r="CW815">
        <v>397921861.60000002</v>
      </c>
      <c r="CX815" s="4">
        <v>9488748.120000001</v>
      </c>
      <c r="CY815" s="10">
        <f t="shared" si="25"/>
        <v>0</v>
      </c>
      <c r="CZ815" s="10">
        <f>IFERROR(INDEX(CONFAZ!$A$2:$ES$440,MATCH(DATE(YEAR($A815),MONTH($A815),15),CONFAZ!$A$2:$A$440,0),4),0)</f>
        <v>28895.89</v>
      </c>
      <c r="DA815"/>
      <c r="DB815"/>
      <c r="DC815"/>
      <c r="DD815"/>
      <c r="DJ815"/>
    </row>
    <row r="816" spans="1:114" x14ac:dyDescent="0.25">
      <c r="A816" s="1">
        <v>41781</v>
      </c>
      <c r="B816" s="1" t="str">
        <f t="shared" si="24"/>
        <v>22/05/2014</v>
      </c>
      <c r="C816" t="s">
        <v>61</v>
      </c>
      <c r="D816" t="s">
        <v>11</v>
      </c>
      <c r="E816" s="8">
        <v>2.2208999999999999</v>
      </c>
      <c r="F816">
        <v>184903368.41</v>
      </c>
      <c r="G816">
        <v>1324708.56</v>
      </c>
      <c r="H816">
        <v>379816299</v>
      </c>
      <c r="I816">
        <v>49155025.229999989</v>
      </c>
      <c r="J816">
        <v>119431583.81</v>
      </c>
      <c r="K816">
        <v>8260396.8599999994</v>
      </c>
      <c r="L816">
        <v>36208970</v>
      </c>
      <c r="M816" s="10">
        <v>5913382</v>
      </c>
      <c r="N816" s="10">
        <v>36139783</v>
      </c>
      <c r="O816" s="10">
        <v>48272401</v>
      </c>
      <c r="P816" s="10">
        <v>53059221</v>
      </c>
      <c r="Q816" s="10">
        <v>4998989</v>
      </c>
      <c r="R816" s="10">
        <v>45662235</v>
      </c>
      <c r="S816" s="10">
        <v>1043744</v>
      </c>
      <c r="T816" s="10">
        <v>16198398</v>
      </c>
      <c r="U816" s="10">
        <v>142293993</v>
      </c>
      <c r="V816" s="10">
        <v>24909444</v>
      </c>
      <c r="W816" s="10">
        <v>1043744</v>
      </c>
      <c r="X816" s="10">
        <v>16198398</v>
      </c>
      <c r="Y816" s="10">
        <v>142293993</v>
      </c>
      <c r="Z816" s="10">
        <v>24909444</v>
      </c>
      <c r="AA816" s="10">
        <v>1324709</v>
      </c>
      <c r="AB816" s="10">
        <v>35.037019802300001</v>
      </c>
      <c r="AC816">
        <v>147.13999999999999</v>
      </c>
      <c r="AD816" s="2">
        <v>20540376531</v>
      </c>
      <c r="AE816" s="2">
        <v>20229371571</v>
      </c>
      <c r="AF816" s="10">
        <f>INDEX(CONFAZ!$EN$2:$ES$408,MATCH(DATE(YEAR($A816),MONTH($A816),15),CONFAZ!$EN$2:$EN$408,0),2)</f>
        <v>194445167</v>
      </c>
      <c r="AG816" s="10">
        <f>INDEX(CONFAZ!$EN$2:$ES$408,MATCH(DATE(YEAR($A816),MONTH($A816),15),CONFAZ!$EN$2:$EN$408,0),3)</f>
        <v>429533398</v>
      </c>
      <c r="AH816">
        <v>724</v>
      </c>
      <c r="AI816">
        <v>818961316800</v>
      </c>
      <c r="AJ816">
        <v>10.9</v>
      </c>
      <c r="AK816">
        <v>0.6</v>
      </c>
      <c r="AL816">
        <v>902.69555555555496</v>
      </c>
      <c r="AM816">
        <v>721.90099999999995</v>
      </c>
      <c r="AN816">
        <v>666.70952380952303</v>
      </c>
      <c r="AO816">
        <v>820.41759999999999</v>
      </c>
      <c r="AP816">
        <v>7.0521119922317501</v>
      </c>
      <c r="AQ816">
        <v>1.46</v>
      </c>
      <c r="AR816">
        <v>242.34</v>
      </c>
      <c r="AS816">
        <v>-22.47</v>
      </c>
      <c r="AT816" s="10">
        <v>481273000000</v>
      </c>
      <c r="AU816">
        <v>0</v>
      </c>
      <c r="AV816">
        <v>0</v>
      </c>
      <c r="AW816">
        <v>76277076</v>
      </c>
      <c r="AX816">
        <v>68418261</v>
      </c>
      <c r="AY816">
        <v>0</v>
      </c>
      <c r="AZ816" s="10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7858815</v>
      </c>
      <c r="BO816">
        <v>19952970000</v>
      </c>
      <c r="BP816" s="3">
        <v>0.4</v>
      </c>
      <c r="BQ816" s="3">
        <v>3704</v>
      </c>
      <c r="BR816">
        <v>19420.27</v>
      </c>
      <c r="BS816">
        <v>1978456000</v>
      </c>
      <c r="BT816" s="3">
        <v>17243000</v>
      </c>
      <c r="BU816">
        <v>4755647000</v>
      </c>
      <c r="BV816" s="3">
        <v>9151223000</v>
      </c>
      <c r="BW816">
        <v>4050400000</v>
      </c>
      <c r="BX816" s="3">
        <v>15902570000</v>
      </c>
      <c r="BY816">
        <v>0</v>
      </c>
      <c r="BZ816">
        <v>0</v>
      </c>
      <c r="CA816">
        <v>0</v>
      </c>
      <c r="CB816">
        <v>0</v>
      </c>
      <c r="CC816">
        <v>18211488000</v>
      </c>
      <c r="CD816">
        <v>0.4</v>
      </c>
      <c r="CE816">
        <v>200078.98</v>
      </c>
      <c r="CF816">
        <v>138920788.28</v>
      </c>
      <c r="CG816">
        <v>30775.61</v>
      </c>
      <c r="CH816">
        <v>36283.67</v>
      </c>
      <c r="CI816">
        <v>36.417150700000001</v>
      </c>
      <c r="CJ816">
        <v>2.98</v>
      </c>
      <c r="CK816">
        <v>-165786.67000000001</v>
      </c>
      <c r="CL816">
        <v>-199903.33</v>
      </c>
      <c r="CM816">
        <v>-34116.67</v>
      </c>
      <c r="CN816">
        <v>-21836.67</v>
      </c>
      <c r="CO816">
        <v>5286606.67</v>
      </c>
      <c r="CP816">
        <v>-85496.67</v>
      </c>
      <c r="CQ816">
        <v>-8013.33</v>
      </c>
      <c r="CR816">
        <v>533428</v>
      </c>
      <c r="CS816">
        <v>240909930.34</v>
      </c>
      <c r="CT816">
        <v>54626.51</v>
      </c>
      <c r="CU816">
        <v>241497984.84999999</v>
      </c>
      <c r="CV816" s="34">
        <v>0.53101100000000001</v>
      </c>
      <c r="CW816">
        <v>244601945.19999999</v>
      </c>
      <c r="CX816" s="4">
        <v>7564636.120000001</v>
      </c>
      <c r="CY816" s="10">
        <f t="shared" si="25"/>
        <v>0</v>
      </c>
      <c r="CZ816" s="10">
        <f>IFERROR(INDEX(CONFAZ!$A$2:$ES$440,MATCH(DATE(YEAR($A816),MONTH($A816),15),CONFAZ!$A$2:$A$440,0),4),0)</f>
        <v>30775.61</v>
      </c>
      <c r="DA816"/>
      <c r="DB816"/>
      <c r="DC816"/>
      <c r="DD816"/>
      <c r="DJ816"/>
    </row>
    <row r="817" spans="1:114" x14ac:dyDescent="0.25">
      <c r="A817" s="1">
        <v>41812</v>
      </c>
      <c r="B817" s="1" t="str">
        <f t="shared" si="24"/>
        <v>22/06/2014</v>
      </c>
      <c r="C817" t="s">
        <v>61</v>
      </c>
      <c r="D817" t="s">
        <v>11</v>
      </c>
      <c r="E817" s="8">
        <v>2.2355</v>
      </c>
      <c r="F817">
        <v>183547572.01999998</v>
      </c>
      <c r="G817">
        <v>913324.10000000009</v>
      </c>
      <c r="H817">
        <v>368954997</v>
      </c>
      <c r="I817">
        <v>55170304.649999991</v>
      </c>
      <c r="J817">
        <v>104588762.72999999</v>
      </c>
      <c r="K817">
        <v>8310100.2000000002</v>
      </c>
      <c r="L817">
        <v>22111417</v>
      </c>
      <c r="M817" s="10">
        <v>5907109</v>
      </c>
      <c r="N817" s="10">
        <v>39424136</v>
      </c>
      <c r="O817" s="10">
        <v>48939994</v>
      </c>
      <c r="P817" s="10">
        <v>54358989</v>
      </c>
      <c r="Q817" s="10">
        <v>4925841</v>
      </c>
      <c r="R817" s="10">
        <v>47445861</v>
      </c>
      <c r="S817" s="10">
        <v>986618</v>
      </c>
      <c r="T817" s="10">
        <v>15305536</v>
      </c>
      <c r="U817" s="10">
        <v>124874399</v>
      </c>
      <c r="V817" s="10">
        <v>25873190</v>
      </c>
      <c r="W817" s="10">
        <v>986618</v>
      </c>
      <c r="X817" s="10">
        <v>15305536</v>
      </c>
      <c r="Y817" s="10">
        <v>124874399</v>
      </c>
      <c r="Z817" s="10">
        <v>25873190</v>
      </c>
      <c r="AA817" s="10">
        <v>913324</v>
      </c>
      <c r="AB817" s="10">
        <v>36.153228851999998</v>
      </c>
      <c r="AC817">
        <v>140.88</v>
      </c>
      <c r="AD817" s="2">
        <v>20288075461</v>
      </c>
      <c r="AE817" s="2">
        <v>18260985106</v>
      </c>
      <c r="AF817" s="10">
        <f>INDEX(CONFAZ!$EN$2:$ES$408,MATCH(DATE(YEAR($A817),MONTH($A817),15),CONFAZ!$EN$2:$EN$408,0),2)</f>
        <v>279182455</v>
      </c>
      <c r="AG817" s="10">
        <f>INDEX(CONFAZ!$EN$2:$ES$408,MATCH(DATE(YEAR($A817),MONTH($A817),15),CONFAZ!$EN$2:$EN$408,0),3)</f>
        <v>651956473</v>
      </c>
      <c r="AH817">
        <v>724</v>
      </c>
      <c r="AI817">
        <v>834995018000</v>
      </c>
      <c r="AJ817">
        <v>10.9</v>
      </c>
      <c r="AK817">
        <v>0.26</v>
      </c>
      <c r="AL817">
        <v>902.19222222222197</v>
      </c>
      <c r="AM817">
        <v>720.45899999999995</v>
      </c>
      <c r="AN817">
        <v>665.14761904761895</v>
      </c>
      <c r="AO817">
        <v>818.71360000000004</v>
      </c>
      <c r="AP817">
        <v>6.9317734064801604</v>
      </c>
      <c r="AQ817">
        <v>1.4</v>
      </c>
      <c r="AR817">
        <v>250.22</v>
      </c>
      <c r="AS817">
        <v>2.56</v>
      </c>
      <c r="AT817" s="10">
        <v>461330600000</v>
      </c>
      <c r="AU817">
        <v>0</v>
      </c>
      <c r="AV817">
        <v>0</v>
      </c>
      <c r="AW817">
        <v>76655579</v>
      </c>
      <c r="AX817">
        <v>72382049</v>
      </c>
      <c r="AY817">
        <v>0</v>
      </c>
      <c r="AZ817" s="10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4273530</v>
      </c>
      <c r="BO817">
        <v>19952970000</v>
      </c>
      <c r="BP817" s="3">
        <v>0.4</v>
      </c>
      <c r="BQ817" s="3">
        <v>3704</v>
      </c>
      <c r="BR817">
        <v>19420.27</v>
      </c>
      <c r="BS817" s="3">
        <v>1978456000</v>
      </c>
      <c r="BT817" s="3">
        <v>17243000</v>
      </c>
      <c r="BU817" s="3">
        <v>4755647000</v>
      </c>
      <c r="BV817">
        <v>9151223000</v>
      </c>
      <c r="BW817" s="3">
        <v>4050400000</v>
      </c>
      <c r="BX817" s="3">
        <v>15902570000</v>
      </c>
      <c r="BY817">
        <v>0</v>
      </c>
      <c r="BZ817">
        <v>0</v>
      </c>
      <c r="CA817">
        <v>0</v>
      </c>
      <c r="CB817">
        <v>0</v>
      </c>
      <c r="CC817">
        <v>18211488000</v>
      </c>
      <c r="CD817">
        <v>0.4</v>
      </c>
      <c r="CE817">
        <v>680176.43</v>
      </c>
      <c r="CF817">
        <v>167164285.18000001</v>
      </c>
      <c r="CG817">
        <v>31778.85</v>
      </c>
      <c r="CH817">
        <v>34258.67</v>
      </c>
      <c r="CI817">
        <v>36.417150700000001</v>
      </c>
      <c r="CJ817">
        <v>2.97</v>
      </c>
      <c r="CK817">
        <v>-165786.67000000001</v>
      </c>
      <c r="CL817">
        <v>-199903.33</v>
      </c>
      <c r="CM817">
        <v>-34116.67</v>
      </c>
      <c r="CN817">
        <v>-21836.67</v>
      </c>
      <c r="CO817">
        <v>5286606.67</v>
      </c>
      <c r="CP817">
        <v>-85496.67</v>
      </c>
      <c r="CQ817">
        <v>-8013.33</v>
      </c>
      <c r="CR817">
        <v>378753.64</v>
      </c>
      <c r="CS817">
        <v>222512541.75999999</v>
      </c>
      <c r="CT817">
        <v>21714.639999999999</v>
      </c>
      <c r="CU817">
        <v>222913010.03999999</v>
      </c>
      <c r="CV817" s="34">
        <v>0.53101100000000001</v>
      </c>
      <c r="CW817">
        <v>165822813.30000001</v>
      </c>
      <c r="CX817" s="4">
        <v>6060789.6200000001</v>
      </c>
      <c r="CY817" s="10">
        <f t="shared" si="25"/>
        <v>0</v>
      </c>
      <c r="CZ817" s="10">
        <f>IFERROR(INDEX(CONFAZ!$A$2:$ES$440,MATCH(DATE(YEAR($A817),MONTH($A817),15),CONFAZ!$A$2:$A$440,0),4),0)</f>
        <v>31778.85</v>
      </c>
      <c r="DA817"/>
      <c r="DB817"/>
      <c r="DC817"/>
      <c r="DD817"/>
      <c r="DJ817"/>
    </row>
    <row r="818" spans="1:114" x14ac:dyDescent="0.25">
      <c r="A818" s="1">
        <v>41842</v>
      </c>
      <c r="B818" s="1" t="str">
        <f t="shared" si="24"/>
        <v>22/07/2014</v>
      </c>
      <c r="C818" t="s">
        <v>61</v>
      </c>
      <c r="D818" t="s">
        <v>11</v>
      </c>
      <c r="E818" s="8">
        <v>2.2246000000000001</v>
      </c>
      <c r="F818">
        <v>187296588.71000004</v>
      </c>
      <c r="G818">
        <v>1572939.3600000003</v>
      </c>
      <c r="H818">
        <v>371819620</v>
      </c>
      <c r="I818">
        <v>51986018.729999989</v>
      </c>
      <c r="J818">
        <v>105785154.76000001</v>
      </c>
      <c r="K818">
        <v>8351777.0500000007</v>
      </c>
      <c r="L818">
        <v>21415264</v>
      </c>
      <c r="M818" s="10">
        <v>7092525</v>
      </c>
      <c r="N818" s="10">
        <v>36569844</v>
      </c>
      <c r="O818" s="10">
        <v>45187121</v>
      </c>
      <c r="P818" s="10">
        <v>54370055</v>
      </c>
      <c r="Q818" s="10">
        <v>5171804</v>
      </c>
      <c r="R818" s="10">
        <v>49572232</v>
      </c>
      <c r="S818" s="10">
        <v>1226806</v>
      </c>
      <c r="T818" s="10">
        <v>17006870</v>
      </c>
      <c r="U818" s="10">
        <v>127584752</v>
      </c>
      <c r="V818" s="10">
        <v>26465674</v>
      </c>
      <c r="W818" s="10">
        <v>1226806</v>
      </c>
      <c r="X818" s="10">
        <v>17006870</v>
      </c>
      <c r="Y818" s="10">
        <v>127584752</v>
      </c>
      <c r="Z818" s="10">
        <v>26465674</v>
      </c>
      <c r="AA818" s="10">
        <v>1571937</v>
      </c>
      <c r="AB818" s="10">
        <v>38.323561941100003</v>
      </c>
      <c r="AC818">
        <v>149.85</v>
      </c>
      <c r="AD818" s="2">
        <v>21921458082</v>
      </c>
      <c r="AE818" s="2">
        <v>21610393823</v>
      </c>
      <c r="AF818" s="10">
        <f>INDEX(CONFAZ!$EN$2:$ES$408,MATCH(DATE(YEAR($A818),MONTH($A818),15),CONFAZ!$EN$2:$EN$408,0),2)</f>
        <v>326379196</v>
      </c>
      <c r="AG818" s="10">
        <f>INDEX(CONFAZ!$EN$2:$ES$408,MATCH(DATE(YEAR($A818),MONTH($A818),15),CONFAZ!$EN$2:$EN$408,0),3)</f>
        <v>570414792</v>
      </c>
      <c r="AH818">
        <v>724</v>
      </c>
      <c r="AI818">
        <v>838211483200</v>
      </c>
      <c r="AJ818">
        <v>10.9</v>
      </c>
      <c r="AK818">
        <v>0.13</v>
      </c>
      <c r="AL818">
        <v>903.02111111111105</v>
      </c>
      <c r="AM818">
        <v>721.51049999999998</v>
      </c>
      <c r="AN818">
        <v>667.54047619047606</v>
      </c>
      <c r="AO818">
        <v>820.33879999999999</v>
      </c>
      <c r="AP818">
        <v>6.98595534000202</v>
      </c>
      <c r="AQ818">
        <v>1.01</v>
      </c>
      <c r="AR818">
        <v>242.95</v>
      </c>
      <c r="AS818">
        <v>-5.34</v>
      </c>
      <c r="AT818" s="10">
        <v>486915700000</v>
      </c>
      <c r="AU818">
        <v>0</v>
      </c>
      <c r="AV818">
        <v>0</v>
      </c>
      <c r="AW818">
        <v>113908512</v>
      </c>
      <c r="AX818">
        <v>108294016</v>
      </c>
      <c r="AY818">
        <v>0</v>
      </c>
      <c r="AZ818" s="10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5614496</v>
      </c>
      <c r="BO818">
        <v>19952970000</v>
      </c>
      <c r="BP818" s="3">
        <v>0.4</v>
      </c>
      <c r="BQ818" s="3">
        <v>3704</v>
      </c>
      <c r="BR818" s="3">
        <v>19420.27</v>
      </c>
      <c r="BS818" s="3">
        <v>1978456000</v>
      </c>
      <c r="BT818" s="3">
        <v>17243000</v>
      </c>
      <c r="BU818">
        <v>4755647000</v>
      </c>
      <c r="BV818" s="3">
        <v>9151223000</v>
      </c>
      <c r="BW818">
        <v>4050400000</v>
      </c>
      <c r="BX818">
        <v>15902570000</v>
      </c>
      <c r="BY818">
        <v>0</v>
      </c>
      <c r="BZ818">
        <v>0</v>
      </c>
      <c r="CA818">
        <v>0</v>
      </c>
      <c r="CB818">
        <v>0</v>
      </c>
      <c r="CC818">
        <v>18211488000</v>
      </c>
      <c r="CD818">
        <v>0.4</v>
      </c>
      <c r="CE818">
        <v>355247.15</v>
      </c>
      <c r="CF818">
        <v>119365728.94</v>
      </c>
      <c r="CG818">
        <v>22545.32</v>
      </c>
      <c r="CH818">
        <v>36691.67</v>
      </c>
      <c r="CI818">
        <v>36.417150700000001</v>
      </c>
      <c r="CJ818">
        <v>2.96</v>
      </c>
      <c r="CK818">
        <v>90346.67</v>
      </c>
      <c r="CL818">
        <v>170813.33</v>
      </c>
      <c r="CM818">
        <v>80466.67</v>
      </c>
      <c r="CN818">
        <v>-15230</v>
      </c>
      <c r="CO818">
        <v>5487293.3300000001</v>
      </c>
      <c r="CP818">
        <v>-104603.33</v>
      </c>
      <c r="CQ818">
        <v>-11020</v>
      </c>
      <c r="CR818">
        <v>334705.34000000003</v>
      </c>
      <c r="CS818">
        <v>226095193.88999999</v>
      </c>
      <c r="CT818">
        <v>31633.52</v>
      </c>
      <c r="CU818">
        <v>226462132.75</v>
      </c>
      <c r="CV818" s="34">
        <v>0.53101100000000001</v>
      </c>
      <c r="CW818">
        <v>120857559.59999999</v>
      </c>
      <c r="CX818" s="4">
        <v>4264306.08</v>
      </c>
      <c r="CY818" s="10">
        <f t="shared" si="25"/>
        <v>0</v>
      </c>
      <c r="CZ818" s="10">
        <f>IFERROR(INDEX(CONFAZ!$A$2:$ES$440,MATCH(DATE(YEAR($A818),MONTH($A818),15),CONFAZ!$A$2:$A$440,0),4),0)</f>
        <v>22545.32</v>
      </c>
      <c r="DA818"/>
      <c r="DB818" s="4"/>
      <c r="DC818" s="4"/>
      <c r="DD818"/>
    </row>
    <row r="819" spans="1:114" x14ac:dyDescent="0.25">
      <c r="A819" s="1">
        <v>41873</v>
      </c>
      <c r="B819" s="1" t="str">
        <f t="shared" si="24"/>
        <v>22/08/2014</v>
      </c>
      <c r="C819" t="s">
        <v>61</v>
      </c>
      <c r="D819" t="s">
        <v>11</v>
      </c>
      <c r="E819" s="8">
        <v>2.2679999999999998</v>
      </c>
      <c r="F819">
        <v>195283644.34999999</v>
      </c>
      <c r="G819">
        <v>1905145.96</v>
      </c>
      <c r="H819">
        <v>404306209</v>
      </c>
      <c r="I819">
        <v>54994039.370000005</v>
      </c>
      <c r="J819">
        <v>123360833.8</v>
      </c>
      <c r="K819">
        <v>8647628.0099999998</v>
      </c>
      <c r="L819">
        <v>16214552</v>
      </c>
      <c r="M819" s="10">
        <v>6201537</v>
      </c>
      <c r="N819" s="10">
        <v>36183990</v>
      </c>
      <c r="O819" s="10">
        <v>49216650</v>
      </c>
      <c r="P819" s="10">
        <v>58613807</v>
      </c>
      <c r="Q819" s="10">
        <v>6350384</v>
      </c>
      <c r="R819" s="10">
        <v>51116543</v>
      </c>
      <c r="S819" s="10">
        <v>1681085</v>
      </c>
      <c r="T819" s="10">
        <v>16182605</v>
      </c>
      <c r="U819" s="10">
        <v>148931144</v>
      </c>
      <c r="V819" s="10">
        <v>27943409</v>
      </c>
      <c r="W819" s="10">
        <v>1681085</v>
      </c>
      <c r="X819" s="10">
        <v>16182605</v>
      </c>
      <c r="Y819" s="10">
        <v>148931144</v>
      </c>
      <c r="Z819" s="10">
        <v>27943409</v>
      </c>
      <c r="AA819" s="10">
        <v>1885055</v>
      </c>
      <c r="AB819" s="10">
        <v>39.070714666199997</v>
      </c>
      <c r="AC819">
        <v>148.27000000000001</v>
      </c>
      <c r="AD819" s="2">
        <v>19224653901</v>
      </c>
      <c r="AE819" s="2">
        <v>19437036957</v>
      </c>
      <c r="AF819" s="10">
        <f>INDEX(CONFAZ!$EN$2:$ES$408,MATCH(DATE(YEAR($A819),MONTH($A819),15),CONFAZ!$EN$2:$EN$408,0),2)</f>
        <v>272558694</v>
      </c>
      <c r="AG819" s="10">
        <f>INDEX(CONFAZ!$EN$2:$ES$408,MATCH(DATE(YEAR($A819),MONTH($A819),15),CONFAZ!$EN$2:$EN$408,0),3)</f>
        <v>415612559</v>
      </c>
      <c r="AH819">
        <v>724</v>
      </c>
      <c r="AI819">
        <v>859928075999.99902</v>
      </c>
      <c r="AJ819">
        <v>10.9</v>
      </c>
      <c r="AK819">
        <v>0.18</v>
      </c>
      <c r="AL819">
        <v>901.97333333333302</v>
      </c>
      <c r="AM819">
        <v>720.16849999999999</v>
      </c>
      <c r="AN819">
        <v>666.19571428571396</v>
      </c>
      <c r="AO819">
        <v>817.89080000000001</v>
      </c>
      <c r="AP819">
        <v>6.9821959056645699</v>
      </c>
      <c r="AQ819">
        <v>1.25</v>
      </c>
      <c r="AR819">
        <v>236.02</v>
      </c>
      <c r="AS819">
        <v>-14.769</v>
      </c>
      <c r="AT819" s="10">
        <v>483783100000</v>
      </c>
      <c r="AU819">
        <v>0</v>
      </c>
      <c r="AV819">
        <v>0</v>
      </c>
      <c r="AW819">
        <v>62610707</v>
      </c>
      <c r="AX819">
        <v>61197556</v>
      </c>
      <c r="AY819">
        <v>0</v>
      </c>
      <c r="AZ819" s="10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1413151</v>
      </c>
      <c r="BO819">
        <v>19952970000</v>
      </c>
      <c r="BP819" s="3">
        <v>0.4</v>
      </c>
      <c r="BQ819" s="3">
        <v>3704</v>
      </c>
      <c r="BR819" s="3">
        <v>19420.27</v>
      </c>
      <c r="BS819" s="3">
        <v>1978456000</v>
      </c>
      <c r="BT819" s="3">
        <v>17243000</v>
      </c>
      <c r="BU819" s="3">
        <v>4755647000</v>
      </c>
      <c r="BV819">
        <v>9151223000</v>
      </c>
      <c r="BW819" s="3">
        <v>4050400000</v>
      </c>
      <c r="BX819" s="3">
        <v>15902570000</v>
      </c>
      <c r="BY819">
        <v>0</v>
      </c>
      <c r="BZ819">
        <v>0</v>
      </c>
      <c r="CA819">
        <v>0</v>
      </c>
      <c r="CB819">
        <v>0</v>
      </c>
      <c r="CC819">
        <v>19952970000</v>
      </c>
      <c r="CD819">
        <v>0.4</v>
      </c>
      <c r="CE819">
        <v>359741.02</v>
      </c>
      <c r="CF819">
        <v>149889699.80000001</v>
      </c>
      <c r="CG819">
        <v>35316.35</v>
      </c>
      <c r="CH819">
        <v>35577.67</v>
      </c>
      <c r="CI819">
        <v>36.417150700000001</v>
      </c>
      <c r="CJ819">
        <v>2.96</v>
      </c>
      <c r="CK819">
        <v>90346.67</v>
      </c>
      <c r="CL819">
        <v>170813.33</v>
      </c>
      <c r="CM819">
        <v>80466.67</v>
      </c>
      <c r="CN819">
        <v>-15230</v>
      </c>
      <c r="CO819">
        <v>5487293.3300000001</v>
      </c>
      <c r="CP819">
        <v>-104603.33</v>
      </c>
      <c r="CQ819">
        <v>-11020</v>
      </c>
      <c r="CR819">
        <v>310605.14</v>
      </c>
      <c r="CS819">
        <v>249013187.18000001</v>
      </c>
      <c r="CT819">
        <v>193509.02</v>
      </c>
      <c r="CU819">
        <v>249528101.34</v>
      </c>
      <c r="CV819" s="34">
        <v>0.53101100000000001</v>
      </c>
      <c r="CW819">
        <v>76035562.469999999</v>
      </c>
      <c r="CX819" s="4">
        <v>4360606.09</v>
      </c>
      <c r="CY819" s="10">
        <f t="shared" si="25"/>
        <v>0</v>
      </c>
      <c r="CZ819" s="10">
        <f>IFERROR(INDEX(CONFAZ!$A$2:$ES$440,MATCH(DATE(YEAR($A819),MONTH($A819),15),CONFAZ!$A$2:$A$440,0),4),0)</f>
        <v>35316.35</v>
      </c>
      <c r="DA819" s="10"/>
      <c r="DB819" s="10"/>
      <c r="DC819"/>
      <c r="DD819"/>
      <c r="DJ819"/>
    </row>
    <row r="820" spans="1:114" x14ac:dyDescent="0.25">
      <c r="A820" s="1">
        <v>41904</v>
      </c>
      <c r="B820" s="1" t="str">
        <f t="shared" si="24"/>
        <v>22/09/2014</v>
      </c>
      <c r="C820" t="s">
        <v>61</v>
      </c>
      <c r="D820" t="s">
        <v>11</v>
      </c>
      <c r="E820" s="8">
        <v>2.3329</v>
      </c>
      <c r="F820">
        <v>208882834.09999999</v>
      </c>
      <c r="G820">
        <v>3414248.4899999993</v>
      </c>
      <c r="H820">
        <v>398901506</v>
      </c>
      <c r="I820">
        <v>58379521.089999989</v>
      </c>
      <c r="J820">
        <v>101034484.97999999</v>
      </c>
      <c r="K820">
        <v>9262166.4300000016</v>
      </c>
      <c r="L820">
        <v>12599932</v>
      </c>
      <c r="M820" s="10">
        <v>7177787</v>
      </c>
      <c r="N820" s="10">
        <v>36894524</v>
      </c>
      <c r="O820" s="10">
        <v>50760227</v>
      </c>
      <c r="P820" s="10">
        <v>60820194</v>
      </c>
      <c r="Q820" s="10">
        <v>5160085</v>
      </c>
      <c r="R820" s="10">
        <v>57598091</v>
      </c>
      <c r="S820" s="10">
        <v>1663067</v>
      </c>
      <c r="T820" s="10">
        <v>17858997</v>
      </c>
      <c r="U820" s="10">
        <v>130576152</v>
      </c>
      <c r="V820" s="10">
        <v>26978134</v>
      </c>
      <c r="W820" s="10">
        <v>1663067</v>
      </c>
      <c r="X820" s="10">
        <v>17858997</v>
      </c>
      <c r="Y820" s="10">
        <v>130576152</v>
      </c>
      <c r="Z820" s="10">
        <v>26978134</v>
      </c>
      <c r="AA820" s="10">
        <v>3414248</v>
      </c>
      <c r="AB820" s="10">
        <v>40.778422608299998</v>
      </c>
      <c r="AC820">
        <v>148.12</v>
      </c>
      <c r="AD820" s="2">
        <v>19370174258</v>
      </c>
      <c r="AE820" s="2">
        <v>20722266356</v>
      </c>
      <c r="AF820" s="10">
        <f>INDEX(CONFAZ!$EN$2:$ES$408,MATCH(DATE(YEAR($A820),MONTH($A820),15),CONFAZ!$EN$2:$EN$408,0),2)</f>
        <v>315724988</v>
      </c>
      <c r="AG820" s="10">
        <f>INDEX(CONFAZ!$EN$2:$ES$408,MATCH(DATE(YEAR($A820),MONTH($A820),15),CONFAZ!$EN$2:$EN$408,0),3)</f>
        <v>656651583</v>
      </c>
      <c r="AH820">
        <v>724</v>
      </c>
      <c r="AI820">
        <v>876034277700</v>
      </c>
      <c r="AJ820">
        <v>10.9</v>
      </c>
      <c r="AK820">
        <v>0.49</v>
      </c>
      <c r="AL820">
        <v>912.44722222222197</v>
      </c>
      <c r="AM820">
        <v>723.55449999999996</v>
      </c>
      <c r="AN820">
        <v>669.275714285714</v>
      </c>
      <c r="AO820">
        <v>824.67039999999997</v>
      </c>
      <c r="AP820">
        <v>6.8656204960743397</v>
      </c>
      <c r="AQ820">
        <v>1.56999</v>
      </c>
      <c r="AR820">
        <v>232.3</v>
      </c>
      <c r="AS820">
        <v>12.09</v>
      </c>
      <c r="AT820" s="10">
        <v>491426800000</v>
      </c>
      <c r="AU820">
        <v>0</v>
      </c>
      <c r="AV820">
        <v>0</v>
      </c>
      <c r="AW820">
        <v>103048443</v>
      </c>
      <c r="AX820">
        <v>95164683</v>
      </c>
      <c r="AY820">
        <v>0</v>
      </c>
      <c r="AZ820" s="1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7883760</v>
      </c>
      <c r="BO820">
        <v>19952970000</v>
      </c>
      <c r="BP820" s="3">
        <v>0.4</v>
      </c>
      <c r="BQ820" s="3">
        <v>3704</v>
      </c>
      <c r="BR820" s="3">
        <v>19420.27</v>
      </c>
      <c r="BS820" s="3">
        <v>1978456000</v>
      </c>
      <c r="BT820">
        <v>17243000</v>
      </c>
      <c r="BU820" s="3">
        <v>4755647000</v>
      </c>
      <c r="BV820">
        <v>9151223000</v>
      </c>
      <c r="BW820">
        <v>4050400000</v>
      </c>
      <c r="BX820" s="3">
        <v>15902570000</v>
      </c>
      <c r="BY820">
        <v>0</v>
      </c>
      <c r="BZ820">
        <v>0</v>
      </c>
      <c r="CA820">
        <v>0</v>
      </c>
      <c r="CB820">
        <v>0</v>
      </c>
      <c r="CC820">
        <v>19952970000</v>
      </c>
      <c r="CD820">
        <v>0.4</v>
      </c>
      <c r="CE820">
        <v>314441.59999999998</v>
      </c>
      <c r="CF820">
        <v>150346780.34999999</v>
      </c>
      <c r="CG820">
        <v>31848.16</v>
      </c>
      <c r="CH820">
        <v>35651.67</v>
      </c>
      <c r="CI820">
        <v>36.417150700000001</v>
      </c>
      <c r="CJ820">
        <v>2.96</v>
      </c>
      <c r="CK820">
        <v>90346.67</v>
      </c>
      <c r="CL820">
        <v>170813.33</v>
      </c>
      <c r="CM820">
        <v>80466.67</v>
      </c>
      <c r="CN820">
        <v>-15230</v>
      </c>
      <c r="CO820">
        <v>5487293.3300000001</v>
      </c>
      <c r="CP820">
        <v>-104603.33</v>
      </c>
      <c r="CQ820">
        <v>-11020</v>
      </c>
      <c r="CR820">
        <v>2429385.16</v>
      </c>
      <c r="CS820">
        <v>235521707.25999999</v>
      </c>
      <c r="CT820">
        <v>42885.31</v>
      </c>
      <c r="CU820">
        <v>237997977.72999999</v>
      </c>
      <c r="CV820" s="34">
        <v>0.53101100000000001</v>
      </c>
      <c r="CW820">
        <v>72107875.310000002</v>
      </c>
      <c r="CX820" s="4">
        <v>3319428.41</v>
      </c>
      <c r="CY820" s="10">
        <f t="shared" si="25"/>
        <v>0</v>
      </c>
      <c r="CZ820" s="10">
        <f>IFERROR(INDEX(CONFAZ!$A$2:$ES$440,MATCH(DATE(YEAR($A820),MONTH($A820),15),CONFAZ!$A$2:$A$440,0),4),0)</f>
        <v>31848.16</v>
      </c>
      <c r="DA820"/>
      <c r="DB820"/>
      <c r="DC820"/>
      <c r="DD820"/>
      <c r="DJ820"/>
    </row>
    <row r="821" spans="1:114" x14ac:dyDescent="0.25">
      <c r="A821" s="1">
        <v>41934</v>
      </c>
      <c r="B821" s="1" t="str">
        <f t="shared" si="24"/>
        <v>22/10/2014</v>
      </c>
      <c r="C821" t="s">
        <v>61</v>
      </c>
      <c r="D821" t="s">
        <v>11</v>
      </c>
      <c r="E821" s="8">
        <v>2.4483000000000001</v>
      </c>
      <c r="F821">
        <v>215607354.77000004</v>
      </c>
      <c r="G821">
        <v>1970591.4000000001</v>
      </c>
      <c r="H821">
        <v>450620284</v>
      </c>
      <c r="I821">
        <v>62725765.420000032</v>
      </c>
      <c r="J821">
        <v>139837554.49000001</v>
      </c>
      <c r="K821">
        <v>9249164.3300000001</v>
      </c>
      <c r="L821">
        <v>9888773</v>
      </c>
      <c r="M821" s="10">
        <v>7242264</v>
      </c>
      <c r="N821" s="10">
        <v>36895502</v>
      </c>
      <c r="O821" s="10">
        <v>49558076</v>
      </c>
      <c r="P821" s="10">
        <v>63139838</v>
      </c>
      <c r="Q821" s="10">
        <v>5437267</v>
      </c>
      <c r="R821" s="10">
        <v>61120398</v>
      </c>
      <c r="S821" s="10">
        <v>1910935</v>
      </c>
      <c r="T821" s="10">
        <v>18721629</v>
      </c>
      <c r="U821" s="10">
        <v>170890498</v>
      </c>
      <c r="V821" s="10">
        <v>33733286</v>
      </c>
      <c r="W821" s="10">
        <v>1910935</v>
      </c>
      <c r="X821" s="10">
        <v>18721629</v>
      </c>
      <c r="Y821" s="10">
        <v>170890498</v>
      </c>
      <c r="Z821" s="10">
        <v>33733286</v>
      </c>
      <c r="AA821" s="10">
        <v>1970591</v>
      </c>
      <c r="AB821" s="10">
        <v>45.710829028500001</v>
      </c>
      <c r="AC821">
        <v>149.69999999999999</v>
      </c>
      <c r="AD821" s="2">
        <v>18169787901</v>
      </c>
      <c r="AE821" s="2">
        <v>19635310320</v>
      </c>
      <c r="AF821" s="10">
        <f>INDEX(CONFAZ!$EN$2:$ES$408,MATCH(DATE(YEAR($A821),MONTH($A821),15),CONFAZ!$EN$2:$EN$408,0),2)</f>
        <v>332050826</v>
      </c>
      <c r="AG821" s="10">
        <f>INDEX(CONFAZ!$EN$2:$ES$408,MATCH(DATE(YEAR($A821),MONTH($A821),15),CONFAZ!$EN$2:$EN$408,0),3)</f>
        <v>615990886</v>
      </c>
      <c r="AH821">
        <v>724</v>
      </c>
      <c r="AI821">
        <v>920151933900</v>
      </c>
      <c r="AJ821">
        <v>10.92</v>
      </c>
      <c r="AK821">
        <v>0.38</v>
      </c>
      <c r="AL821">
        <v>914.46055555555495</v>
      </c>
      <c r="AM821">
        <v>723.55150000000003</v>
      </c>
      <c r="AN821">
        <v>669.38047619047597</v>
      </c>
      <c r="AO821">
        <v>825.35559999999998</v>
      </c>
      <c r="AP821">
        <v>6.7062553469880699</v>
      </c>
      <c r="AQ821">
        <v>1.42</v>
      </c>
      <c r="AR821">
        <v>219.8</v>
      </c>
      <c r="AS821">
        <v>24.6</v>
      </c>
      <c r="AT821" s="10">
        <v>508920800000</v>
      </c>
      <c r="AU821">
        <v>0</v>
      </c>
      <c r="AV821">
        <v>0</v>
      </c>
      <c r="AW821">
        <v>99813533</v>
      </c>
      <c r="AX821">
        <v>95463517</v>
      </c>
      <c r="AY821">
        <v>0</v>
      </c>
      <c r="AZ821" s="10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14720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4335296</v>
      </c>
      <c r="BO821">
        <v>19952970000</v>
      </c>
      <c r="BP821" s="3">
        <v>0.4</v>
      </c>
      <c r="BQ821" s="3">
        <v>3704</v>
      </c>
      <c r="BR821" s="3">
        <v>19420.27</v>
      </c>
      <c r="BS821" s="3">
        <v>1978456000</v>
      </c>
      <c r="BT821" s="3">
        <v>17243000</v>
      </c>
      <c r="BU821" s="3">
        <v>4755647000</v>
      </c>
      <c r="BV821" s="3">
        <v>9151223000</v>
      </c>
      <c r="BW821" s="3">
        <v>4050400000</v>
      </c>
      <c r="BX821" s="3">
        <v>15902570000</v>
      </c>
      <c r="BY821">
        <v>0</v>
      </c>
      <c r="BZ821">
        <v>0</v>
      </c>
      <c r="CA821">
        <v>0</v>
      </c>
      <c r="CB821">
        <v>0</v>
      </c>
      <c r="CC821">
        <v>19952970000</v>
      </c>
      <c r="CD821">
        <v>0.4</v>
      </c>
      <c r="CE821">
        <v>541844.73</v>
      </c>
      <c r="CF821">
        <v>117176604.98999999</v>
      </c>
      <c r="CG821">
        <v>33959.480000000003</v>
      </c>
      <c r="CH821">
        <v>35825.67</v>
      </c>
      <c r="CI821">
        <v>36.417150700000001</v>
      </c>
      <c r="CJ821">
        <v>2.96</v>
      </c>
      <c r="CK821">
        <v>186006.67</v>
      </c>
      <c r="CL821">
        <v>199016.67</v>
      </c>
      <c r="CM821">
        <v>13010</v>
      </c>
      <c r="CN821">
        <v>333.33</v>
      </c>
      <c r="CO821">
        <v>5543293.3300000001</v>
      </c>
      <c r="CP821">
        <v>-114503.33</v>
      </c>
      <c r="CQ821">
        <v>-29976.67</v>
      </c>
      <c r="CR821">
        <v>533188.84</v>
      </c>
      <c r="CS821">
        <v>277914367.31</v>
      </c>
      <c r="CT821">
        <v>18262.21</v>
      </c>
      <c r="CU821">
        <v>278469519.36000001</v>
      </c>
      <c r="CV821" s="34">
        <v>0.53101100000000001</v>
      </c>
      <c r="CW821">
        <v>54532390.030000001</v>
      </c>
      <c r="CX821" s="4">
        <v>1730499.37</v>
      </c>
      <c r="CY821" s="10">
        <f t="shared" si="25"/>
        <v>0</v>
      </c>
      <c r="CZ821" s="10">
        <f>IFERROR(INDEX(CONFAZ!$A$2:$ES$440,MATCH(DATE(YEAR($A821),MONTH($A821),15),CONFAZ!$A$2:$A$440,0),4),0)</f>
        <v>33959.480000000003</v>
      </c>
      <c r="DA821"/>
      <c r="DB821"/>
      <c r="DC821"/>
      <c r="DD821"/>
      <c r="DJ821"/>
    </row>
    <row r="822" spans="1:114" x14ac:dyDescent="0.25">
      <c r="A822" s="1">
        <v>41965</v>
      </c>
      <c r="B822" s="1" t="str">
        <f t="shared" si="24"/>
        <v>22/11/2014</v>
      </c>
      <c r="C822" t="s">
        <v>61</v>
      </c>
      <c r="D822" t="s">
        <v>11</v>
      </c>
      <c r="E822" s="8">
        <v>2.5484</v>
      </c>
      <c r="F822">
        <v>215619445.06</v>
      </c>
      <c r="G822">
        <v>1290485.95</v>
      </c>
      <c r="H822">
        <v>421482728</v>
      </c>
      <c r="I822">
        <v>60555963.460000001</v>
      </c>
      <c r="J822">
        <v>112546680.82999998</v>
      </c>
      <c r="K822">
        <v>9666442.0899999999</v>
      </c>
      <c r="L822">
        <v>7983555</v>
      </c>
      <c r="M822" s="10">
        <v>8418998</v>
      </c>
      <c r="N822" s="10">
        <v>37433047</v>
      </c>
      <c r="O822" s="10">
        <v>53657647</v>
      </c>
      <c r="P822" s="10">
        <v>61903491</v>
      </c>
      <c r="Q822" s="10">
        <v>5381193</v>
      </c>
      <c r="R822" s="10">
        <v>56819026</v>
      </c>
      <c r="S822" s="10">
        <v>1208286</v>
      </c>
      <c r="T822" s="10">
        <v>17466928</v>
      </c>
      <c r="U822" s="10">
        <v>140058199</v>
      </c>
      <c r="V822" s="10">
        <v>37845427</v>
      </c>
      <c r="W822" s="10">
        <v>1208286</v>
      </c>
      <c r="X822" s="10">
        <v>17466928</v>
      </c>
      <c r="Y822" s="10">
        <v>140058199</v>
      </c>
      <c r="Z822" s="10">
        <v>37845427</v>
      </c>
      <c r="AA822" s="10">
        <v>1290486</v>
      </c>
      <c r="AB822" s="10">
        <v>40.9092905969</v>
      </c>
      <c r="AC822">
        <v>144.91999999999999</v>
      </c>
      <c r="AD822" s="2">
        <v>15506384370</v>
      </c>
      <c r="AE822" s="2">
        <v>18191864947</v>
      </c>
      <c r="AF822" s="10">
        <f>INDEX(CONFAZ!$EN$2:$ES$408,MATCH(DATE(YEAR($A822),MONTH($A822),15),CONFAZ!$EN$2:$EN$408,0),2)</f>
        <v>226443009</v>
      </c>
      <c r="AG822" s="10">
        <f>INDEX(CONFAZ!$EN$2:$ES$408,MATCH(DATE(YEAR($A822),MONTH($A822),15),CONFAZ!$EN$2:$EN$408,0),3)</f>
        <v>689658702</v>
      </c>
      <c r="AH822">
        <v>724</v>
      </c>
      <c r="AI822">
        <v>956735618400</v>
      </c>
      <c r="AJ822">
        <v>11.15</v>
      </c>
      <c r="AK822">
        <v>0.53</v>
      </c>
      <c r="AL822">
        <v>908.11444444444396</v>
      </c>
      <c r="AM822">
        <v>719.74950000000001</v>
      </c>
      <c r="AN822">
        <v>665.36095238095197</v>
      </c>
      <c r="AO822">
        <v>819.48919999999998</v>
      </c>
      <c r="AP822">
        <v>6.5933181809039096</v>
      </c>
      <c r="AQ822">
        <v>1.51</v>
      </c>
      <c r="AR822">
        <v>198.47</v>
      </c>
      <c r="AS822">
        <v>14.65</v>
      </c>
      <c r="AT822" s="10">
        <v>498489100000</v>
      </c>
      <c r="AU822">
        <v>0</v>
      </c>
      <c r="AV822">
        <v>0</v>
      </c>
      <c r="AW822">
        <v>104955980</v>
      </c>
      <c r="AX822">
        <v>101528013</v>
      </c>
      <c r="AY822">
        <v>0</v>
      </c>
      <c r="AZ822" s="10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3427967</v>
      </c>
      <c r="BO822">
        <v>19952970000</v>
      </c>
      <c r="BP822" s="3">
        <v>0.4</v>
      </c>
      <c r="BQ822" s="3">
        <v>3704</v>
      </c>
      <c r="BR822">
        <v>19420.27</v>
      </c>
      <c r="BS822" s="3">
        <v>1978456000</v>
      </c>
      <c r="BT822">
        <v>17243000</v>
      </c>
      <c r="BU822" s="3">
        <v>4755647000</v>
      </c>
      <c r="BV822">
        <v>9151223000</v>
      </c>
      <c r="BW822" s="3">
        <v>4050400000</v>
      </c>
      <c r="BX822">
        <v>15902570000</v>
      </c>
      <c r="BY822">
        <v>0</v>
      </c>
      <c r="BZ822">
        <v>0</v>
      </c>
      <c r="CA822">
        <v>0</v>
      </c>
      <c r="CB822">
        <v>0</v>
      </c>
      <c r="CC822">
        <v>19952970000</v>
      </c>
      <c r="CD822">
        <v>0.4</v>
      </c>
      <c r="CE822">
        <v>369443.28</v>
      </c>
      <c r="CF822">
        <v>130335239.15000001</v>
      </c>
      <c r="CG822">
        <v>39540.339999999997</v>
      </c>
      <c r="CH822">
        <v>31797.67</v>
      </c>
      <c r="CI822">
        <v>36.417150700000001</v>
      </c>
      <c r="CJ822">
        <v>3.01</v>
      </c>
      <c r="CK822">
        <v>186006.67</v>
      </c>
      <c r="CL822">
        <v>199016.67</v>
      </c>
      <c r="CM822">
        <v>13010</v>
      </c>
      <c r="CN822">
        <v>333.33</v>
      </c>
      <c r="CO822">
        <v>5543293.3300000001</v>
      </c>
      <c r="CP822">
        <v>-114503.33</v>
      </c>
      <c r="CQ822">
        <v>-29976.67</v>
      </c>
      <c r="CR822">
        <v>355862.47</v>
      </c>
      <c r="CS822">
        <v>256231379.27000001</v>
      </c>
      <c r="CT822">
        <v>11058.9</v>
      </c>
      <c r="CU822">
        <v>256599600.63999999</v>
      </c>
      <c r="CV822" s="34">
        <v>0.53101100000000001</v>
      </c>
      <c r="CW822">
        <v>41471764.43</v>
      </c>
      <c r="CX822" s="4">
        <v>1892840.1600000001</v>
      </c>
      <c r="CY822" s="10">
        <f t="shared" si="25"/>
        <v>0</v>
      </c>
      <c r="CZ822" s="10">
        <f>IFERROR(INDEX(CONFAZ!$A$2:$ES$440,MATCH(DATE(YEAR($A822),MONTH($A822),15),CONFAZ!$A$2:$A$440,0),4),0)</f>
        <v>39540.339999999997</v>
      </c>
      <c r="DA822"/>
      <c r="DB822"/>
      <c r="DC822"/>
      <c r="DD822"/>
      <c r="DJ822"/>
    </row>
    <row r="823" spans="1:114" x14ac:dyDescent="0.25">
      <c r="A823" s="1">
        <v>41995</v>
      </c>
      <c r="B823" s="1" t="str">
        <f t="shared" si="24"/>
        <v>22/12/2014</v>
      </c>
      <c r="C823" t="s">
        <v>61</v>
      </c>
      <c r="D823" t="s">
        <v>11</v>
      </c>
      <c r="E823" s="8">
        <v>2.6394000000000002</v>
      </c>
      <c r="F823">
        <v>220479532.93000001</v>
      </c>
      <c r="G823">
        <v>2545523.7400000002</v>
      </c>
      <c r="H823">
        <v>439152449</v>
      </c>
      <c r="I823">
        <v>61824875.460000001</v>
      </c>
      <c r="J823">
        <v>122533614.06999999</v>
      </c>
      <c r="K823">
        <v>10173551.409999998</v>
      </c>
      <c r="L823">
        <v>9459285</v>
      </c>
      <c r="M823" s="10">
        <v>11439375</v>
      </c>
      <c r="N823" s="10">
        <v>35180163</v>
      </c>
      <c r="O823" s="10">
        <v>56429168</v>
      </c>
      <c r="P823" s="10">
        <v>59261255</v>
      </c>
      <c r="Q823" s="10">
        <v>6242466</v>
      </c>
      <c r="R823" s="10">
        <v>56009451</v>
      </c>
      <c r="S823" s="10">
        <v>1657646</v>
      </c>
      <c r="T823" s="10">
        <v>17393321</v>
      </c>
      <c r="U823" s="10">
        <v>149491094</v>
      </c>
      <c r="V823" s="10">
        <v>43503302</v>
      </c>
      <c r="W823" s="10">
        <v>1657646</v>
      </c>
      <c r="X823" s="10">
        <v>17393321</v>
      </c>
      <c r="Y823" s="10">
        <v>149491094</v>
      </c>
      <c r="Z823" s="10">
        <v>43503302</v>
      </c>
      <c r="AA823" s="10">
        <v>2545208</v>
      </c>
      <c r="AB823" s="10">
        <v>42.577529470100004</v>
      </c>
      <c r="AC823">
        <v>145.47999999999999</v>
      </c>
      <c r="AD823" s="2">
        <v>17289831724</v>
      </c>
      <c r="AE823" s="2">
        <v>17314237984</v>
      </c>
      <c r="AF823" s="10">
        <f>INDEX(CONFAZ!$EN$2:$ES$408,MATCH(DATE(YEAR($A823),MONTH($A823),15),CONFAZ!$EN$2:$EN$408,0),2)</f>
        <v>206112902</v>
      </c>
      <c r="AG823" s="10">
        <f>INDEX(CONFAZ!$EN$2:$ES$408,MATCH(DATE(YEAR($A823),MONTH($A823),15),CONFAZ!$EN$2:$EN$408,0),3)</f>
        <v>685883312</v>
      </c>
      <c r="AH823">
        <v>724</v>
      </c>
      <c r="AI823">
        <v>959556509400</v>
      </c>
      <c r="AJ823">
        <v>11.58</v>
      </c>
      <c r="AK823">
        <v>0.62</v>
      </c>
      <c r="AL823">
        <v>909.81999999999903</v>
      </c>
      <c r="AM823">
        <v>722.59050000000002</v>
      </c>
      <c r="AN823">
        <v>668.44714285714201</v>
      </c>
      <c r="AO823">
        <v>823.28639999999996</v>
      </c>
      <c r="AP823">
        <v>6.5868143131324297</v>
      </c>
      <c r="AQ823">
        <v>1.78</v>
      </c>
      <c r="AR823">
        <v>170.85</v>
      </c>
      <c r="AS823">
        <v>22.09</v>
      </c>
      <c r="AT823" s="10">
        <v>501112600000</v>
      </c>
      <c r="AU823">
        <v>0</v>
      </c>
      <c r="AV823">
        <v>0</v>
      </c>
      <c r="AW823">
        <v>75328096</v>
      </c>
      <c r="AX823">
        <v>73963134</v>
      </c>
      <c r="AY823">
        <v>0</v>
      </c>
      <c r="AZ823" s="10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1364962</v>
      </c>
      <c r="BO823">
        <v>19952970000</v>
      </c>
      <c r="BP823" s="3">
        <v>0.4</v>
      </c>
      <c r="BQ823" s="3">
        <v>3704</v>
      </c>
      <c r="BR823" s="3">
        <v>19420.27</v>
      </c>
      <c r="BS823" s="3">
        <v>1978456000</v>
      </c>
      <c r="BT823">
        <v>17243000</v>
      </c>
      <c r="BU823">
        <v>4755647000</v>
      </c>
      <c r="BV823" s="3">
        <v>9151223000</v>
      </c>
      <c r="BW823">
        <v>4050400000</v>
      </c>
      <c r="BX823">
        <v>15902570000</v>
      </c>
      <c r="BY823">
        <v>0</v>
      </c>
      <c r="BZ823">
        <v>0</v>
      </c>
      <c r="CA823">
        <v>0</v>
      </c>
      <c r="CB823">
        <v>0</v>
      </c>
      <c r="CC823">
        <v>19952970000</v>
      </c>
      <c r="CD823">
        <v>0.4</v>
      </c>
      <c r="CE823">
        <v>449888.14</v>
      </c>
      <c r="CF823">
        <v>120722490.63</v>
      </c>
      <c r="CG823">
        <v>38422.31</v>
      </c>
      <c r="CH823">
        <v>30079.67</v>
      </c>
      <c r="CI823">
        <v>36.417150700000001</v>
      </c>
      <c r="CJ823">
        <v>3.03</v>
      </c>
      <c r="CK823">
        <v>186006.67</v>
      </c>
      <c r="CL823">
        <v>199016.67</v>
      </c>
      <c r="CM823">
        <v>13010</v>
      </c>
      <c r="CN823">
        <v>333.33</v>
      </c>
      <c r="CO823">
        <v>5543293.3300000001</v>
      </c>
      <c r="CP823">
        <v>-114503.33</v>
      </c>
      <c r="CQ823">
        <v>-29976.67</v>
      </c>
      <c r="CR823">
        <v>1128602.78</v>
      </c>
      <c r="CS823">
        <v>260787076.75</v>
      </c>
      <c r="CT823">
        <v>12455.65</v>
      </c>
      <c r="CU823">
        <v>261928135.18000001</v>
      </c>
      <c r="CV823" s="34">
        <v>0.53101100000000001</v>
      </c>
      <c r="CW823">
        <v>49095418.25</v>
      </c>
      <c r="CX823" s="4">
        <v>1790811.1900000002</v>
      </c>
      <c r="CY823" s="10">
        <f t="shared" si="25"/>
        <v>0</v>
      </c>
      <c r="CZ823" s="10">
        <f>IFERROR(INDEX(CONFAZ!$A$2:$ES$440,MATCH(DATE(YEAR($A823),MONTH($A823),15),CONFAZ!$A$2:$A$440,0),4),0)</f>
        <v>38422.31</v>
      </c>
      <c r="DA823"/>
      <c r="DB823"/>
      <c r="DC823"/>
      <c r="DD823"/>
      <c r="DJ823"/>
    </row>
    <row r="824" spans="1:114" x14ac:dyDescent="0.25">
      <c r="A824" s="1">
        <v>42026</v>
      </c>
      <c r="B824" s="1" t="str">
        <f t="shared" si="24"/>
        <v>22/01/2015</v>
      </c>
      <c r="C824" t="s">
        <v>61</v>
      </c>
      <c r="D824" t="s">
        <v>11</v>
      </c>
      <c r="E824" s="8">
        <v>2.6341999999999999</v>
      </c>
      <c r="F824">
        <v>226614407.24999997</v>
      </c>
      <c r="G824">
        <v>1429841.9200000002</v>
      </c>
      <c r="H824">
        <v>394196775</v>
      </c>
      <c r="I824">
        <v>61400448.63000001</v>
      </c>
      <c r="J824">
        <v>73426144.51000002</v>
      </c>
      <c r="K824">
        <v>11621989.75</v>
      </c>
      <c r="L824">
        <v>50434917</v>
      </c>
      <c r="M824" s="10">
        <v>9271269</v>
      </c>
      <c r="N824" s="10">
        <v>39622925</v>
      </c>
      <c r="O824" s="10">
        <v>71410687</v>
      </c>
      <c r="P824" s="10">
        <v>61820943</v>
      </c>
      <c r="Q824" s="10">
        <v>6771622</v>
      </c>
      <c r="R824" s="10">
        <v>62912188</v>
      </c>
      <c r="S824" s="10">
        <v>1426988</v>
      </c>
      <c r="T824" s="10">
        <v>15545701</v>
      </c>
      <c r="U824" s="10">
        <v>87566298</v>
      </c>
      <c r="V824" s="10">
        <v>36418312</v>
      </c>
      <c r="W824" s="10">
        <v>1426988</v>
      </c>
      <c r="X824" s="10">
        <v>15545701</v>
      </c>
      <c r="Y824" s="10">
        <v>87566298</v>
      </c>
      <c r="Z824" s="10">
        <v>36418312</v>
      </c>
      <c r="AA824" s="10">
        <v>1429842</v>
      </c>
      <c r="AB824" s="10">
        <v>45.212938099699997</v>
      </c>
      <c r="AC824">
        <v>138.72999999999999</v>
      </c>
      <c r="AD824" s="2">
        <v>13481501333</v>
      </c>
      <c r="AE824" s="2">
        <v>17000888866</v>
      </c>
      <c r="AF824" s="10">
        <f>INDEX(CONFAZ!$EN$2:$ES$408,MATCH(DATE(YEAR($A824),MONTH($A824),15),CONFAZ!$EN$2:$EN$408,0),2)</f>
        <v>242306269</v>
      </c>
      <c r="AG824" s="10">
        <f>INDEX(CONFAZ!$EN$2:$ES$408,MATCH(DATE(YEAR($A824),MONTH($A824),15),CONFAZ!$EN$2:$EN$408,0),3)</f>
        <v>752928998</v>
      </c>
      <c r="AH824">
        <v>788</v>
      </c>
      <c r="AI824">
        <v>952966631400</v>
      </c>
      <c r="AJ824">
        <v>11.82</v>
      </c>
      <c r="AK824">
        <v>1.48</v>
      </c>
      <c r="AL824">
        <v>908.09833333333302</v>
      </c>
      <c r="AM824">
        <v>724.54750000000001</v>
      </c>
      <c r="AN824">
        <v>668.79857142857099</v>
      </c>
      <c r="AO824">
        <v>823.202</v>
      </c>
      <c r="AP824">
        <v>6.8994940571795702</v>
      </c>
      <c r="AQ824">
        <v>2.2400000000000002</v>
      </c>
      <c r="AR824">
        <v>136.93</v>
      </c>
      <c r="AS824">
        <v>8.82</v>
      </c>
      <c r="AT824" s="10">
        <v>474246000000</v>
      </c>
      <c r="AU824">
        <v>0</v>
      </c>
      <c r="AV824">
        <v>0</v>
      </c>
      <c r="AW824">
        <v>122441905</v>
      </c>
      <c r="AX824">
        <v>119789752</v>
      </c>
      <c r="AY824">
        <v>0</v>
      </c>
      <c r="AZ824" s="10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3234</v>
      </c>
      <c r="BL824">
        <v>0</v>
      </c>
      <c r="BM824">
        <v>3081</v>
      </c>
      <c r="BN824">
        <v>2645838</v>
      </c>
      <c r="BO824">
        <v>22677841000</v>
      </c>
      <c r="BP824" s="3">
        <v>0.4</v>
      </c>
      <c r="BQ824" s="3">
        <v>3704</v>
      </c>
      <c r="BR824">
        <v>21813.8</v>
      </c>
      <c r="BS824" s="3">
        <v>2192496000</v>
      </c>
      <c r="BT824">
        <v>18229000</v>
      </c>
      <c r="BU824" s="3">
        <v>5389738000</v>
      </c>
      <c r="BV824" s="3">
        <v>10405398000</v>
      </c>
      <c r="BW824" s="3">
        <v>4671980000</v>
      </c>
      <c r="BX824">
        <v>18005861000</v>
      </c>
      <c r="BY824">
        <v>0</v>
      </c>
      <c r="BZ824">
        <v>0</v>
      </c>
      <c r="CA824">
        <v>0</v>
      </c>
      <c r="CB824">
        <v>0</v>
      </c>
      <c r="CC824">
        <v>19952970000</v>
      </c>
      <c r="CD824">
        <v>0.4</v>
      </c>
      <c r="CE824">
        <v>800749.09</v>
      </c>
      <c r="CF824">
        <v>130249497.68000001</v>
      </c>
      <c r="CG824">
        <v>58014.8</v>
      </c>
      <c r="CH824">
        <v>26902.75</v>
      </c>
      <c r="CI824">
        <v>33.148744999999998</v>
      </c>
      <c r="CJ824">
        <v>3.03</v>
      </c>
      <c r="CK824">
        <v>-18890</v>
      </c>
      <c r="CL824">
        <v>10526.67</v>
      </c>
      <c r="CM824">
        <v>29416.67</v>
      </c>
      <c r="CN824">
        <v>51800</v>
      </c>
      <c r="CO824">
        <v>5491053.3300000001</v>
      </c>
      <c r="CP824">
        <v>-84816.67</v>
      </c>
      <c r="CQ824">
        <v>-35513.33</v>
      </c>
      <c r="CR824">
        <v>434238.29</v>
      </c>
      <c r="CS824">
        <v>221871740.38999999</v>
      </c>
      <c r="CT824">
        <v>109948.47</v>
      </c>
      <c r="CU824">
        <v>222415927.15000001</v>
      </c>
      <c r="CV824" s="34">
        <v>0.5278716</v>
      </c>
      <c r="CW824">
        <v>158334709.40000001</v>
      </c>
      <c r="CX824" s="7">
        <v>6069164.8799999999</v>
      </c>
      <c r="CY824" s="10">
        <f t="shared" si="25"/>
        <v>0</v>
      </c>
      <c r="CZ824" s="10">
        <f>IFERROR(INDEX(CONFAZ!$A$2:$ES$440,MATCH(DATE(YEAR($A824),MONTH($A824),15),CONFAZ!$A$2:$A$440,0),4),0)</f>
        <v>58014.8</v>
      </c>
      <c r="DA824"/>
      <c r="DB824"/>
      <c r="DC824"/>
      <c r="DD824"/>
      <c r="DJ824"/>
    </row>
    <row r="825" spans="1:114" x14ac:dyDescent="0.25">
      <c r="A825" s="1">
        <v>42057</v>
      </c>
      <c r="B825" s="1" t="str">
        <f t="shared" si="24"/>
        <v>22/02/2015</v>
      </c>
      <c r="C825" t="s">
        <v>61</v>
      </c>
      <c r="D825" t="s">
        <v>11</v>
      </c>
      <c r="E825" s="8">
        <v>2.8163999999999998</v>
      </c>
      <c r="F825">
        <v>186462795.20999998</v>
      </c>
      <c r="G825">
        <v>1777840.27</v>
      </c>
      <c r="H825">
        <v>418874217</v>
      </c>
      <c r="I825">
        <v>49860966.510000013</v>
      </c>
      <c r="J825">
        <v>150233722.02000001</v>
      </c>
      <c r="K825">
        <v>8466216.7999999989</v>
      </c>
      <c r="L825">
        <v>58505803</v>
      </c>
      <c r="M825" s="10">
        <v>9124248</v>
      </c>
      <c r="N825" s="10">
        <v>38878159</v>
      </c>
      <c r="O825" s="10">
        <v>46684958</v>
      </c>
      <c r="P825" s="10">
        <v>53093135</v>
      </c>
      <c r="Q825" s="10">
        <v>3874991</v>
      </c>
      <c r="R825" s="10">
        <v>50801196</v>
      </c>
      <c r="S825" s="10">
        <v>1635248</v>
      </c>
      <c r="T825" s="10">
        <v>13824579</v>
      </c>
      <c r="U825" s="10">
        <v>164953101</v>
      </c>
      <c r="V825" s="10">
        <v>34226762</v>
      </c>
      <c r="W825" s="10">
        <v>1635248</v>
      </c>
      <c r="X825" s="10">
        <v>13824579</v>
      </c>
      <c r="Y825" s="10">
        <v>164953101</v>
      </c>
      <c r="Z825" s="10">
        <v>34226762</v>
      </c>
      <c r="AA825" s="10">
        <v>1777840</v>
      </c>
      <c r="AB825" s="10">
        <v>4.33</v>
      </c>
      <c r="AC825">
        <v>136.56</v>
      </c>
      <c r="AD825" s="2">
        <v>12010576962</v>
      </c>
      <c r="AE825" s="2">
        <v>15063076630</v>
      </c>
      <c r="AF825" s="10">
        <f>INDEX(CONFAZ!$EN$2:$ES$408,MATCH(DATE(YEAR($A825),MONTH($A825),15),CONFAZ!$EN$2:$EN$408,0),2)</f>
        <v>153366084</v>
      </c>
      <c r="AG825" s="10">
        <f>INDEX(CONFAZ!$EN$2:$ES$408,MATCH(DATE(YEAR($A825),MONTH($A825),15),CONFAZ!$EN$2:$EN$408,0),3)</f>
        <v>474831301</v>
      </c>
      <c r="AH825">
        <v>788</v>
      </c>
      <c r="AI825">
        <v>1021077370799.99</v>
      </c>
      <c r="AJ825">
        <v>12.15</v>
      </c>
      <c r="AK825">
        <v>1.1599999999999999</v>
      </c>
      <c r="AL825">
        <v>909.32222222222197</v>
      </c>
      <c r="AM825">
        <v>724.53199999999902</v>
      </c>
      <c r="AN825">
        <v>668.25904761904701</v>
      </c>
      <c r="AO825">
        <v>822.9212</v>
      </c>
      <c r="AP825">
        <v>7.5236931214810898</v>
      </c>
      <c r="AQ825">
        <v>2.2200000000000002</v>
      </c>
      <c r="AR825">
        <v>159.79</v>
      </c>
      <c r="AS825">
        <v>-3.53</v>
      </c>
      <c r="AT825" s="10">
        <v>466790500000</v>
      </c>
      <c r="AU825">
        <v>0</v>
      </c>
      <c r="AV825">
        <v>0</v>
      </c>
      <c r="AW825">
        <v>63454998</v>
      </c>
      <c r="AX825">
        <v>59900359</v>
      </c>
      <c r="AY825">
        <v>0</v>
      </c>
      <c r="AZ825" s="10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3624</v>
      </c>
      <c r="BL825">
        <v>0</v>
      </c>
      <c r="BM825">
        <v>2404</v>
      </c>
      <c r="BN825">
        <v>3548611</v>
      </c>
      <c r="BO825">
        <v>22677841000</v>
      </c>
      <c r="BP825" s="3">
        <v>0.4</v>
      </c>
      <c r="BQ825" s="3">
        <v>3704</v>
      </c>
      <c r="BR825" s="3">
        <v>21813.8</v>
      </c>
      <c r="BS825" s="3">
        <v>2192496000</v>
      </c>
      <c r="BT825" s="3">
        <v>18229000</v>
      </c>
      <c r="BU825" s="3">
        <v>5389738000</v>
      </c>
      <c r="BV825" s="3">
        <v>10405398000</v>
      </c>
      <c r="BW825" s="3">
        <v>4671980000</v>
      </c>
      <c r="BX825">
        <v>18005861000</v>
      </c>
      <c r="BY825">
        <v>0</v>
      </c>
      <c r="BZ825">
        <v>0</v>
      </c>
      <c r="CA825">
        <v>0</v>
      </c>
      <c r="CB825">
        <v>0</v>
      </c>
      <c r="CC825">
        <v>19952970000</v>
      </c>
      <c r="CD825">
        <v>0.4</v>
      </c>
      <c r="CE825">
        <v>1020945.96</v>
      </c>
      <c r="CF825">
        <v>121531260.25</v>
      </c>
      <c r="CG825">
        <v>634944.46</v>
      </c>
      <c r="CH825">
        <v>25256.75</v>
      </c>
      <c r="CI825">
        <v>33.148744999999998</v>
      </c>
      <c r="CJ825">
        <v>3.3</v>
      </c>
      <c r="CK825">
        <v>-18890</v>
      </c>
      <c r="CL825">
        <v>10526.67</v>
      </c>
      <c r="CM825">
        <v>29416.67</v>
      </c>
      <c r="CN825">
        <v>51800</v>
      </c>
      <c r="CO825">
        <v>5491053.3300000001</v>
      </c>
      <c r="CP825">
        <v>-84816.67</v>
      </c>
      <c r="CQ825">
        <v>-35513.33</v>
      </c>
      <c r="CR825">
        <v>421127.8</v>
      </c>
      <c r="CS825">
        <v>274019820.73000002</v>
      </c>
      <c r="CT825">
        <v>100064.96000000001</v>
      </c>
      <c r="CU825">
        <v>274541287.35000002</v>
      </c>
      <c r="CV825" s="34">
        <v>0.5278716</v>
      </c>
      <c r="CW825">
        <v>516660754.19999999</v>
      </c>
      <c r="CX825" s="7">
        <v>19974049.879999999</v>
      </c>
      <c r="CY825" s="10">
        <f t="shared" si="25"/>
        <v>0</v>
      </c>
      <c r="CZ825" s="10">
        <f>IFERROR(INDEX(CONFAZ!$A$2:$ES$440,MATCH(DATE(YEAR($A825),MONTH($A825),15),CONFAZ!$A$2:$A$440,0),4),0)</f>
        <v>634944.46</v>
      </c>
      <c r="DA825"/>
      <c r="DB825"/>
      <c r="DC825"/>
      <c r="DD825"/>
      <c r="DJ825"/>
    </row>
    <row r="826" spans="1:114" x14ac:dyDescent="0.25">
      <c r="A826" s="1">
        <v>42085</v>
      </c>
      <c r="B826" s="1" t="str">
        <f t="shared" si="24"/>
        <v>22/03/2015</v>
      </c>
      <c r="C826" t="s">
        <v>61</v>
      </c>
      <c r="D826" t="s">
        <v>11</v>
      </c>
      <c r="E826" s="8">
        <v>3.1395</v>
      </c>
      <c r="F826">
        <v>189877914.28</v>
      </c>
      <c r="G826">
        <v>3386533.6900000004</v>
      </c>
      <c r="H826">
        <v>381999281</v>
      </c>
      <c r="I826">
        <v>46350895.099999994</v>
      </c>
      <c r="J826">
        <v>113451190.37</v>
      </c>
      <c r="K826">
        <v>8365090.2799999993</v>
      </c>
      <c r="L826">
        <v>65500076</v>
      </c>
      <c r="M826" s="10">
        <v>8094178</v>
      </c>
      <c r="N826" s="10">
        <v>34619621</v>
      </c>
      <c r="O826" s="10">
        <v>46229174</v>
      </c>
      <c r="P826" s="10">
        <v>53779588</v>
      </c>
      <c r="Q826" s="10">
        <v>3605164</v>
      </c>
      <c r="R826" s="10">
        <v>44424788</v>
      </c>
      <c r="S826" s="10">
        <v>1575335</v>
      </c>
      <c r="T826" s="10">
        <v>19412914</v>
      </c>
      <c r="U826" s="10">
        <v>127877257</v>
      </c>
      <c r="V826" s="10">
        <v>38994803</v>
      </c>
      <c r="W826" s="10">
        <v>1575335</v>
      </c>
      <c r="X826" s="10">
        <v>19412914</v>
      </c>
      <c r="Y826" s="10">
        <v>127877257</v>
      </c>
      <c r="Z826" s="10">
        <v>38994803</v>
      </c>
      <c r="AA826" s="10">
        <v>3386459</v>
      </c>
      <c r="AB826" s="10">
        <v>3.94</v>
      </c>
      <c r="AC826">
        <v>149.5</v>
      </c>
      <c r="AD826" s="2">
        <v>16748831110</v>
      </c>
      <c r="AE826" s="2">
        <v>16660194460</v>
      </c>
      <c r="AF826" s="10">
        <f>INDEX(CONFAZ!$EN$2:$ES$408,MATCH(DATE(YEAR($A826),MONTH($A826),15),CONFAZ!$EN$2:$EN$408,0),2)</f>
        <v>221346930</v>
      </c>
      <c r="AG826" s="10">
        <f>INDEX(CONFAZ!$EN$2:$ES$408,MATCH(DATE(YEAR($A826),MONTH($A826),15),CONFAZ!$EN$2:$EN$408,0),3)</f>
        <v>370016706</v>
      </c>
      <c r="AH826">
        <v>788</v>
      </c>
      <c r="AI826">
        <v>1138834788000</v>
      </c>
      <c r="AJ826">
        <v>12.58</v>
      </c>
      <c r="AK826">
        <v>1.51</v>
      </c>
      <c r="AL826">
        <v>928.04</v>
      </c>
      <c r="AM826">
        <v>744.34849999999994</v>
      </c>
      <c r="AN826">
        <v>687.00666666666598</v>
      </c>
      <c r="AO826">
        <v>842.55840000000001</v>
      </c>
      <c r="AP826">
        <v>8.0444368894177405</v>
      </c>
      <c r="AQ826">
        <v>2.3199999999999998</v>
      </c>
      <c r="AR826">
        <v>176.96</v>
      </c>
      <c r="AS826">
        <v>42.33</v>
      </c>
      <c r="AT826" s="10">
        <v>515617200000</v>
      </c>
      <c r="AU826">
        <v>0</v>
      </c>
      <c r="AV826">
        <v>0</v>
      </c>
      <c r="AW826">
        <v>103213470</v>
      </c>
      <c r="AX826">
        <v>101365165</v>
      </c>
      <c r="AY826">
        <v>0</v>
      </c>
      <c r="AZ826" s="10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1848305</v>
      </c>
      <c r="BO826">
        <v>22677841000</v>
      </c>
      <c r="BP826" s="3">
        <v>0.4</v>
      </c>
      <c r="BQ826" s="3">
        <v>3704</v>
      </c>
      <c r="BR826" s="3">
        <v>21813.8</v>
      </c>
      <c r="BS826">
        <v>2192496000</v>
      </c>
      <c r="BT826" s="3">
        <v>18229000</v>
      </c>
      <c r="BU826" s="3">
        <v>5389738000</v>
      </c>
      <c r="BV826" s="3">
        <v>10405398000</v>
      </c>
      <c r="BW826" s="3">
        <v>4671980000</v>
      </c>
      <c r="BX826" s="3">
        <v>18005861000</v>
      </c>
      <c r="BY826">
        <v>0</v>
      </c>
      <c r="BZ826">
        <v>0</v>
      </c>
      <c r="CA826">
        <v>0</v>
      </c>
      <c r="CB826">
        <v>0</v>
      </c>
      <c r="CC826">
        <v>19952970000</v>
      </c>
      <c r="CD826">
        <v>0.4</v>
      </c>
      <c r="CE826">
        <v>680583.1</v>
      </c>
      <c r="CF826">
        <v>127623705.09999999</v>
      </c>
      <c r="CG826">
        <v>30317.29</v>
      </c>
      <c r="CH826">
        <v>26771.75</v>
      </c>
      <c r="CI826">
        <v>33.148744999999998</v>
      </c>
      <c r="CJ826">
        <v>3.32</v>
      </c>
      <c r="CK826">
        <v>-18890</v>
      </c>
      <c r="CL826">
        <v>10526.67</v>
      </c>
      <c r="CM826">
        <v>29416.67</v>
      </c>
      <c r="CN826">
        <v>51800</v>
      </c>
      <c r="CO826">
        <v>5491053.3300000001</v>
      </c>
      <c r="CP826">
        <v>-84816.67</v>
      </c>
      <c r="CQ826">
        <v>-35513.33</v>
      </c>
      <c r="CR826">
        <v>724313.46</v>
      </c>
      <c r="CS826">
        <v>234650243.22</v>
      </c>
      <c r="CT826">
        <v>128229.23</v>
      </c>
      <c r="CU826">
        <v>235507985.91</v>
      </c>
      <c r="CV826" s="34">
        <v>0.5278716</v>
      </c>
      <c r="CW826">
        <v>327473705.5</v>
      </c>
      <c r="CX826" s="7">
        <v>12646958.190000001</v>
      </c>
      <c r="CY826" s="10">
        <f t="shared" si="25"/>
        <v>0</v>
      </c>
      <c r="CZ826" s="10">
        <f>IFERROR(INDEX(CONFAZ!$A$2:$ES$440,MATCH(DATE(YEAR($A826),MONTH($A826),15),CONFAZ!$A$2:$A$440,0),4),0)</f>
        <v>30317.29</v>
      </c>
      <c r="DA826"/>
      <c r="DB826" s="4"/>
      <c r="DC826" s="4"/>
      <c r="DD826"/>
    </row>
    <row r="827" spans="1:114" x14ac:dyDescent="0.25">
      <c r="A827" s="1">
        <v>42116</v>
      </c>
      <c r="B827" s="1" t="str">
        <f t="shared" si="24"/>
        <v>22/04/2015</v>
      </c>
      <c r="C827" t="s">
        <v>61</v>
      </c>
      <c r="D827" t="s">
        <v>11</v>
      </c>
      <c r="E827" s="8">
        <v>3.0432000000000001</v>
      </c>
      <c r="F827">
        <v>199249654.64000005</v>
      </c>
      <c r="G827">
        <v>1858267.7000000002</v>
      </c>
      <c r="H827">
        <v>385289171</v>
      </c>
      <c r="I827">
        <v>59674178.689999983</v>
      </c>
      <c r="J827">
        <v>98714114.349999994</v>
      </c>
      <c r="K827">
        <v>8844352.8399999999</v>
      </c>
      <c r="L827">
        <v>48411965</v>
      </c>
      <c r="M827" s="10">
        <v>7745469</v>
      </c>
      <c r="N827" s="10">
        <v>42279606</v>
      </c>
      <c r="O827" s="10">
        <v>50094442</v>
      </c>
      <c r="P827" s="10">
        <v>64764003</v>
      </c>
      <c r="Q827" s="10">
        <v>3989438</v>
      </c>
      <c r="R827" s="10">
        <v>48490605</v>
      </c>
      <c r="S827" s="10">
        <v>1461398</v>
      </c>
      <c r="T827" s="10">
        <v>16071413</v>
      </c>
      <c r="U827" s="10">
        <v>108325082</v>
      </c>
      <c r="V827" s="10">
        <v>40212068</v>
      </c>
      <c r="W827" s="10">
        <v>1461398</v>
      </c>
      <c r="X827" s="10">
        <v>16071413</v>
      </c>
      <c r="Y827" s="10">
        <v>108325082</v>
      </c>
      <c r="Z827" s="10">
        <v>40212068</v>
      </c>
      <c r="AA827" s="10">
        <v>1855647</v>
      </c>
      <c r="AB827" s="10">
        <v>1.7509999999999999</v>
      </c>
      <c r="AC827">
        <v>142.41999999999999</v>
      </c>
      <c r="AD827" s="2">
        <v>14986768884</v>
      </c>
      <c r="AE827" s="2">
        <v>14799978318</v>
      </c>
      <c r="AF827" s="10">
        <f>INDEX(CONFAZ!$EN$2:$ES$408,MATCH(DATE(YEAR($A827),MONTH($A827),15),CONFAZ!$EN$2:$EN$408,0),2)</f>
        <v>279562647</v>
      </c>
      <c r="AG827" s="10">
        <f>INDEX(CONFAZ!$EN$2:$ES$408,MATCH(DATE(YEAR($A827),MONTH($A827),15),CONFAZ!$EN$2:$EN$408,0),3)</f>
        <v>389964319</v>
      </c>
      <c r="AH827">
        <v>788</v>
      </c>
      <c r="AI827">
        <v>1109164233600</v>
      </c>
      <c r="AJ827">
        <v>12.68</v>
      </c>
      <c r="AK827">
        <v>0.71</v>
      </c>
      <c r="AL827">
        <v>934.66055555555499</v>
      </c>
      <c r="AM827">
        <v>747.46600000000001</v>
      </c>
      <c r="AN827">
        <v>688.58666666666602</v>
      </c>
      <c r="AO827">
        <v>847.03240000000005</v>
      </c>
      <c r="AP827">
        <v>8.1264265850668291</v>
      </c>
      <c r="AQ827">
        <v>1.71</v>
      </c>
      <c r="AR827">
        <v>183.71</v>
      </c>
      <c r="AS827">
        <v>56.04</v>
      </c>
      <c r="AT827" s="10">
        <v>497123300000</v>
      </c>
      <c r="AU827">
        <v>0</v>
      </c>
      <c r="AV827">
        <v>0</v>
      </c>
      <c r="AW827">
        <v>89219450</v>
      </c>
      <c r="AX827">
        <v>88142328</v>
      </c>
      <c r="AY827">
        <v>0</v>
      </c>
      <c r="AZ827" s="10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1077122</v>
      </c>
      <c r="BO827">
        <v>22677841000</v>
      </c>
      <c r="BP827" s="3">
        <v>0.4</v>
      </c>
      <c r="BQ827" s="3">
        <v>3704</v>
      </c>
      <c r="BR827" s="3">
        <v>21813.8</v>
      </c>
      <c r="BS827" s="3">
        <v>2192496000</v>
      </c>
      <c r="BT827" s="3">
        <v>18229000</v>
      </c>
      <c r="BU827" s="3">
        <v>5389738000</v>
      </c>
      <c r="BV827" s="3">
        <v>10405398000</v>
      </c>
      <c r="BW827" s="3">
        <v>4671980000</v>
      </c>
      <c r="BX827" s="3">
        <v>18005861000</v>
      </c>
      <c r="BY827">
        <v>0</v>
      </c>
      <c r="BZ827">
        <v>0</v>
      </c>
      <c r="CA827">
        <v>0</v>
      </c>
      <c r="CB827">
        <v>0</v>
      </c>
      <c r="CC827">
        <v>19952970000</v>
      </c>
      <c r="CD827">
        <v>0.4</v>
      </c>
      <c r="CE827">
        <v>551301.27</v>
      </c>
      <c r="CF827">
        <v>104092481.70999999</v>
      </c>
      <c r="CG827">
        <v>53343.21</v>
      </c>
      <c r="CH827">
        <v>23144.75</v>
      </c>
      <c r="CI827">
        <v>33.148744999999998</v>
      </c>
      <c r="CJ827">
        <v>3.31</v>
      </c>
      <c r="CK827">
        <v>-318116.67</v>
      </c>
      <c r="CL827">
        <v>-287250</v>
      </c>
      <c r="CM827">
        <v>30866.67</v>
      </c>
      <c r="CN827">
        <v>135963.32999999999</v>
      </c>
      <c r="CO827">
        <v>5559233.3300000001</v>
      </c>
      <c r="CP827">
        <v>-70326.67</v>
      </c>
      <c r="CQ827">
        <v>-160553.32999999999</v>
      </c>
      <c r="CR827">
        <v>900453.72</v>
      </c>
      <c r="CS827">
        <v>227681841.96000001</v>
      </c>
      <c r="CT827">
        <v>88757.57</v>
      </c>
      <c r="CU827">
        <v>228671053.25</v>
      </c>
      <c r="CV827" s="34">
        <v>0.5278716</v>
      </c>
      <c r="CW827">
        <v>239961254</v>
      </c>
      <c r="CX827" s="7">
        <v>9255563.5600000005</v>
      </c>
      <c r="CY827" s="10">
        <f t="shared" si="25"/>
        <v>0</v>
      </c>
      <c r="CZ827" s="10">
        <f>IFERROR(INDEX(CONFAZ!$A$2:$ES$440,MATCH(DATE(YEAR($A827),MONTH($A827),15),CONFAZ!$A$2:$A$440,0),4),0)</f>
        <v>53343.21</v>
      </c>
      <c r="DA827" s="10"/>
      <c r="DB827" s="10"/>
      <c r="DC827"/>
      <c r="DD827"/>
      <c r="DJ827"/>
    </row>
    <row r="828" spans="1:114" x14ac:dyDescent="0.25">
      <c r="A828" s="1">
        <v>42146</v>
      </c>
      <c r="B828" s="1" t="str">
        <f t="shared" si="24"/>
        <v>22/05/2015</v>
      </c>
      <c r="C828" t="s">
        <v>61</v>
      </c>
      <c r="D828" t="s">
        <v>11</v>
      </c>
      <c r="E828" s="8">
        <v>3.0617000000000001</v>
      </c>
      <c r="F828">
        <v>204178327.54000002</v>
      </c>
      <c r="G828">
        <v>2935744.71</v>
      </c>
      <c r="H828">
        <v>387236434</v>
      </c>
      <c r="I828">
        <v>49349850.579999998</v>
      </c>
      <c r="J828">
        <v>101515404.3</v>
      </c>
      <c r="K828">
        <v>9039053.7599999998</v>
      </c>
      <c r="L828">
        <v>40753304</v>
      </c>
      <c r="M828" s="10">
        <v>8234119</v>
      </c>
      <c r="N828" s="10">
        <v>39522622</v>
      </c>
      <c r="O828" s="10">
        <v>54990051</v>
      </c>
      <c r="P828" s="10">
        <v>55386372</v>
      </c>
      <c r="Q828" s="10">
        <v>3891187</v>
      </c>
      <c r="R828" s="10">
        <v>49614446</v>
      </c>
      <c r="S828" s="10">
        <v>1176912</v>
      </c>
      <c r="T828" s="10">
        <v>15985497</v>
      </c>
      <c r="U828" s="10">
        <v>117014989</v>
      </c>
      <c r="V828" s="10">
        <v>38563136</v>
      </c>
      <c r="W828" s="10">
        <v>1176912</v>
      </c>
      <c r="X828" s="10">
        <v>15985497</v>
      </c>
      <c r="Y828" s="10">
        <v>117014989</v>
      </c>
      <c r="Z828" s="10">
        <v>38563136</v>
      </c>
      <c r="AA828" s="10">
        <v>2857103</v>
      </c>
      <c r="AB828" s="10">
        <v>1.8191467405999999</v>
      </c>
      <c r="AC828">
        <v>139.81</v>
      </c>
      <c r="AD828" s="2">
        <v>16625676410</v>
      </c>
      <c r="AE828" s="2">
        <v>14153162462</v>
      </c>
      <c r="AF828" s="10">
        <f>INDEX(CONFAZ!$EN$2:$ES$408,MATCH(DATE(YEAR($A828),MONTH($A828),15),CONFAZ!$EN$2:$EN$408,0),2)</f>
        <v>284874691</v>
      </c>
      <c r="AG828" s="10">
        <f>INDEX(CONFAZ!$EN$2:$ES$408,MATCH(DATE(YEAR($A828),MONTH($A828),15),CONFAZ!$EN$2:$EN$408,0),3)</f>
        <v>315653151</v>
      </c>
      <c r="AH828">
        <v>788</v>
      </c>
      <c r="AI828">
        <v>1122563119900</v>
      </c>
      <c r="AJ828">
        <v>13.15</v>
      </c>
      <c r="AK828">
        <v>0.99</v>
      </c>
      <c r="AL828">
        <v>942.20166666666603</v>
      </c>
      <c r="AM828">
        <v>749.47749999999996</v>
      </c>
      <c r="AN828">
        <v>689.86857142857104</v>
      </c>
      <c r="AO828">
        <v>850.99360000000001</v>
      </c>
      <c r="AP828">
        <v>8.2539303244820097</v>
      </c>
      <c r="AQ828">
        <v>1.74</v>
      </c>
      <c r="AR828">
        <v>201.76</v>
      </c>
      <c r="AS828">
        <v>3.0299</v>
      </c>
      <c r="AT828" s="10">
        <v>492283400000</v>
      </c>
      <c r="AU828">
        <v>0</v>
      </c>
      <c r="AV828">
        <v>0</v>
      </c>
      <c r="AW828">
        <v>77468492</v>
      </c>
      <c r="AX828">
        <v>75263113</v>
      </c>
      <c r="AY828">
        <v>0</v>
      </c>
      <c r="AZ828" s="10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2205379</v>
      </c>
      <c r="BO828">
        <v>22677841000</v>
      </c>
      <c r="BP828" s="3">
        <v>0.4</v>
      </c>
      <c r="BQ828" s="3">
        <v>3704</v>
      </c>
      <c r="BR828" s="3">
        <v>21813.8</v>
      </c>
      <c r="BS828">
        <v>2192496000</v>
      </c>
      <c r="BT828">
        <v>18229000</v>
      </c>
      <c r="BU828" s="3">
        <v>5389738000</v>
      </c>
      <c r="BV828">
        <v>10405398000</v>
      </c>
      <c r="BW828" s="3">
        <v>4671980000</v>
      </c>
      <c r="BX828" s="3">
        <v>18005861000</v>
      </c>
      <c r="BY828">
        <v>0</v>
      </c>
      <c r="BZ828">
        <v>0</v>
      </c>
      <c r="CA828">
        <v>0</v>
      </c>
      <c r="CB828">
        <v>0</v>
      </c>
      <c r="CC828">
        <v>19952970000</v>
      </c>
      <c r="CD828">
        <v>0.4</v>
      </c>
      <c r="CE828">
        <v>445371.2</v>
      </c>
      <c r="CF828">
        <v>110212123.59999999</v>
      </c>
      <c r="CG828">
        <v>31898.18</v>
      </c>
      <c r="CH828">
        <v>24121.75</v>
      </c>
      <c r="CI828">
        <v>33.148744999999998</v>
      </c>
      <c r="CJ828">
        <v>3.3</v>
      </c>
      <c r="CK828">
        <v>-318116.67</v>
      </c>
      <c r="CL828">
        <v>-287250</v>
      </c>
      <c r="CM828">
        <v>30866.67</v>
      </c>
      <c r="CN828">
        <v>135963.32999999999</v>
      </c>
      <c r="CO828">
        <v>5559233.3300000001</v>
      </c>
      <c r="CP828">
        <v>-70326.67</v>
      </c>
      <c r="CQ828">
        <v>-160553.32999999999</v>
      </c>
      <c r="CR828">
        <v>1086516.78</v>
      </c>
      <c r="CS828">
        <v>233132633.94999999</v>
      </c>
      <c r="CT828">
        <v>75040.37</v>
      </c>
      <c r="CU828">
        <v>234297791.09999999</v>
      </c>
      <c r="CV828" s="34">
        <v>0.5278716</v>
      </c>
      <c r="CW828">
        <v>222895703.90000001</v>
      </c>
      <c r="CX828" s="7">
        <v>8589577.3500000015</v>
      </c>
      <c r="CY828" s="10">
        <f t="shared" si="25"/>
        <v>0</v>
      </c>
      <c r="CZ828" s="10">
        <f>IFERROR(INDEX(CONFAZ!$A$2:$ES$440,MATCH(DATE(YEAR($A828),MONTH($A828),15),CONFAZ!$A$2:$A$440,0),4),0)</f>
        <v>31898.18</v>
      </c>
      <c r="DA828"/>
      <c r="DB828"/>
      <c r="DC828"/>
      <c r="DD828"/>
      <c r="DJ828"/>
    </row>
    <row r="829" spans="1:114" x14ac:dyDescent="0.25">
      <c r="A829" s="1">
        <v>42177</v>
      </c>
      <c r="B829" s="1" t="str">
        <f t="shared" si="24"/>
        <v>22/06/2015</v>
      </c>
      <c r="C829" t="s">
        <v>61</v>
      </c>
      <c r="D829" t="s">
        <v>11</v>
      </c>
      <c r="E829" s="8">
        <v>3.1116999999999999</v>
      </c>
      <c r="F829">
        <v>202961383.36999997</v>
      </c>
      <c r="G829">
        <v>2501135.94</v>
      </c>
      <c r="H829">
        <v>442114020</v>
      </c>
      <c r="I829">
        <v>56066094.149999999</v>
      </c>
      <c r="J829">
        <v>146094187.69</v>
      </c>
      <c r="K829">
        <v>9425402.4699999988</v>
      </c>
      <c r="L829">
        <v>27371280</v>
      </c>
      <c r="M829" s="10">
        <v>8744092</v>
      </c>
      <c r="N829" s="10">
        <v>36240566</v>
      </c>
      <c r="O829" s="10">
        <v>55962659</v>
      </c>
      <c r="P829" s="10">
        <v>64008213</v>
      </c>
      <c r="Q829" s="10">
        <v>3444727</v>
      </c>
      <c r="R829" s="10">
        <v>55249531</v>
      </c>
      <c r="S829" s="10">
        <v>1170005</v>
      </c>
      <c r="T829" s="10">
        <v>14415448</v>
      </c>
      <c r="U829" s="10">
        <v>161407664</v>
      </c>
      <c r="V829" s="10">
        <v>38969979</v>
      </c>
      <c r="W829" s="10">
        <v>1170005</v>
      </c>
      <c r="X829" s="10">
        <v>14415448</v>
      </c>
      <c r="Y829" s="10">
        <v>161407664</v>
      </c>
      <c r="Z829" s="10">
        <v>38969979</v>
      </c>
      <c r="AA829" s="10">
        <v>2501136</v>
      </c>
      <c r="AB829" s="10">
        <v>2.8484006100000001</v>
      </c>
      <c r="AC829">
        <v>138.53</v>
      </c>
      <c r="AD829" s="2">
        <v>18746127441</v>
      </c>
      <c r="AE829" s="2">
        <v>15239765263</v>
      </c>
      <c r="AF829" s="10">
        <f>INDEX(CONFAZ!$EN$2:$ES$408,MATCH(DATE(YEAR($A829),MONTH($A829),15),CONFAZ!$EN$2:$EN$408,0),2)</f>
        <v>338112742</v>
      </c>
      <c r="AG829" s="10">
        <f>INDEX(CONFAZ!$EN$2:$ES$408,MATCH(DATE(YEAR($A829),MONTH($A829),15),CONFAZ!$EN$2:$EN$408,0),3)</f>
        <v>323681148</v>
      </c>
      <c r="AH829">
        <v>788</v>
      </c>
      <c r="AI829">
        <v>1147184215600</v>
      </c>
      <c r="AJ829">
        <v>13.58</v>
      </c>
      <c r="AK829">
        <v>0.77</v>
      </c>
      <c r="AL829">
        <v>945.21500000000003</v>
      </c>
      <c r="AM829">
        <v>753.34649999999999</v>
      </c>
      <c r="AN829">
        <v>693.66047619047595</v>
      </c>
      <c r="AO829">
        <v>854.57640000000004</v>
      </c>
      <c r="AP829">
        <v>8.4349906200680902</v>
      </c>
      <c r="AQ829">
        <v>1.79</v>
      </c>
      <c r="AR829">
        <v>198.71</v>
      </c>
      <c r="AS829">
        <v>6.43</v>
      </c>
      <c r="AT829" s="10">
        <v>490558400000</v>
      </c>
      <c r="AU829">
        <v>0</v>
      </c>
      <c r="AV829">
        <v>0</v>
      </c>
      <c r="AW829">
        <v>99060288</v>
      </c>
      <c r="AX829">
        <v>97469035</v>
      </c>
      <c r="AY829">
        <v>0</v>
      </c>
      <c r="AZ829" s="10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1591253</v>
      </c>
      <c r="BO829">
        <v>22677841000</v>
      </c>
      <c r="BP829" s="3">
        <v>0.4</v>
      </c>
      <c r="BQ829" s="3">
        <v>3704</v>
      </c>
      <c r="BR829" s="3">
        <v>21813.8</v>
      </c>
      <c r="BS829" s="3">
        <v>2192496000</v>
      </c>
      <c r="BT829" s="3">
        <v>18229000</v>
      </c>
      <c r="BU829">
        <v>5389738000</v>
      </c>
      <c r="BV829" s="3">
        <v>10405398000</v>
      </c>
      <c r="BW829" s="3">
        <v>4671980000</v>
      </c>
      <c r="BX829" s="3">
        <v>18005861000</v>
      </c>
      <c r="BY829">
        <v>0</v>
      </c>
      <c r="BZ829">
        <v>0</v>
      </c>
      <c r="CA829">
        <v>0</v>
      </c>
      <c r="CB829">
        <v>0</v>
      </c>
      <c r="CC829">
        <v>19952970000</v>
      </c>
      <c r="CD829">
        <v>0.4</v>
      </c>
      <c r="CE829">
        <v>388574.17</v>
      </c>
      <c r="CF829">
        <v>120440594.06</v>
      </c>
      <c r="CG829">
        <v>27308.9</v>
      </c>
      <c r="CH829">
        <v>26602.75</v>
      </c>
      <c r="CI829">
        <v>33.148744999999998</v>
      </c>
      <c r="CJ829">
        <v>3.3</v>
      </c>
      <c r="CK829">
        <v>-318116.67</v>
      </c>
      <c r="CL829">
        <v>-287250</v>
      </c>
      <c r="CM829">
        <v>30866.67</v>
      </c>
      <c r="CN829">
        <v>135963.32999999999</v>
      </c>
      <c r="CO829">
        <v>5559233.3300000001</v>
      </c>
      <c r="CP829">
        <v>-70326.67</v>
      </c>
      <c r="CQ829">
        <v>-160553.32999999999</v>
      </c>
      <c r="CR829">
        <v>554191.16</v>
      </c>
      <c r="CS829">
        <v>277505335.18000001</v>
      </c>
      <c r="CT829">
        <v>42526.61</v>
      </c>
      <c r="CU829">
        <v>278104852.94999999</v>
      </c>
      <c r="CV829" s="34">
        <v>0.5278716</v>
      </c>
      <c r="CW829">
        <v>169135649.90000001</v>
      </c>
      <c r="CX829" s="7">
        <v>6509364.1299999999</v>
      </c>
      <c r="CY829" s="10">
        <f t="shared" si="25"/>
        <v>0</v>
      </c>
      <c r="CZ829" s="10">
        <f>IFERROR(INDEX(CONFAZ!$A$2:$ES$440,MATCH(DATE(YEAR($A829),MONTH($A829),15),CONFAZ!$A$2:$A$440,0),4),0)</f>
        <v>27308.9</v>
      </c>
      <c r="DA829"/>
      <c r="DB829"/>
      <c r="DC829"/>
      <c r="DD829"/>
      <c r="DJ829"/>
    </row>
    <row r="830" spans="1:114" x14ac:dyDescent="0.25">
      <c r="A830" s="1">
        <v>42207</v>
      </c>
      <c r="B830" s="1" t="str">
        <f t="shared" si="24"/>
        <v>22/07/2015</v>
      </c>
      <c r="C830" t="s">
        <v>61</v>
      </c>
      <c r="D830" t="s">
        <v>11</v>
      </c>
      <c r="E830" s="8">
        <v>3.2231000000000001</v>
      </c>
      <c r="F830">
        <v>212889277.59999999</v>
      </c>
      <c r="G830">
        <v>1907261.55</v>
      </c>
      <c r="H830">
        <v>390345304</v>
      </c>
      <c r="I830">
        <v>54266511.859999999</v>
      </c>
      <c r="J830">
        <v>92353330.00999999</v>
      </c>
      <c r="K830">
        <v>9865569.2399999984</v>
      </c>
      <c r="L830">
        <v>21941951</v>
      </c>
      <c r="M830" s="10">
        <v>10387717</v>
      </c>
      <c r="N830" s="10">
        <v>37225155</v>
      </c>
      <c r="O830" s="10">
        <v>58531341</v>
      </c>
      <c r="P830" s="10">
        <v>61855950</v>
      </c>
      <c r="Q830" s="10">
        <v>4210315</v>
      </c>
      <c r="R830" s="10">
        <v>54078868</v>
      </c>
      <c r="S830" s="10">
        <v>1546766</v>
      </c>
      <c r="T830" s="10">
        <v>14742160</v>
      </c>
      <c r="U830" s="10">
        <v>104142933</v>
      </c>
      <c r="V830" s="10">
        <v>41716837</v>
      </c>
      <c r="W830" s="10">
        <v>1546766</v>
      </c>
      <c r="X830" s="10">
        <v>14742160</v>
      </c>
      <c r="Y830" s="10">
        <v>104142933</v>
      </c>
      <c r="Z830" s="10">
        <v>41716837</v>
      </c>
      <c r="AA830" s="10">
        <v>1907262</v>
      </c>
      <c r="AB830" s="10">
        <v>0.84183458</v>
      </c>
      <c r="AC830">
        <v>143.13</v>
      </c>
      <c r="AD830" s="2">
        <v>18334876601</v>
      </c>
      <c r="AE830" s="2">
        <v>16286388117</v>
      </c>
      <c r="AF830" s="10">
        <f>INDEX(CONFAZ!$EN$2:$ES$408,MATCH(DATE(YEAR($A830),MONTH($A830),15),CONFAZ!$EN$2:$EN$408,0),2)</f>
        <v>362947045</v>
      </c>
      <c r="AG830" s="10">
        <f>INDEX(CONFAZ!$EN$2:$ES$408,MATCH(DATE(YEAR($A830),MONTH($A830),15),CONFAZ!$EN$2:$EN$408,0),3)</f>
        <v>193308886</v>
      </c>
      <c r="AH830">
        <v>788</v>
      </c>
      <c r="AI830">
        <v>1186913021200</v>
      </c>
      <c r="AJ830">
        <v>13.69</v>
      </c>
      <c r="AK830">
        <v>0.57999999999999996</v>
      </c>
      <c r="AL830">
        <v>949.41111111111104</v>
      </c>
      <c r="AM830">
        <v>753.85149999999999</v>
      </c>
      <c r="AN830">
        <v>691.82190476190397</v>
      </c>
      <c r="AO830">
        <v>856.12959999999998</v>
      </c>
      <c r="AP830">
        <v>8.6758488212054292</v>
      </c>
      <c r="AQ830">
        <v>1.62</v>
      </c>
      <c r="AR830">
        <v>187.64</v>
      </c>
      <c r="AS830">
        <v>9.34</v>
      </c>
      <c r="AT830" s="10">
        <v>507080900000</v>
      </c>
      <c r="AU830">
        <v>0</v>
      </c>
      <c r="AV830">
        <v>0</v>
      </c>
      <c r="AW830">
        <v>137964144</v>
      </c>
      <c r="AX830">
        <v>134350507</v>
      </c>
      <c r="AY830">
        <v>0</v>
      </c>
      <c r="AZ830" s="1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3613637</v>
      </c>
      <c r="BO830">
        <v>22677841000</v>
      </c>
      <c r="BP830" s="3">
        <v>0.4</v>
      </c>
      <c r="BQ830" s="3">
        <v>3704</v>
      </c>
      <c r="BR830">
        <v>21813.8</v>
      </c>
      <c r="BS830">
        <v>2192496000</v>
      </c>
      <c r="BT830">
        <v>18229000</v>
      </c>
      <c r="BU830" s="3">
        <v>5389738000</v>
      </c>
      <c r="BV830" s="3">
        <v>10405398000</v>
      </c>
      <c r="BW830" s="3">
        <v>4671980000</v>
      </c>
      <c r="BX830" s="3">
        <v>18005861000</v>
      </c>
      <c r="BY830">
        <v>0</v>
      </c>
      <c r="BZ830">
        <v>0</v>
      </c>
      <c r="CA830">
        <v>0</v>
      </c>
      <c r="CB830">
        <v>0</v>
      </c>
      <c r="CC830">
        <v>19952970000</v>
      </c>
      <c r="CD830">
        <v>0.4</v>
      </c>
      <c r="CE830">
        <v>683929.52</v>
      </c>
      <c r="CF830">
        <v>108967963.98</v>
      </c>
      <c r="CG830">
        <v>129531.35</v>
      </c>
      <c r="CH830">
        <v>25184.75</v>
      </c>
      <c r="CI830">
        <v>33.148744999999998</v>
      </c>
      <c r="CJ830">
        <v>3.3</v>
      </c>
      <c r="CK830">
        <v>231793.33</v>
      </c>
      <c r="CL830">
        <v>265970</v>
      </c>
      <c r="CM830">
        <v>34180</v>
      </c>
      <c r="CN830">
        <v>61476.67</v>
      </c>
      <c r="CO830">
        <v>5400883.3300000001</v>
      </c>
      <c r="CP830">
        <v>-92853.33</v>
      </c>
      <c r="CQ830">
        <v>-227073.33</v>
      </c>
      <c r="CR830">
        <v>1168813.6499999999</v>
      </c>
      <c r="CS830">
        <v>231786906.28</v>
      </c>
      <c r="CT830">
        <v>39143</v>
      </c>
      <c r="CU830">
        <v>232994862.93000001</v>
      </c>
      <c r="CV830" s="34">
        <v>0.5278716</v>
      </c>
      <c r="CW830">
        <v>116366049.09999999</v>
      </c>
      <c r="CX830" s="7">
        <v>4468723.46</v>
      </c>
      <c r="CY830" s="10">
        <f t="shared" si="25"/>
        <v>0</v>
      </c>
      <c r="CZ830" s="10">
        <f>IFERROR(INDEX(CONFAZ!$A$2:$ES$440,MATCH(DATE(YEAR($A830),MONTH($A830),15),CONFAZ!$A$2:$A$440,0),4),0)</f>
        <v>129531.35</v>
      </c>
      <c r="DA830"/>
      <c r="DB830"/>
      <c r="DC830"/>
      <c r="DD830"/>
      <c r="DJ830"/>
    </row>
    <row r="831" spans="1:114" x14ac:dyDescent="0.25">
      <c r="A831" s="1">
        <v>42238</v>
      </c>
      <c r="B831" s="1" t="str">
        <f t="shared" si="24"/>
        <v>22/08/2015</v>
      </c>
      <c r="C831" t="s">
        <v>61</v>
      </c>
      <c r="D831" t="s">
        <v>11</v>
      </c>
      <c r="E831" s="8">
        <v>3.5143</v>
      </c>
      <c r="F831">
        <v>228295100.79000002</v>
      </c>
      <c r="G831">
        <v>5182341.4399999995</v>
      </c>
      <c r="H831">
        <v>439220383</v>
      </c>
      <c r="I831">
        <v>53541504.380000003</v>
      </c>
      <c r="J831">
        <v>115529352.78999999</v>
      </c>
      <c r="K831">
        <v>10004663.109999999</v>
      </c>
      <c r="L831">
        <v>15495007</v>
      </c>
      <c r="M831" s="10">
        <v>13649265</v>
      </c>
      <c r="N831" s="10">
        <v>37214752</v>
      </c>
      <c r="O831" s="10">
        <v>60025301</v>
      </c>
      <c r="P831" s="10">
        <v>62613976</v>
      </c>
      <c r="Q831" s="10">
        <v>4725334</v>
      </c>
      <c r="R831" s="10">
        <v>61137043</v>
      </c>
      <c r="S831" s="10">
        <v>1344902</v>
      </c>
      <c r="T831" s="10">
        <v>15520488</v>
      </c>
      <c r="U831" s="10">
        <v>134984313</v>
      </c>
      <c r="V831" s="10">
        <v>42822747</v>
      </c>
      <c r="W831" s="10">
        <v>1344902</v>
      </c>
      <c r="X831" s="10">
        <v>15520488</v>
      </c>
      <c r="Y831" s="10">
        <v>134984313</v>
      </c>
      <c r="Z831" s="10">
        <v>42822747</v>
      </c>
      <c r="AA831" s="10">
        <v>5182262</v>
      </c>
      <c r="AB831" s="10">
        <v>0.92322010239999996</v>
      </c>
      <c r="AC831">
        <v>140.83000000000001</v>
      </c>
      <c r="AD831" s="2">
        <v>15320171814</v>
      </c>
      <c r="AE831" s="2">
        <v>12937800630</v>
      </c>
      <c r="AF831" s="10">
        <f>INDEX(CONFAZ!$EN$2:$ES$408,MATCH(DATE(YEAR($A831),MONTH($A831),15),CONFAZ!$EN$2:$EN$408,0),2)</f>
        <v>255012041</v>
      </c>
      <c r="AG831" s="10">
        <f>INDEX(CONFAZ!$EN$2:$ES$408,MATCH(DATE(YEAR($A831),MONTH($A831),15),CONFAZ!$EN$2:$EN$408,0),3)</f>
        <v>68838762</v>
      </c>
      <c r="AH831">
        <v>788</v>
      </c>
      <c r="AI831">
        <v>1293821173700</v>
      </c>
      <c r="AJ831">
        <v>14.15</v>
      </c>
      <c r="AK831">
        <v>0.25</v>
      </c>
      <c r="AL831">
        <v>948.02722222222201</v>
      </c>
      <c r="AM831">
        <v>751.24199999999996</v>
      </c>
      <c r="AN831">
        <v>689.83523809523797</v>
      </c>
      <c r="AO831">
        <v>856.05880000000002</v>
      </c>
      <c r="AP831">
        <v>8.8533117101437799</v>
      </c>
      <c r="AQ831">
        <v>1.22</v>
      </c>
      <c r="AR831">
        <v>171.48</v>
      </c>
      <c r="AS831">
        <v>16.52</v>
      </c>
      <c r="AT831" s="10">
        <v>501421200000</v>
      </c>
      <c r="AU831">
        <v>0</v>
      </c>
      <c r="AV831">
        <v>0</v>
      </c>
      <c r="AW831">
        <v>62453705</v>
      </c>
      <c r="AX831">
        <v>60623047</v>
      </c>
      <c r="AY831">
        <v>0</v>
      </c>
      <c r="AZ831" s="10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1830658</v>
      </c>
      <c r="BO831">
        <v>22677841000</v>
      </c>
      <c r="BP831" s="3">
        <v>0.4</v>
      </c>
      <c r="BQ831" s="3">
        <v>3704</v>
      </c>
      <c r="BR831" s="3">
        <v>21813.8</v>
      </c>
      <c r="BS831" s="3">
        <v>2192496000</v>
      </c>
      <c r="BT831" s="3">
        <v>18229000</v>
      </c>
      <c r="BU831" s="3">
        <v>5389738000</v>
      </c>
      <c r="BV831" s="3">
        <v>10405398000</v>
      </c>
      <c r="BW831">
        <v>4671980000</v>
      </c>
      <c r="BX831">
        <v>18005861000</v>
      </c>
      <c r="BY831">
        <v>0</v>
      </c>
      <c r="BZ831">
        <v>0</v>
      </c>
      <c r="CA831">
        <v>0</v>
      </c>
      <c r="CB831">
        <v>0</v>
      </c>
      <c r="CC831">
        <v>22677841000</v>
      </c>
      <c r="CD831">
        <v>0.4</v>
      </c>
      <c r="CE831">
        <v>328156.83</v>
      </c>
      <c r="CF831">
        <v>100299768.23999999</v>
      </c>
      <c r="CG831">
        <v>24402.22</v>
      </c>
      <c r="CH831">
        <v>24097.75</v>
      </c>
      <c r="CI831">
        <v>33.148744999999998</v>
      </c>
      <c r="CJ831">
        <v>3.3</v>
      </c>
      <c r="CK831">
        <v>231793.33</v>
      </c>
      <c r="CL831">
        <v>265970</v>
      </c>
      <c r="CM831">
        <v>34180</v>
      </c>
      <c r="CN831">
        <v>61476.67</v>
      </c>
      <c r="CO831">
        <v>5400883.3300000001</v>
      </c>
      <c r="CP831">
        <v>-92853.33</v>
      </c>
      <c r="CQ831">
        <v>-227073.33</v>
      </c>
      <c r="CR831">
        <v>4612494.67</v>
      </c>
      <c r="CS831">
        <v>267171738.41</v>
      </c>
      <c r="CT831">
        <v>25157.84</v>
      </c>
      <c r="CU831">
        <v>271811390.92000002</v>
      </c>
      <c r="CV831" s="34">
        <v>0.5278716</v>
      </c>
      <c r="CW831">
        <v>80636925.060000002</v>
      </c>
      <c r="CX831" s="7">
        <v>3082354.91</v>
      </c>
      <c r="CY831" s="10">
        <f t="shared" si="25"/>
        <v>0</v>
      </c>
      <c r="CZ831" s="10">
        <f>IFERROR(INDEX(CONFAZ!$A$2:$ES$440,MATCH(DATE(YEAR($A831),MONTH($A831),15),CONFAZ!$A$2:$A$440,0),4),0)</f>
        <v>24402.22</v>
      </c>
      <c r="DA831"/>
      <c r="DB831"/>
      <c r="DC831"/>
      <c r="DD831"/>
      <c r="DJ831"/>
    </row>
    <row r="832" spans="1:114" x14ac:dyDescent="0.25">
      <c r="A832" s="1">
        <v>42269</v>
      </c>
      <c r="B832" s="1" t="str">
        <f t="shared" si="24"/>
        <v>22/09/2015</v>
      </c>
      <c r="C832" t="s">
        <v>61</v>
      </c>
      <c r="D832" t="s">
        <v>11</v>
      </c>
      <c r="E832" s="8">
        <v>3.9064999999999999</v>
      </c>
      <c r="F832">
        <v>232623259.96000001</v>
      </c>
      <c r="G832">
        <v>1351316.63</v>
      </c>
      <c r="H832">
        <v>449472669</v>
      </c>
      <c r="I832">
        <v>60716163.940000013</v>
      </c>
      <c r="J832">
        <v>123344644.91</v>
      </c>
      <c r="K832">
        <v>10086557.310000002</v>
      </c>
      <c r="L832">
        <v>13664449</v>
      </c>
      <c r="M832" s="10">
        <v>12599330</v>
      </c>
      <c r="N832" s="10">
        <v>37987617</v>
      </c>
      <c r="O832" s="10">
        <v>57236081</v>
      </c>
      <c r="P832" s="10">
        <v>67354585</v>
      </c>
      <c r="Q832" s="10">
        <v>4605982</v>
      </c>
      <c r="R832" s="10">
        <v>61003431</v>
      </c>
      <c r="S832" s="10">
        <v>1593029</v>
      </c>
      <c r="T832" s="10">
        <v>13791637</v>
      </c>
      <c r="U832" s="10">
        <v>143175451</v>
      </c>
      <c r="V832" s="10">
        <v>48774856</v>
      </c>
      <c r="W832" s="10">
        <v>1593029</v>
      </c>
      <c r="X832" s="10">
        <v>13791637</v>
      </c>
      <c r="Y832" s="10">
        <v>143175451</v>
      </c>
      <c r="Z832" s="10">
        <v>48774856</v>
      </c>
      <c r="AA832" s="10">
        <v>1350670</v>
      </c>
      <c r="AB832" s="10">
        <v>1.3859943563999999</v>
      </c>
      <c r="AC832">
        <v>138.06</v>
      </c>
      <c r="AD832" s="2">
        <v>15467635572</v>
      </c>
      <c r="AE832" s="2">
        <v>13336913433</v>
      </c>
      <c r="AF832" s="10">
        <f>INDEX(CONFAZ!$EN$2:$ES$408,MATCH(DATE(YEAR($A832),MONTH($A832),15),CONFAZ!$EN$2:$EN$408,0),2)</f>
        <v>285787481</v>
      </c>
      <c r="AG832" s="10">
        <f>INDEX(CONFAZ!$EN$2:$ES$408,MATCH(DATE(YEAR($A832),MONTH($A832),15),CONFAZ!$EN$2:$EN$408,0),3)</f>
        <v>178655964</v>
      </c>
      <c r="AH832">
        <v>788</v>
      </c>
      <c r="AI832">
        <v>1411691905000</v>
      </c>
      <c r="AJ832">
        <v>14.15</v>
      </c>
      <c r="AK832">
        <v>0.51</v>
      </c>
      <c r="AL832">
        <v>964.59222222222195</v>
      </c>
      <c r="AM832">
        <v>753.48400000000004</v>
      </c>
      <c r="AN832">
        <v>690.34238095238004</v>
      </c>
      <c r="AO832">
        <v>863.51840000000004</v>
      </c>
      <c r="AP832">
        <v>9.0307239970795408</v>
      </c>
      <c r="AQ832">
        <v>1.54</v>
      </c>
      <c r="AR832">
        <v>195.6</v>
      </c>
      <c r="AS832">
        <v>31.22</v>
      </c>
      <c r="AT832" s="10">
        <v>499726000000</v>
      </c>
      <c r="AU832">
        <v>0</v>
      </c>
      <c r="AV832">
        <v>0</v>
      </c>
      <c r="AW832">
        <v>103897999</v>
      </c>
      <c r="AX832">
        <v>102793336</v>
      </c>
      <c r="AY832">
        <v>0</v>
      </c>
      <c r="AZ832" s="10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1104663</v>
      </c>
      <c r="BO832">
        <v>22677841000</v>
      </c>
      <c r="BP832" s="3">
        <v>0.4</v>
      </c>
      <c r="BQ832" s="3">
        <v>3704</v>
      </c>
      <c r="BR832" s="3">
        <v>21813.8</v>
      </c>
      <c r="BS832" s="3">
        <v>2192496000</v>
      </c>
      <c r="BT832" s="3">
        <v>18229000</v>
      </c>
      <c r="BU832">
        <v>5389738000</v>
      </c>
      <c r="BV832" s="3">
        <v>10405398000</v>
      </c>
      <c r="BW832">
        <v>4671980000</v>
      </c>
      <c r="BX832">
        <v>18005861000</v>
      </c>
      <c r="BY832">
        <v>0</v>
      </c>
      <c r="BZ832">
        <v>0</v>
      </c>
      <c r="CA832">
        <v>0</v>
      </c>
      <c r="CB832">
        <v>0</v>
      </c>
      <c r="CC832">
        <v>22677841000</v>
      </c>
      <c r="CD832">
        <v>0.4</v>
      </c>
      <c r="CE832">
        <v>478701.23</v>
      </c>
      <c r="CF832">
        <v>138197533.72999999</v>
      </c>
      <c r="CG832">
        <v>24446.880000000001</v>
      </c>
      <c r="CH832">
        <v>18352.75</v>
      </c>
      <c r="CI832">
        <v>33.148744999999998</v>
      </c>
      <c r="CJ832">
        <v>3.28</v>
      </c>
      <c r="CK832">
        <v>231793.33</v>
      </c>
      <c r="CL832">
        <v>265970</v>
      </c>
      <c r="CM832">
        <v>34180</v>
      </c>
      <c r="CN832">
        <v>61476.67</v>
      </c>
      <c r="CO832">
        <v>5400883.3300000001</v>
      </c>
      <c r="CP832">
        <v>-92853.33</v>
      </c>
      <c r="CQ832">
        <v>-227073.33</v>
      </c>
      <c r="CR832">
        <v>612470.25</v>
      </c>
      <c r="CS832">
        <v>277737133.31999999</v>
      </c>
      <c r="CT832">
        <v>15731.04</v>
      </c>
      <c r="CU832">
        <v>278365334.61000001</v>
      </c>
      <c r="CV832" s="34">
        <v>0.5278716</v>
      </c>
      <c r="CW832">
        <v>68649308.459999993</v>
      </c>
      <c r="CX832" s="7">
        <v>2618152.92</v>
      </c>
      <c r="CY832" s="10">
        <f t="shared" si="25"/>
        <v>0</v>
      </c>
      <c r="CZ832" s="10">
        <f>IFERROR(INDEX(CONFAZ!$A$2:$ES$440,MATCH(DATE(YEAR($A832),MONTH($A832),15),CONFAZ!$A$2:$A$440,0),4),0)</f>
        <v>24446.880000000001</v>
      </c>
      <c r="DA832"/>
      <c r="DB832"/>
      <c r="DC832"/>
      <c r="DD832"/>
      <c r="DJ832"/>
    </row>
    <row r="833" spans="1:114" x14ac:dyDescent="0.25">
      <c r="A833" s="1">
        <v>42299</v>
      </c>
      <c r="B833" s="1" t="str">
        <f t="shared" si="24"/>
        <v>22/10/2015</v>
      </c>
      <c r="C833" t="s">
        <v>61</v>
      </c>
      <c r="D833" t="s">
        <v>11</v>
      </c>
      <c r="E833" s="8">
        <v>3.8801000000000001</v>
      </c>
      <c r="F833">
        <v>231825591.59999996</v>
      </c>
      <c r="G833">
        <v>1858356.8599999999</v>
      </c>
      <c r="H833">
        <v>468904662</v>
      </c>
      <c r="I833">
        <v>59023643.170000002</v>
      </c>
      <c r="J833">
        <v>143117296.10000002</v>
      </c>
      <c r="K833">
        <v>9648851.879999999</v>
      </c>
      <c r="L833">
        <v>10130769</v>
      </c>
      <c r="M833" s="10">
        <v>13614228</v>
      </c>
      <c r="N833" s="10">
        <v>37241168</v>
      </c>
      <c r="O833" s="10">
        <v>53285476</v>
      </c>
      <c r="P833" s="10">
        <v>65138342</v>
      </c>
      <c r="Q833" s="10">
        <v>5042790</v>
      </c>
      <c r="R833" s="10">
        <v>59700963</v>
      </c>
      <c r="S833" s="10">
        <v>1165221</v>
      </c>
      <c r="T833" s="10">
        <v>16205641</v>
      </c>
      <c r="U833" s="10">
        <v>160734752</v>
      </c>
      <c r="V833" s="10">
        <v>54919431</v>
      </c>
      <c r="W833" s="10">
        <v>1165221</v>
      </c>
      <c r="X833" s="10">
        <v>16205641</v>
      </c>
      <c r="Y833" s="10">
        <v>160734752</v>
      </c>
      <c r="Z833" s="10">
        <v>54919431</v>
      </c>
      <c r="AA833" s="10">
        <v>1856650</v>
      </c>
      <c r="AB833" s="10">
        <v>1.1214698258</v>
      </c>
      <c r="AC833">
        <v>140.18</v>
      </c>
      <c r="AD833" s="2">
        <v>15762365201</v>
      </c>
      <c r="AE833" s="2">
        <v>14194772010</v>
      </c>
      <c r="AF833" s="10">
        <f>INDEX(CONFAZ!$EN$2:$ES$408,MATCH(DATE(YEAR($A833),MONTH($A833),15),CONFAZ!$EN$2:$EN$408,0),2)</f>
        <v>245244510</v>
      </c>
      <c r="AG833" s="10">
        <f>INDEX(CONFAZ!$EN$2:$ES$408,MATCH(DATE(YEAR($A833),MONTH($A833),15),CONFAZ!$EN$2:$EN$408,0),3)</f>
        <v>197065028</v>
      </c>
      <c r="AH833">
        <v>788</v>
      </c>
      <c r="AI833">
        <v>1401608523000</v>
      </c>
      <c r="AJ833">
        <v>14.15</v>
      </c>
      <c r="AK833">
        <v>0.77</v>
      </c>
      <c r="AL833">
        <v>968.29333333333295</v>
      </c>
      <c r="AM833">
        <v>754.78700000000003</v>
      </c>
      <c r="AN833">
        <v>694.55714285714203</v>
      </c>
      <c r="AO833">
        <v>867.88519999999903</v>
      </c>
      <c r="AP833">
        <v>9.1046831955922798</v>
      </c>
      <c r="AQ833">
        <v>1.82</v>
      </c>
      <c r="AR833">
        <v>195.12</v>
      </c>
      <c r="AS833">
        <v>70.260000000000005</v>
      </c>
      <c r="AT833" s="10">
        <v>521387200000</v>
      </c>
      <c r="AU833">
        <v>0</v>
      </c>
      <c r="AV833">
        <v>0</v>
      </c>
      <c r="AW833">
        <v>69120499</v>
      </c>
      <c r="AX833">
        <v>67712205</v>
      </c>
      <c r="AY833">
        <v>0</v>
      </c>
      <c r="AZ833" s="10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1408294</v>
      </c>
      <c r="BO833">
        <v>22677841000</v>
      </c>
      <c r="BP833" s="3">
        <v>0.4</v>
      </c>
      <c r="BQ833" s="3">
        <v>3704</v>
      </c>
      <c r="BR833" s="3">
        <v>21813.8</v>
      </c>
      <c r="BS833" s="3">
        <v>2192496000</v>
      </c>
      <c r="BT833" s="3">
        <v>18229000</v>
      </c>
      <c r="BU833" s="3">
        <v>5389738000</v>
      </c>
      <c r="BV833">
        <v>10405398000</v>
      </c>
      <c r="BW833" s="3">
        <v>4671980000</v>
      </c>
      <c r="BX833" s="3">
        <v>18005861000</v>
      </c>
      <c r="BY833">
        <v>0</v>
      </c>
      <c r="BZ833">
        <v>0</v>
      </c>
      <c r="CA833">
        <v>0</v>
      </c>
      <c r="CB833">
        <v>0</v>
      </c>
      <c r="CC833">
        <v>22677841000</v>
      </c>
      <c r="CD833">
        <v>0.4</v>
      </c>
      <c r="CE833">
        <v>545940.56000000006</v>
      </c>
      <c r="CF833">
        <v>143777331.55000001</v>
      </c>
      <c r="CG833">
        <v>53047.28</v>
      </c>
      <c r="CH833">
        <v>20484.75</v>
      </c>
      <c r="CI833">
        <v>33.148744999999998</v>
      </c>
      <c r="CJ833">
        <v>3.48</v>
      </c>
      <c r="CK833">
        <v>5573.33</v>
      </c>
      <c r="CL833">
        <v>38970</v>
      </c>
      <c r="CM833">
        <v>33396.67</v>
      </c>
      <c r="CN833">
        <v>217776.67</v>
      </c>
      <c r="CO833">
        <v>5408160</v>
      </c>
      <c r="CP833">
        <v>-57770</v>
      </c>
      <c r="CQ833">
        <v>-117726.67</v>
      </c>
      <c r="CR833">
        <v>525729.62</v>
      </c>
      <c r="CS833">
        <v>295999591.60000002</v>
      </c>
      <c r="CT833">
        <v>8507.73</v>
      </c>
      <c r="CU833">
        <v>296533828.94999999</v>
      </c>
      <c r="CV833" s="34">
        <v>0.5278716</v>
      </c>
      <c r="CW833">
        <v>45793271.43</v>
      </c>
      <c r="CX833" s="7">
        <v>1726333.0100000002</v>
      </c>
      <c r="CY833" s="10">
        <f t="shared" si="25"/>
        <v>0</v>
      </c>
      <c r="CZ833" s="10">
        <f>IFERROR(INDEX(CONFAZ!$A$2:$ES$440,MATCH(DATE(YEAR($A833),MONTH($A833),15),CONFAZ!$A$2:$A$440,0),4),0)</f>
        <v>53047.28</v>
      </c>
      <c r="DA833"/>
      <c r="DB833"/>
      <c r="DC833"/>
      <c r="DD833"/>
      <c r="DJ833"/>
    </row>
    <row r="834" spans="1:114" x14ac:dyDescent="0.25">
      <c r="A834" s="1">
        <v>42330</v>
      </c>
      <c r="B834" s="1" t="str">
        <f t="shared" ref="B834:B897" si="26">TEXT(A834,"dd/MM/aaaa")</f>
        <v>22/11/2015</v>
      </c>
      <c r="C834" t="s">
        <v>61</v>
      </c>
      <c r="D834" t="s">
        <v>11</v>
      </c>
      <c r="E834" s="8">
        <v>3.7765</v>
      </c>
      <c r="F834">
        <v>241509395.89999998</v>
      </c>
      <c r="G834">
        <v>1117435.74</v>
      </c>
      <c r="H834">
        <v>446485005</v>
      </c>
      <c r="I834">
        <v>62945501.080000013</v>
      </c>
      <c r="J834">
        <v>109368479.09</v>
      </c>
      <c r="K834">
        <v>10036714.370000001</v>
      </c>
      <c r="L834">
        <v>11290697</v>
      </c>
      <c r="M834" s="10">
        <v>13812094</v>
      </c>
      <c r="N834" s="10">
        <v>37363420</v>
      </c>
      <c r="O834" s="10">
        <v>56890569</v>
      </c>
      <c r="P834" s="10">
        <v>69340467</v>
      </c>
      <c r="Q834" s="10">
        <v>4383969</v>
      </c>
      <c r="R834" s="10">
        <v>66217814</v>
      </c>
      <c r="S834" s="10">
        <v>1391555</v>
      </c>
      <c r="T834" s="10">
        <v>14773351</v>
      </c>
      <c r="U834" s="10">
        <v>131517322</v>
      </c>
      <c r="V834" s="10">
        <v>49677008</v>
      </c>
      <c r="W834" s="10">
        <v>1391555</v>
      </c>
      <c r="X834" s="10">
        <v>14773351</v>
      </c>
      <c r="Y834" s="10">
        <v>131517322</v>
      </c>
      <c r="Z834" s="10">
        <v>49677008</v>
      </c>
      <c r="AA834" s="10">
        <v>1117436</v>
      </c>
      <c r="AB834" s="10">
        <v>2.1047329507999999</v>
      </c>
      <c r="AC834">
        <v>135.94</v>
      </c>
      <c r="AD834" s="2">
        <v>13603593709</v>
      </c>
      <c r="AE834" s="2">
        <v>12744978873</v>
      </c>
      <c r="AF834" s="10">
        <f>INDEX(CONFAZ!$EN$2:$ES$408,MATCH(DATE(YEAR($A834),MONTH($A834),15),CONFAZ!$EN$2:$EN$408,0),2)</f>
        <v>172791553</v>
      </c>
      <c r="AG834" s="10">
        <f>INDEX(CONFAZ!$EN$2:$ES$408,MATCH(DATE(YEAR($A834),MONTH($A834),15),CONFAZ!$EN$2:$EN$408,0),3)</f>
        <v>281740261</v>
      </c>
      <c r="AH834">
        <v>788</v>
      </c>
      <c r="AI834">
        <v>1348270924000</v>
      </c>
      <c r="AJ834">
        <v>14.15</v>
      </c>
      <c r="AK834">
        <v>1.1100000000000001</v>
      </c>
      <c r="AL834">
        <v>967.43611111111102</v>
      </c>
      <c r="AM834">
        <v>755.04049999999995</v>
      </c>
      <c r="AN834">
        <v>695.75904761904701</v>
      </c>
      <c r="AO834">
        <v>869.05200000000002</v>
      </c>
      <c r="AP834">
        <v>9.1430877980585503</v>
      </c>
      <c r="AQ834">
        <v>2.0099999999999998</v>
      </c>
      <c r="AR834">
        <v>179.09</v>
      </c>
      <c r="AS834">
        <v>33.169499999999999</v>
      </c>
      <c r="AT834" s="10">
        <v>513641500000</v>
      </c>
      <c r="AU834">
        <v>0</v>
      </c>
      <c r="AV834">
        <v>0</v>
      </c>
      <c r="AW834">
        <v>76560987</v>
      </c>
      <c r="AX834">
        <v>74752344</v>
      </c>
      <c r="AY834">
        <v>0</v>
      </c>
      <c r="AZ834" s="10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1808643</v>
      </c>
      <c r="BO834">
        <v>22677841000</v>
      </c>
      <c r="BP834" s="3">
        <v>0.4</v>
      </c>
      <c r="BQ834" s="3">
        <v>3704</v>
      </c>
      <c r="BR834" s="3">
        <v>21813.8</v>
      </c>
      <c r="BS834">
        <v>2192496000</v>
      </c>
      <c r="BT834" s="3">
        <v>18229000</v>
      </c>
      <c r="BU834" s="3">
        <v>5389738000</v>
      </c>
      <c r="BV834">
        <v>10405398000</v>
      </c>
      <c r="BW834" s="3">
        <v>4671980000</v>
      </c>
      <c r="BX834">
        <v>18005861000</v>
      </c>
      <c r="BY834">
        <v>0</v>
      </c>
      <c r="BZ834">
        <v>0</v>
      </c>
      <c r="CA834">
        <v>0</v>
      </c>
      <c r="CB834">
        <v>0</v>
      </c>
      <c r="CC834">
        <v>22677841000</v>
      </c>
      <c r="CD834">
        <v>0.4</v>
      </c>
      <c r="CE834">
        <v>396858.47</v>
      </c>
      <c r="CF834">
        <v>128303605.86</v>
      </c>
      <c r="CG834">
        <v>26799.35</v>
      </c>
      <c r="CH834">
        <v>18352.75</v>
      </c>
      <c r="CI834">
        <v>33.148744999999998</v>
      </c>
      <c r="CJ834">
        <v>3.58</v>
      </c>
      <c r="CK834">
        <v>5573.33</v>
      </c>
      <c r="CL834">
        <v>38970</v>
      </c>
      <c r="CM834">
        <v>33396.67</v>
      </c>
      <c r="CN834">
        <v>217776.67</v>
      </c>
      <c r="CO834">
        <v>5408160</v>
      </c>
      <c r="CP834">
        <v>-57770</v>
      </c>
      <c r="CQ834">
        <v>-117726.67</v>
      </c>
      <c r="CR834">
        <v>526114.47</v>
      </c>
      <c r="CS834">
        <v>267999452.72</v>
      </c>
      <c r="CT834">
        <v>11978.11</v>
      </c>
      <c r="CU834">
        <v>268556457.27999997</v>
      </c>
      <c r="CV834" s="34">
        <v>0.5278716</v>
      </c>
      <c r="CW834">
        <v>56461999.859999999</v>
      </c>
      <c r="CX834" s="7">
        <v>2144094.52</v>
      </c>
      <c r="CY834" s="10">
        <f t="shared" si="25"/>
        <v>0</v>
      </c>
      <c r="CZ834" s="10">
        <f>IFERROR(INDEX(CONFAZ!$A$2:$ES$440,MATCH(DATE(YEAR($A834),MONTH($A834),15),CONFAZ!$A$2:$A$440,0),4),0)</f>
        <v>26799.35</v>
      </c>
      <c r="DA834"/>
      <c r="DB834"/>
      <c r="DC834"/>
      <c r="DD834"/>
      <c r="DJ834"/>
    </row>
    <row r="835" spans="1:114" x14ac:dyDescent="0.25">
      <c r="A835" s="1">
        <v>42360</v>
      </c>
      <c r="B835" s="1" t="str">
        <f t="shared" si="26"/>
        <v>22/12/2015</v>
      </c>
      <c r="C835" t="s">
        <v>61</v>
      </c>
      <c r="D835" t="s">
        <v>11</v>
      </c>
      <c r="E835" s="8">
        <v>3.8711000000000002</v>
      </c>
      <c r="F835">
        <v>228325744.11000001</v>
      </c>
      <c r="G835">
        <v>1598380.27</v>
      </c>
      <c r="H835">
        <v>414817466</v>
      </c>
      <c r="I835">
        <v>66988144.75999999</v>
      </c>
      <c r="J835">
        <v>84245853.61999999</v>
      </c>
      <c r="K835">
        <v>10653755.42</v>
      </c>
      <c r="L835">
        <v>12538686</v>
      </c>
      <c r="M835" s="10">
        <v>14723311</v>
      </c>
      <c r="N835" s="10">
        <v>33841425</v>
      </c>
      <c r="O835" s="10">
        <v>59184628</v>
      </c>
      <c r="P835" s="10">
        <v>65263928</v>
      </c>
      <c r="Q835" s="10">
        <v>4699165</v>
      </c>
      <c r="R835" s="10">
        <v>65631138</v>
      </c>
      <c r="S835" s="10">
        <v>1123896</v>
      </c>
      <c r="T835" s="10">
        <v>14780538</v>
      </c>
      <c r="U835" s="10">
        <v>106923345</v>
      </c>
      <c r="V835" s="10">
        <v>47047712</v>
      </c>
      <c r="W835" s="10">
        <v>1123896</v>
      </c>
      <c r="X835" s="10">
        <v>14780538</v>
      </c>
      <c r="Y835" s="10">
        <v>106923345</v>
      </c>
      <c r="Z835" s="10">
        <v>47047712</v>
      </c>
      <c r="AA835" s="10">
        <v>1598380</v>
      </c>
      <c r="AB835" s="10">
        <v>0.57523916909999995</v>
      </c>
      <c r="AC835">
        <v>136.22</v>
      </c>
      <c r="AD835" s="2">
        <v>15694230026</v>
      </c>
      <c r="AE835" s="2">
        <v>10686340015</v>
      </c>
      <c r="AF835" s="10">
        <f>INDEX(CONFAZ!$EN$2:$ES$408,MATCH(DATE(YEAR($A835),MONTH($A835),15),CONFAZ!$EN$2:$EN$408,0),2)</f>
        <v>208734995</v>
      </c>
      <c r="AG835" s="10">
        <f>INDEX(CONFAZ!$EN$2:$ES$408,MATCH(DATE(YEAR($A835),MONTH($A835),15),CONFAZ!$EN$2:$EN$408,0),3)</f>
        <v>75313611</v>
      </c>
      <c r="AH835">
        <v>788</v>
      </c>
      <c r="AI835">
        <v>1379907790400</v>
      </c>
      <c r="AJ835">
        <v>14.15</v>
      </c>
      <c r="AK835">
        <v>0.9</v>
      </c>
      <c r="AL835">
        <v>967.74444444444396</v>
      </c>
      <c r="AM835">
        <v>756.26900000000001</v>
      </c>
      <c r="AN835">
        <v>696.58571428571395</v>
      </c>
      <c r="AO835">
        <v>869.42399999999998</v>
      </c>
      <c r="AP835">
        <v>9.0778438398236005</v>
      </c>
      <c r="AQ835">
        <v>1.96</v>
      </c>
      <c r="AR835">
        <v>157.4</v>
      </c>
      <c r="AS835">
        <v>-14.2</v>
      </c>
      <c r="AT835" s="10">
        <v>515911400000</v>
      </c>
      <c r="AU835">
        <v>12300000</v>
      </c>
      <c r="AV835">
        <v>0</v>
      </c>
      <c r="AW835">
        <v>93547415</v>
      </c>
      <c r="AX835">
        <v>80167005</v>
      </c>
      <c r="AY835">
        <v>0</v>
      </c>
      <c r="AZ835" s="10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1080410</v>
      </c>
      <c r="BO835">
        <v>22677841000</v>
      </c>
      <c r="BP835" s="3">
        <v>0.4</v>
      </c>
      <c r="BQ835" s="3">
        <v>3704</v>
      </c>
      <c r="BR835" s="3">
        <v>21813.8</v>
      </c>
      <c r="BS835">
        <v>2192496000</v>
      </c>
      <c r="BT835" s="3">
        <v>18229000</v>
      </c>
      <c r="BU835">
        <v>5389738000</v>
      </c>
      <c r="BV835" s="3">
        <v>10405398000</v>
      </c>
      <c r="BW835">
        <v>4671980000</v>
      </c>
      <c r="BX835">
        <v>18005861000</v>
      </c>
      <c r="BY835">
        <v>0</v>
      </c>
      <c r="BZ835">
        <v>0</v>
      </c>
      <c r="CA835">
        <v>0</v>
      </c>
      <c r="CB835">
        <v>0</v>
      </c>
      <c r="CC835">
        <v>22677841000</v>
      </c>
      <c r="CD835">
        <v>0.4</v>
      </c>
      <c r="CE835">
        <v>421329.98</v>
      </c>
      <c r="CF835">
        <v>156076586.65000001</v>
      </c>
      <c r="CG835">
        <v>32091.55</v>
      </c>
      <c r="CH835">
        <v>21838.75</v>
      </c>
      <c r="CI835">
        <v>33.148744999999998</v>
      </c>
      <c r="CJ835">
        <v>3.63</v>
      </c>
      <c r="CK835">
        <v>5573.33</v>
      </c>
      <c r="CL835">
        <v>38970</v>
      </c>
      <c r="CM835">
        <v>33396.67</v>
      </c>
      <c r="CN835">
        <v>217776.67</v>
      </c>
      <c r="CO835">
        <v>5408160</v>
      </c>
      <c r="CP835">
        <v>-57770</v>
      </c>
      <c r="CQ835">
        <v>-117726.67</v>
      </c>
      <c r="CR835">
        <v>777972.7</v>
      </c>
      <c r="CS835">
        <v>236404789.05000001</v>
      </c>
      <c r="CT835">
        <v>4134.1099999999997</v>
      </c>
      <c r="CU835">
        <v>237187395.86000001</v>
      </c>
      <c r="CV835" s="34">
        <v>0.5278716</v>
      </c>
      <c r="CW835">
        <v>39143592.630000003</v>
      </c>
      <c r="CX835" s="7">
        <v>1473553.54</v>
      </c>
      <c r="CY835" s="10">
        <f t="shared" ref="CY835:CY898" si="27">CG835-CZ835</f>
        <v>0</v>
      </c>
      <c r="CZ835" s="10">
        <f>IFERROR(INDEX(CONFAZ!$A$2:$ES$440,MATCH(DATE(YEAR($A835),MONTH($A835),15),CONFAZ!$A$2:$A$440,0),4),0)</f>
        <v>32091.55</v>
      </c>
      <c r="DA835"/>
      <c r="DB835" s="4"/>
      <c r="DC835" s="4"/>
      <c r="DD835"/>
    </row>
    <row r="836" spans="1:114" x14ac:dyDescent="0.25">
      <c r="A836" s="1">
        <v>42391</v>
      </c>
      <c r="B836" s="1" t="str">
        <f t="shared" si="26"/>
        <v>22/01/2016</v>
      </c>
      <c r="C836" t="s">
        <v>61</v>
      </c>
      <c r="D836" t="s">
        <v>11</v>
      </c>
      <c r="E836" s="8">
        <v>4.0523999999999996</v>
      </c>
      <c r="F836">
        <v>250609227.00999996</v>
      </c>
      <c r="G836">
        <v>2001696.2200000002</v>
      </c>
      <c r="H836">
        <v>539014540</v>
      </c>
      <c r="I836">
        <v>65421601.500000015</v>
      </c>
      <c r="J836">
        <v>182185541.00999999</v>
      </c>
      <c r="K836">
        <v>12330961.33</v>
      </c>
      <c r="L836">
        <v>32099957</v>
      </c>
      <c r="M836" s="10">
        <v>13879473</v>
      </c>
      <c r="N836" s="10">
        <v>38283336</v>
      </c>
      <c r="O836" s="10">
        <v>75966928</v>
      </c>
      <c r="P836" s="10">
        <v>74301108</v>
      </c>
      <c r="Q836" s="10">
        <v>4040376</v>
      </c>
      <c r="R836" s="10">
        <v>72896086</v>
      </c>
      <c r="S836" s="10">
        <v>1404508</v>
      </c>
      <c r="T836" s="10">
        <v>20341081</v>
      </c>
      <c r="U836" s="10">
        <v>186610644</v>
      </c>
      <c r="V836" s="10">
        <v>49289304</v>
      </c>
      <c r="W836" s="10">
        <v>1404508</v>
      </c>
      <c r="X836" s="10">
        <v>20341081</v>
      </c>
      <c r="Y836" s="10">
        <v>186610644</v>
      </c>
      <c r="Z836" s="10">
        <v>49289304</v>
      </c>
      <c r="AA836" s="10">
        <v>2001696</v>
      </c>
      <c r="AB836" s="10">
        <v>2.4638480875000002</v>
      </c>
      <c r="AC836">
        <v>128.25</v>
      </c>
      <c r="AD836" s="2">
        <v>11024617489</v>
      </c>
      <c r="AE836" s="2">
        <v>10455954695</v>
      </c>
      <c r="AF836" s="10">
        <f>INDEX(CONFAZ!$EN$2:$ES$408,MATCH(DATE(YEAR($A836),MONTH($A836),15),CONFAZ!$EN$2:$EN$408,0),2)</f>
        <v>147537499</v>
      </c>
      <c r="AG836" s="10">
        <f>INDEX(CONFAZ!$EN$2:$ES$408,MATCH(DATE(YEAR($A836),MONTH($A836),15),CONFAZ!$EN$2:$EN$408,0),3)</f>
        <v>62383725</v>
      </c>
      <c r="AH836">
        <v>880</v>
      </c>
      <c r="AI836">
        <v>1448761366799.99</v>
      </c>
      <c r="AJ836">
        <v>14.15</v>
      </c>
      <c r="AK836">
        <v>1.51</v>
      </c>
      <c r="AL836">
        <v>966.74944444444395</v>
      </c>
      <c r="AM836">
        <v>760.27700000000004</v>
      </c>
      <c r="AN836">
        <v>700.73095238095198</v>
      </c>
      <c r="AO836">
        <v>869.73119999999994</v>
      </c>
      <c r="AP836">
        <v>9.6204774796948005</v>
      </c>
      <c r="AQ836">
        <v>2.27</v>
      </c>
      <c r="AR836">
        <v>134.36000000000001</v>
      </c>
      <c r="AS836">
        <v>-6.9196</v>
      </c>
      <c r="AT836" s="10">
        <v>481818500000</v>
      </c>
      <c r="AU836">
        <v>0</v>
      </c>
      <c r="AV836">
        <v>0</v>
      </c>
      <c r="AW836">
        <v>68272113</v>
      </c>
      <c r="AX836">
        <v>66621927</v>
      </c>
      <c r="AY836">
        <v>0</v>
      </c>
      <c r="AZ836" s="10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1650186</v>
      </c>
      <c r="BO836">
        <v>23134440000</v>
      </c>
      <c r="BP836" s="3">
        <v>0.4</v>
      </c>
      <c r="BQ836" s="3">
        <v>3704</v>
      </c>
      <c r="BR836" s="3">
        <v>21950.81</v>
      </c>
      <c r="BS836" s="3">
        <v>2353922000</v>
      </c>
      <c r="BT836" s="3">
        <v>23590000</v>
      </c>
      <c r="BU836" s="3">
        <v>4905638000</v>
      </c>
      <c r="BV836" s="3">
        <v>11308785000</v>
      </c>
      <c r="BW836">
        <v>4542506000</v>
      </c>
      <c r="BX836" s="3">
        <v>18591934000</v>
      </c>
      <c r="BY836">
        <v>0</v>
      </c>
      <c r="BZ836">
        <v>0</v>
      </c>
      <c r="CA836">
        <v>0</v>
      </c>
      <c r="CB836">
        <v>0</v>
      </c>
      <c r="CC836">
        <v>22677841000</v>
      </c>
      <c r="CD836">
        <v>0.4</v>
      </c>
      <c r="CE836">
        <v>379747.71</v>
      </c>
      <c r="CF836">
        <v>159850541.36000001</v>
      </c>
      <c r="CG836">
        <v>8071.91</v>
      </c>
      <c r="CH836">
        <v>30959.58</v>
      </c>
      <c r="CI836">
        <v>31.7388555</v>
      </c>
      <c r="CJ836">
        <v>3.68</v>
      </c>
      <c r="CK836">
        <v>275516.67</v>
      </c>
      <c r="CL836">
        <v>324236.67</v>
      </c>
      <c r="CM836">
        <v>48720</v>
      </c>
      <c r="CN836">
        <v>-23906.67</v>
      </c>
      <c r="CO836">
        <v>5524086.6699999999</v>
      </c>
      <c r="CP836">
        <v>-25583.33</v>
      </c>
      <c r="CQ836">
        <v>-97413.33</v>
      </c>
      <c r="CR836">
        <v>702290.18</v>
      </c>
      <c r="CS836">
        <v>338139893.12</v>
      </c>
      <c r="CT836">
        <v>44342.78</v>
      </c>
      <c r="CU836">
        <v>338889126.07999998</v>
      </c>
      <c r="CV836" s="34">
        <v>0.52966100000000005</v>
      </c>
      <c r="CW836">
        <v>170043264.5</v>
      </c>
      <c r="CX836" s="7">
        <v>6956173.6299999999</v>
      </c>
      <c r="CY836" s="10">
        <f t="shared" si="27"/>
        <v>0</v>
      </c>
      <c r="CZ836" s="10">
        <f>IFERROR(INDEX(CONFAZ!$A$2:$ES$440,MATCH(DATE(YEAR($A836),MONTH($A836),15),CONFAZ!$A$2:$A$440,0),4),0)</f>
        <v>8071.91</v>
      </c>
      <c r="DA836" s="10"/>
      <c r="DB836" s="10"/>
      <c r="DC836"/>
      <c r="DD836"/>
      <c r="DJ836"/>
    </row>
    <row r="837" spans="1:114" x14ac:dyDescent="0.25">
      <c r="A837" s="1">
        <v>42422</v>
      </c>
      <c r="B837" s="1" t="str">
        <f t="shared" si="26"/>
        <v>22/02/2016</v>
      </c>
      <c r="C837" t="s">
        <v>61</v>
      </c>
      <c r="D837" t="s">
        <v>11</v>
      </c>
      <c r="E837" s="8">
        <v>3.9737</v>
      </c>
      <c r="F837">
        <v>223415929.58000004</v>
      </c>
      <c r="G837">
        <v>1342192.2599999998</v>
      </c>
      <c r="H837">
        <v>458879584</v>
      </c>
      <c r="I837">
        <v>58395999.789999999</v>
      </c>
      <c r="J837">
        <v>139169640.11999997</v>
      </c>
      <c r="K837">
        <v>9653058.0999999996</v>
      </c>
      <c r="L837">
        <v>92302269</v>
      </c>
      <c r="M837" s="10">
        <v>13526582</v>
      </c>
      <c r="N837" s="10">
        <v>35670812</v>
      </c>
      <c r="O837" s="10">
        <v>59044356</v>
      </c>
      <c r="P837" s="10">
        <v>56282822</v>
      </c>
      <c r="Q837" s="10">
        <v>3784398</v>
      </c>
      <c r="R837" s="10">
        <v>61599303</v>
      </c>
      <c r="S837" s="10">
        <v>1988631</v>
      </c>
      <c r="T837" s="10">
        <v>23378829</v>
      </c>
      <c r="U837" s="10">
        <v>151965046</v>
      </c>
      <c r="V837" s="10">
        <v>50297891</v>
      </c>
      <c r="W837" s="10">
        <v>1988631</v>
      </c>
      <c r="X837" s="10">
        <v>23378829</v>
      </c>
      <c r="Y837" s="10">
        <v>151965046</v>
      </c>
      <c r="Z837" s="10">
        <v>50297891</v>
      </c>
      <c r="AA837" s="10">
        <v>1340914</v>
      </c>
      <c r="AB837" s="10">
        <v>1.8207618135999999</v>
      </c>
      <c r="AC837">
        <v>130.81</v>
      </c>
      <c r="AD837" s="2">
        <v>13103865483</v>
      </c>
      <c r="AE837" s="2">
        <v>10448566313</v>
      </c>
      <c r="AF837" s="10">
        <f>INDEX(CONFAZ!$EN$2:$ES$408,MATCH(DATE(YEAR($A837),MONTH($A837),15),CONFAZ!$EN$2:$EN$408,0),2)</f>
        <v>139541291</v>
      </c>
      <c r="AG837" s="10">
        <f>INDEX(CONFAZ!$EN$2:$ES$408,MATCH(DATE(YEAR($A837),MONTH($A837),15),CONFAZ!$EN$2:$EN$408,0),3)</f>
        <v>142581099</v>
      </c>
      <c r="AH837">
        <v>880</v>
      </c>
      <c r="AI837">
        <v>1428020621600</v>
      </c>
      <c r="AJ837">
        <v>14.15</v>
      </c>
      <c r="AK837">
        <v>0.95</v>
      </c>
      <c r="AL837">
        <v>978.94555555555496</v>
      </c>
      <c r="AM837">
        <v>775.34349999999995</v>
      </c>
      <c r="AN837">
        <v>715.69761904761901</v>
      </c>
      <c r="AO837">
        <v>879.76919999999996</v>
      </c>
      <c r="AP837">
        <v>10.350041730079999</v>
      </c>
      <c r="AQ837">
        <v>1.9</v>
      </c>
      <c r="AR837">
        <v>132.55000000000001</v>
      </c>
      <c r="AS837">
        <v>13.199</v>
      </c>
      <c r="AT837" s="10">
        <v>490477900000</v>
      </c>
      <c r="AU837">
        <v>0</v>
      </c>
      <c r="AV837">
        <v>0</v>
      </c>
      <c r="AW837">
        <v>52082269</v>
      </c>
      <c r="AX837">
        <v>50282929</v>
      </c>
      <c r="AY837">
        <v>0</v>
      </c>
      <c r="AZ837" s="10">
        <v>0</v>
      </c>
      <c r="BA837">
        <v>0</v>
      </c>
      <c r="BB837">
        <v>0</v>
      </c>
      <c r="BC837">
        <v>29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1799311</v>
      </c>
      <c r="BO837">
        <v>23134440000</v>
      </c>
      <c r="BP837" s="3">
        <v>0.4</v>
      </c>
      <c r="BQ837" s="3">
        <v>3704</v>
      </c>
      <c r="BR837" s="3">
        <v>21950.81</v>
      </c>
      <c r="BS837" s="3">
        <v>2353922000</v>
      </c>
      <c r="BT837" s="3">
        <v>23590000</v>
      </c>
      <c r="BU837">
        <v>4905638000</v>
      </c>
      <c r="BV837" s="3">
        <v>11308785000</v>
      </c>
      <c r="BW837">
        <v>4542506000</v>
      </c>
      <c r="BX837" s="3">
        <v>18591934000</v>
      </c>
      <c r="BY837">
        <v>0</v>
      </c>
      <c r="BZ837">
        <v>0</v>
      </c>
      <c r="CA837">
        <v>0</v>
      </c>
      <c r="CB837">
        <v>0</v>
      </c>
      <c r="CC837">
        <v>22677841000</v>
      </c>
      <c r="CD837">
        <v>0.4</v>
      </c>
      <c r="CE837">
        <v>245093.89</v>
      </c>
      <c r="CF837">
        <v>223891314.99000001</v>
      </c>
      <c r="CG837">
        <v>35148.76</v>
      </c>
      <c r="CH837">
        <v>26732.58</v>
      </c>
      <c r="CI837">
        <v>31.7388555</v>
      </c>
      <c r="CJ837">
        <v>3.71</v>
      </c>
      <c r="CK837">
        <v>275516.67</v>
      </c>
      <c r="CL837">
        <v>324236.67</v>
      </c>
      <c r="CM837">
        <v>48720</v>
      </c>
      <c r="CN837">
        <v>-23906.67</v>
      </c>
      <c r="CO837">
        <v>5524086.6699999999</v>
      </c>
      <c r="CP837">
        <v>-25583.33</v>
      </c>
      <c r="CQ837">
        <v>-97413.33</v>
      </c>
      <c r="CR837">
        <v>695863.67</v>
      </c>
      <c r="CS837">
        <v>272616679.47000003</v>
      </c>
      <c r="CT837">
        <v>159955.66</v>
      </c>
      <c r="CU837">
        <v>273473198.80000001</v>
      </c>
      <c r="CV837" s="34">
        <v>0.52966100000000005</v>
      </c>
      <c r="CW837">
        <v>554888764.89999998</v>
      </c>
      <c r="CX837" s="7">
        <v>20000965.439999998</v>
      </c>
      <c r="CY837" s="10">
        <f t="shared" si="27"/>
        <v>0</v>
      </c>
      <c r="CZ837" s="10">
        <f>IFERROR(INDEX(CONFAZ!$A$2:$ES$440,MATCH(DATE(YEAR($A837),MONTH($A837),15),CONFAZ!$A$2:$A$440,0),4),0)</f>
        <v>35148.76</v>
      </c>
      <c r="DA837"/>
      <c r="DB837"/>
      <c r="DC837"/>
      <c r="DD837"/>
      <c r="DJ837"/>
    </row>
    <row r="838" spans="1:114" x14ac:dyDescent="0.25">
      <c r="A838" s="1">
        <v>42451</v>
      </c>
      <c r="B838" s="1" t="str">
        <f t="shared" si="26"/>
        <v>22/03/2016</v>
      </c>
      <c r="C838" t="s">
        <v>61</v>
      </c>
      <c r="D838" t="s">
        <v>11</v>
      </c>
      <c r="E838" s="8">
        <v>3.7039</v>
      </c>
      <c r="F838">
        <v>234040632.91000003</v>
      </c>
      <c r="G838">
        <v>1271021.99</v>
      </c>
      <c r="H838">
        <v>430172334</v>
      </c>
      <c r="I838">
        <v>52415069.380000018</v>
      </c>
      <c r="J838">
        <v>110240401.08999999</v>
      </c>
      <c r="K838">
        <v>9469409.5199999996</v>
      </c>
      <c r="L838">
        <v>53595376</v>
      </c>
      <c r="M838" s="10">
        <v>22479833</v>
      </c>
      <c r="N838" s="10">
        <v>34986446</v>
      </c>
      <c r="O838" s="10">
        <v>57526125</v>
      </c>
      <c r="P838" s="10">
        <v>67191902</v>
      </c>
      <c r="Q838" s="10">
        <v>5260089</v>
      </c>
      <c r="R838" s="10">
        <v>49444878</v>
      </c>
      <c r="S838" s="10">
        <v>3499698</v>
      </c>
      <c r="T838" s="10">
        <v>22975445</v>
      </c>
      <c r="U838" s="10">
        <v>111611912</v>
      </c>
      <c r="V838" s="10">
        <v>53926585</v>
      </c>
      <c r="W838" s="10">
        <v>3499698</v>
      </c>
      <c r="X838" s="10">
        <v>22975445</v>
      </c>
      <c r="Y838" s="10">
        <v>111611912</v>
      </c>
      <c r="Z838" s="10">
        <v>53926585</v>
      </c>
      <c r="AA838" s="10">
        <v>1269421</v>
      </c>
      <c r="AB838" s="10">
        <v>2.1953758583999998</v>
      </c>
      <c r="AC838">
        <v>140.27000000000001</v>
      </c>
      <c r="AD838" s="2">
        <v>15845539947</v>
      </c>
      <c r="AE838" s="2">
        <v>11706198715</v>
      </c>
      <c r="AF838" s="10">
        <f>INDEX(CONFAZ!$EN$2:$ES$408,MATCH(DATE(YEAR($A838),MONTH($A838),15),CONFAZ!$EN$2:$EN$408,0),2)</f>
        <v>201463034</v>
      </c>
      <c r="AG838" s="10">
        <f>INDEX(CONFAZ!$EN$2:$ES$408,MATCH(DATE(YEAR($A838),MONTH($A838),15),CONFAZ!$EN$2:$EN$408,0),3)</f>
        <v>411147314</v>
      </c>
      <c r="AH838">
        <v>880</v>
      </c>
      <c r="AI838">
        <v>1324877622200</v>
      </c>
      <c r="AJ838">
        <v>14.15</v>
      </c>
      <c r="AK838">
        <v>0.44</v>
      </c>
      <c r="AL838">
        <v>997.68722222222198</v>
      </c>
      <c r="AM838">
        <v>791.53549999999996</v>
      </c>
      <c r="AN838">
        <v>730.52333333333297</v>
      </c>
      <c r="AO838">
        <v>897.70439999999996</v>
      </c>
      <c r="AP838">
        <v>11.0609967741619</v>
      </c>
      <c r="AQ838">
        <v>1.43</v>
      </c>
      <c r="AR838">
        <v>148.22999999999999</v>
      </c>
      <c r="AS838">
        <v>-8.9</v>
      </c>
      <c r="AT838" s="10">
        <v>528022800000.00006</v>
      </c>
      <c r="AU838">
        <v>0</v>
      </c>
      <c r="AV838">
        <v>0</v>
      </c>
      <c r="AW838">
        <v>87531218</v>
      </c>
      <c r="AX838">
        <v>85378631</v>
      </c>
      <c r="AY838">
        <v>0</v>
      </c>
      <c r="AZ838" s="10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2152587</v>
      </c>
      <c r="BO838">
        <v>23134440000</v>
      </c>
      <c r="BP838" s="3">
        <v>0.4</v>
      </c>
      <c r="BQ838" s="3">
        <v>3704</v>
      </c>
      <c r="BR838" s="3">
        <v>21950.81</v>
      </c>
      <c r="BS838">
        <v>2353922000</v>
      </c>
      <c r="BT838" s="3">
        <v>23590000</v>
      </c>
      <c r="BU838" s="3">
        <v>4905638000</v>
      </c>
      <c r="BV838" s="3">
        <v>11308785000</v>
      </c>
      <c r="BW838" s="3">
        <v>4542506000</v>
      </c>
      <c r="BX838" s="3">
        <v>18591934000</v>
      </c>
      <c r="BY838">
        <v>0</v>
      </c>
      <c r="BZ838">
        <v>0</v>
      </c>
      <c r="CA838">
        <v>0</v>
      </c>
      <c r="CB838">
        <v>0</v>
      </c>
      <c r="CC838">
        <v>22677841000</v>
      </c>
      <c r="CD838">
        <v>0.4</v>
      </c>
      <c r="CE838">
        <v>255363.84</v>
      </c>
      <c r="CF838">
        <v>190589106.41</v>
      </c>
      <c r="CG838">
        <v>26301.74</v>
      </c>
      <c r="CH838">
        <v>31064.58</v>
      </c>
      <c r="CI838">
        <v>31.7388555</v>
      </c>
      <c r="CJ838">
        <v>3.73</v>
      </c>
      <c r="CK838">
        <v>275516.67</v>
      </c>
      <c r="CL838">
        <v>324236.67</v>
      </c>
      <c r="CM838">
        <v>48720</v>
      </c>
      <c r="CN838">
        <v>-23906.67</v>
      </c>
      <c r="CO838">
        <v>5524086.6699999999</v>
      </c>
      <c r="CP838">
        <v>-25583.33</v>
      </c>
      <c r="CQ838">
        <v>-97413.33</v>
      </c>
      <c r="CR838">
        <v>649439.48</v>
      </c>
      <c r="CS838">
        <v>235610645.09</v>
      </c>
      <c r="CT838">
        <v>79442.5</v>
      </c>
      <c r="CU838">
        <v>236341627.06999999</v>
      </c>
      <c r="CV838" s="34">
        <v>0.52966100000000005</v>
      </c>
      <c r="CW838">
        <v>351701967.69999999</v>
      </c>
      <c r="CX838" s="7">
        <v>13552116.91</v>
      </c>
      <c r="CY838" s="10">
        <f t="shared" si="27"/>
        <v>0</v>
      </c>
      <c r="CZ838" s="10">
        <f>IFERROR(INDEX(CONFAZ!$A$2:$ES$440,MATCH(DATE(YEAR($A838),MONTH($A838),15),CONFAZ!$A$2:$A$440,0),4),0)</f>
        <v>26301.74</v>
      </c>
      <c r="DA838"/>
      <c r="DB838"/>
      <c r="DC838"/>
      <c r="DD838"/>
      <c r="DJ838"/>
    </row>
    <row r="839" spans="1:114" x14ac:dyDescent="0.25">
      <c r="A839" s="1">
        <v>42482</v>
      </c>
      <c r="B839" s="1" t="str">
        <f t="shared" si="26"/>
        <v>22/04/2016</v>
      </c>
      <c r="C839" t="s">
        <v>61</v>
      </c>
      <c r="D839" t="s">
        <v>11</v>
      </c>
      <c r="E839" s="8">
        <v>3.5657999999999999</v>
      </c>
      <c r="F839">
        <v>239414160.86000001</v>
      </c>
      <c r="G839">
        <v>1953140.8000000003</v>
      </c>
      <c r="H839">
        <v>470860226</v>
      </c>
      <c r="I839">
        <v>65628424.639999986</v>
      </c>
      <c r="J839">
        <v>128565691.96000001</v>
      </c>
      <c r="K839">
        <v>10102107.359999999</v>
      </c>
      <c r="L839">
        <v>46623762</v>
      </c>
      <c r="M839" s="10">
        <v>13052834</v>
      </c>
      <c r="N839" s="10">
        <v>37932664</v>
      </c>
      <c r="O839" s="10">
        <v>56335122</v>
      </c>
      <c r="P839" s="10">
        <v>74461280</v>
      </c>
      <c r="Q839" s="10">
        <v>4589015</v>
      </c>
      <c r="R839" s="10">
        <v>56613525</v>
      </c>
      <c r="S839" s="10">
        <v>2535725</v>
      </c>
      <c r="T839" s="10">
        <v>38338310</v>
      </c>
      <c r="U839" s="10">
        <v>138774998</v>
      </c>
      <c r="V839" s="10">
        <v>46273612</v>
      </c>
      <c r="W839" s="10">
        <v>2535725</v>
      </c>
      <c r="X839" s="10">
        <v>38338310</v>
      </c>
      <c r="Y839" s="10">
        <v>138774998</v>
      </c>
      <c r="Z839" s="10">
        <v>46273612</v>
      </c>
      <c r="AA839" s="10">
        <v>1953141</v>
      </c>
      <c r="AB839" s="10">
        <v>-0.70648736130000001</v>
      </c>
      <c r="AC839">
        <v>136.01</v>
      </c>
      <c r="AD839" s="2">
        <v>15082231392</v>
      </c>
      <c r="AE839" s="2">
        <v>10658991407</v>
      </c>
      <c r="AF839" s="10">
        <f>INDEX(CONFAZ!$EN$2:$ES$408,MATCH(DATE(YEAR($A839),MONTH($A839),15),CONFAZ!$EN$2:$EN$408,0),2)</f>
        <v>220655795</v>
      </c>
      <c r="AG839" s="10">
        <f>INDEX(CONFAZ!$EN$2:$ES$408,MATCH(DATE(YEAR($A839),MONTH($A839),15),CONFAZ!$EN$2:$EN$408,0),3)</f>
        <v>134503507</v>
      </c>
      <c r="AH839">
        <v>880</v>
      </c>
      <c r="AI839">
        <v>1291536325800</v>
      </c>
      <c r="AJ839">
        <v>14.15</v>
      </c>
      <c r="AK839">
        <v>0.64</v>
      </c>
      <c r="AL839">
        <v>994.05</v>
      </c>
      <c r="AM839">
        <v>793.23699999999997</v>
      </c>
      <c r="AN839">
        <v>729.91809523809502</v>
      </c>
      <c r="AO839">
        <v>894.71640000000002</v>
      </c>
      <c r="AP839">
        <v>11.336864883919</v>
      </c>
      <c r="AQ839">
        <v>1.61</v>
      </c>
      <c r="AR839">
        <v>153.27000000000001</v>
      </c>
      <c r="AS839">
        <v>-21.71</v>
      </c>
      <c r="AT839" s="10">
        <v>520821400000</v>
      </c>
      <c r="AU839">
        <v>0</v>
      </c>
      <c r="AV839">
        <v>0</v>
      </c>
      <c r="AW839">
        <v>69557294</v>
      </c>
      <c r="AX839">
        <v>68746496</v>
      </c>
      <c r="AY839">
        <v>0</v>
      </c>
      <c r="AZ839" s="10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751441</v>
      </c>
      <c r="BO839">
        <v>23134440000</v>
      </c>
      <c r="BP839" s="3">
        <v>0.4</v>
      </c>
      <c r="BQ839" s="3">
        <v>3704</v>
      </c>
      <c r="BR839">
        <v>21950.81</v>
      </c>
      <c r="BS839" s="3">
        <v>2353922000</v>
      </c>
      <c r="BT839" s="3">
        <v>23590000</v>
      </c>
      <c r="BU839">
        <v>4905638000</v>
      </c>
      <c r="BV839" s="3">
        <v>11308785000</v>
      </c>
      <c r="BW839" s="3">
        <v>4542506000</v>
      </c>
      <c r="BX839" s="3">
        <v>18591934000</v>
      </c>
      <c r="BY839">
        <v>0</v>
      </c>
      <c r="BZ839">
        <v>0</v>
      </c>
      <c r="CA839">
        <v>0</v>
      </c>
      <c r="CB839">
        <v>0</v>
      </c>
      <c r="CC839">
        <v>22677841000</v>
      </c>
      <c r="CD839">
        <v>0.4</v>
      </c>
      <c r="CE839">
        <v>210162.37</v>
      </c>
      <c r="CF839">
        <v>166310345.09</v>
      </c>
      <c r="CG839">
        <v>16311.48</v>
      </c>
      <c r="CH839">
        <v>26378.58</v>
      </c>
      <c r="CI839">
        <v>31.7388555</v>
      </c>
      <c r="CJ839">
        <v>3.72</v>
      </c>
      <c r="CK839">
        <v>-147856.67000000001</v>
      </c>
      <c r="CL839">
        <v>-110150</v>
      </c>
      <c r="CM839">
        <v>37706.67</v>
      </c>
      <c r="CN839">
        <v>-85460</v>
      </c>
      <c r="CO839">
        <v>5414663.3300000001</v>
      </c>
      <c r="CP839">
        <v>-41550</v>
      </c>
      <c r="CQ839">
        <v>-215410</v>
      </c>
      <c r="CR839">
        <v>1071772.77</v>
      </c>
      <c r="CS839">
        <v>243302765.25</v>
      </c>
      <c r="CT839">
        <v>70555.89</v>
      </c>
      <c r="CU839">
        <v>244445093.91</v>
      </c>
      <c r="CV839" s="34">
        <v>0.52966100000000005</v>
      </c>
      <c r="CW839">
        <v>257713366.80000001</v>
      </c>
      <c r="CX839" s="7">
        <v>10474694.940000001</v>
      </c>
      <c r="CY839" s="10">
        <f t="shared" si="27"/>
        <v>0</v>
      </c>
      <c r="CZ839" s="10">
        <f>IFERROR(INDEX(CONFAZ!$A$2:$ES$440,MATCH(DATE(YEAR($A839),MONTH($A839),15),CONFAZ!$A$2:$A$440,0),4),0)</f>
        <v>16311.48</v>
      </c>
      <c r="DA839"/>
      <c r="DB839"/>
      <c r="DC839"/>
      <c r="DD839"/>
      <c r="DJ839"/>
    </row>
    <row r="840" spans="1:114" x14ac:dyDescent="0.25">
      <c r="A840" s="1">
        <v>42512</v>
      </c>
      <c r="B840" s="1" t="str">
        <f t="shared" si="26"/>
        <v>22/05/2016</v>
      </c>
      <c r="C840" t="s">
        <v>61</v>
      </c>
      <c r="D840" t="s">
        <v>11</v>
      </c>
      <c r="E840" s="8">
        <v>3.5392999999999999</v>
      </c>
      <c r="F840">
        <v>272315025.07000005</v>
      </c>
      <c r="G840">
        <v>3106400.9399999995</v>
      </c>
      <c r="H840">
        <v>466345929</v>
      </c>
      <c r="I840">
        <v>57349291.600000009</v>
      </c>
      <c r="J840">
        <v>100637974.88999999</v>
      </c>
      <c r="K840">
        <v>10930264.029999997</v>
      </c>
      <c r="L840">
        <v>39434075</v>
      </c>
      <c r="M840" s="10">
        <v>32053857</v>
      </c>
      <c r="N840" s="10">
        <v>37586293</v>
      </c>
      <c r="O840" s="10">
        <v>61121386</v>
      </c>
      <c r="P840" s="10">
        <v>83442094</v>
      </c>
      <c r="Q840" s="10">
        <v>4704163</v>
      </c>
      <c r="R840" s="10">
        <v>53265680</v>
      </c>
      <c r="S840" s="10">
        <v>3019854</v>
      </c>
      <c r="T840" s="10">
        <v>31701523</v>
      </c>
      <c r="U840" s="10">
        <v>112627358</v>
      </c>
      <c r="V840" s="10">
        <v>43715631</v>
      </c>
      <c r="W840" s="10">
        <v>3019854</v>
      </c>
      <c r="X840" s="10">
        <v>31701523</v>
      </c>
      <c r="Y840" s="10">
        <v>112627358</v>
      </c>
      <c r="Z840" s="10">
        <v>43715631</v>
      </c>
      <c r="AA840" s="10">
        <v>3108090</v>
      </c>
      <c r="AB840" s="10">
        <v>0.52453482699999998</v>
      </c>
      <c r="AC840">
        <v>133.54</v>
      </c>
      <c r="AD840" s="2">
        <v>16596334743</v>
      </c>
      <c r="AE840" s="2">
        <v>11291198938</v>
      </c>
      <c r="AF840" s="10">
        <f>INDEX(CONFAZ!$EN$2:$ES$408,MATCH(DATE(YEAR($A840),MONTH($A840),15),CONFAZ!$EN$2:$EN$408,0),2)</f>
        <v>206297751</v>
      </c>
      <c r="AG840" s="10">
        <f>INDEX(CONFAZ!$EN$2:$ES$408,MATCH(DATE(YEAR($A840),MONTH($A840),15),CONFAZ!$EN$2:$EN$408,0),3)</f>
        <v>190526387</v>
      </c>
      <c r="AH840">
        <v>880</v>
      </c>
      <c r="AI840">
        <v>1286347967100</v>
      </c>
      <c r="AJ840">
        <v>14.15</v>
      </c>
      <c r="AK840">
        <v>0.98</v>
      </c>
      <c r="AL840">
        <v>1003.13944444444</v>
      </c>
      <c r="AM840">
        <v>797.56700000000001</v>
      </c>
      <c r="AN840">
        <v>734.46476190476096</v>
      </c>
      <c r="AO840">
        <v>900.40719999999999</v>
      </c>
      <c r="AP840">
        <v>11.3192421250219</v>
      </c>
      <c r="AQ840">
        <v>1.78</v>
      </c>
      <c r="AR840">
        <v>166.8</v>
      </c>
      <c r="AS840">
        <v>7.38</v>
      </c>
      <c r="AT840" s="10">
        <v>516516800000</v>
      </c>
      <c r="AU840">
        <v>0</v>
      </c>
      <c r="AV840">
        <v>0</v>
      </c>
      <c r="AW840">
        <v>92773014</v>
      </c>
      <c r="AX840">
        <v>77463030</v>
      </c>
      <c r="AY840">
        <v>0</v>
      </c>
      <c r="AZ840" s="1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14563003</v>
      </c>
      <c r="BM840">
        <v>0</v>
      </c>
      <c r="BN840">
        <v>746981</v>
      </c>
      <c r="BO840">
        <v>23134440000</v>
      </c>
      <c r="BP840" s="3">
        <v>0.4</v>
      </c>
      <c r="BQ840" s="3">
        <v>3704</v>
      </c>
      <c r="BR840" s="3">
        <v>21950.81</v>
      </c>
      <c r="BS840" s="3">
        <v>2353922000</v>
      </c>
      <c r="BT840" s="3">
        <v>23590000</v>
      </c>
      <c r="BU840">
        <v>4905638000</v>
      </c>
      <c r="BV840" s="3">
        <v>11308785000</v>
      </c>
      <c r="BW840" s="3">
        <v>4542506000</v>
      </c>
      <c r="BX840" s="3">
        <v>18591934000</v>
      </c>
      <c r="BY840">
        <v>0</v>
      </c>
      <c r="BZ840">
        <v>0</v>
      </c>
      <c r="CA840">
        <v>0</v>
      </c>
      <c r="CB840">
        <v>0</v>
      </c>
      <c r="CC840">
        <v>22677841000</v>
      </c>
      <c r="CD840">
        <v>0.4</v>
      </c>
      <c r="CE840">
        <v>189492.65</v>
      </c>
      <c r="CF840">
        <v>158248282.86000001</v>
      </c>
      <c r="CG840">
        <v>22677.48</v>
      </c>
      <c r="CH840">
        <v>24411.58</v>
      </c>
      <c r="CI840">
        <v>31.7388555</v>
      </c>
      <c r="CJ840">
        <v>3.67</v>
      </c>
      <c r="CK840">
        <v>-147856.67000000001</v>
      </c>
      <c r="CL840">
        <v>-110150</v>
      </c>
      <c r="CM840">
        <v>37706.67</v>
      </c>
      <c r="CN840">
        <v>-85460</v>
      </c>
      <c r="CO840">
        <v>5414663.3300000001</v>
      </c>
      <c r="CP840">
        <v>-41550</v>
      </c>
      <c r="CQ840">
        <v>-215410</v>
      </c>
      <c r="CR840">
        <v>1267532.25</v>
      </c>
      <c r="CS840">
        <v>238988416.97999999</v>
      </c>
      <c r="CT840">
        <v>71219.89</v>
      </c>
      <c r="CU840">
        <v>240327169.12</v>
      </c>
      <c r="CV840" s="34">
        <v>0.52966100000000005</v>
      </c>
      <c r="CW840">
        <v>239384322.69999999</v>
      </c>
      <c r="CX840" s="7">
        <v>9291916.9600000009</v>
      </c>
      <c r="CY840" s="10">
        <f t="shared" si="27"/>
        <v>0</v>
      </c>
      <c r="CZ840" s="10">
        <f>IFERROR(INDEX(CONFAZ!$A$2:$ES$440,MATCH(DATE(YEAR($A840),MONTH($A840),15),CONFAZ!$A$2:$A$440,0),4),0)</f>
        <v>22677.48</v>
      </c>
      <c r="DA840"/>
      <c r="DB840"/>
      <c r="DC840"/>
      <c r="DD840"/>
      <c r="DJ840"/>
    </row>
    <row r="841" spans="1:114" x14ac:dyDescent="0.25">
      <c r="A841" s="1">
        <v>42543</v>
      </c>
      <c r="B841" s="1" t="str">
        <f t="shared" si="26"/>
        <v>22/06/2016</v>
      </c>
      <c r="C841" t="s">
        <v>61</v>
      </c>
      <c r="D841" t="s">
        <v>11</v>
      </c>
      <c r="E841" s="8">
        <v>3.4245000000000001</v>
      </c>
      <c r="F841">
        <v>287107375.57999998</v>
      </c>
      <c r="G841">
        <v>1209298.19</v>
      </c>
      <c r="H841">
        <v>503405083</v>
      </c>
      <c r="I841">
        <v>61116624.599999994</v>
      </c>
      <c r="J841">
        <v>118799245.16000001</v>
      </c>
      <c r="K841">
        <v>11278705.27</v>
      </c>
      <c r="L841">
        <v>28744692</v>
      </c>
      <c r="M841" s="10">
        <v>12100384</v>
      </c>
      <c r="N841" s="10">
        <v>37801155</v>
      </c>
      <c r="O841" s="10">
        <v>62232930</v>
      </c>
      <c r="P841" s="10">
        <v>79556637</v>
      </c>
      <c r="Q841" s="10">
        <v>5842584</v>
      </c>
      <c r="R841" s="10">
        <v>57789003</v>
      </c>
      <c r="S841" s="10">
        <v>2788903</v>
      </c>
      <c r="T841" s="10">
        <v>68316128</v>
      </c>
      <c r="U841" s="10">
        <v>131710366</v>
      </c>
      <c r="V841" s="10">
        <v>44057695</v>
      </c>
      <c r="W841" s="10">
        <v>2788903</v>
      </c>
      <c r="X841" s="10">
        <v>68316128</v>
      </c>
      <c r="Y841" s="10">
        <v>131710366</v>
      </c>
      <c r="Z841" s="10">
        <v>44057695</v>
      </c>
      <c r="AA841" s="10">
        <v>1209298</v>
      </c>
      <c r="AB841" s="10">
        <v>1.1950322214</v>
      </c>
      <c r="AC841">
        <v>135.27000000000001</v>
      </c>
      <c r="AD841" s="2">
        <v>16602945756</v>
      </c>
      <c r="AE841" s="2">
        <v>12923892615</v>
      </c>
      <c r="AF841" s="10">
        <f>INDEX(CONFAZ!$EN$2:$ES$408,MATCH(DATE(YEAR($A841),MONTH($A841),15),CONFAZ!$EN$2:$EN$408,0),2)</f>
        <v>203570736</v>
      </c>
      <c r="AG841" s="10">
        <f>INDEX(CONFAZ!$EN$2:$ES$408,MATCH(DATE(YEAR($A841),MONTH($A841),15),CONFAZ!$EN$2:$EN$408,0),3)</f>
        <v>208326610</v>
      </c>
      <c r="AH841">
        <v>880</v>
      </c>
      <c r="AI841">
        <v>1247038524000</v>
      </c>
      <c r="AJ841">
        <v>14.15</v>
      </c>
      <c r="AK841">
        <v>0.47</v>
      </c>
      <c r="AL841">
        <v>1005.70833333333</v>
      </c>
      <c r="AM841">
        <v>799.83</v>
      </c>
      <c r="AN841">
        <v>733.67809523809501</v>
      </c>
      <c r="AO841">
        <v>900.94960000000003</v>
      </c>
      <c r="AP841">
        <v>11.442635439353801</v>
      </c>
      <c r="AQ841">
        <v>1.35</v>
      </c>
      <c r="AR841">
        <v>169.69</v>
      </c>
      <c r="AS841">
        <v>17.649999999999999</v>
      </c>
      <c r="AT841" s="10">
        <v>521732700000</v>
      </c>
      <c r="AU841">
        <v>0</v>
      </c>
      <c r="AV841">
        <v>0</v>
      </c>
      <c r="AW841">
        <v>84973853</v>
      </c>
      <c r="AX841">
        <v>69280622</v>
      </c>
      <c r="AY841">
        <v>0</v>
      </c>
      <c r="AZ841" s="10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15453051</v>
      </c>
      <c r="BM841">
        <v>0</v>
      </c>
      <c r="BN841">
        <v>212634</v>
      </c>
      <c r="BO841">
        <v>23134440000</v>
      </c>
      <c r="BP841" s="3">
        <v>0.4</v>
      </c>
      <c r="BQ841" s="3">
        <v>3704</v>
      </c>
      <c r="BR841" s="3">
        <v>21950.81</v>
      </c>
      <c r="BS841" s="3">
        <v>2353922000</v>
      </c>
      <c r="BT841" s="3">
        <v>23590000</v>
      </c>
      <c r="BU841" s="3">
        <v>4905638000</v>
      </c>
      <c r="BV841" s="3">
        <v>11308785000</v>
      </c>
      <c r="BW841" s="3">
        <v>4542506000</v>
      </c>
      <c r="BX841" s="3">
        <v>18591934000</v>
      </c>
      <c r="BY841">
        <v>0</v>
      </c>
      <c r="BZ841">
        <v>0</v>
      </c>
      <c r="CA841">
        <v>0</v>
      </c>
      <c r="CB841">
        <v>0</v>
      </c>
      <c r="CC841">
        <v>22677841000</v>
      </c>
      <c r="CD841">
        <v>0.4</v>
      </c>
      <c r="CE841">
        <v>248736.73</v>
      </c>
      <c r="CF841">
        <v>165371281.44999999</v>
      </c>
      <c r="CG841">
        <v>29308.77</v>
      </c>
      <c r="CH841">
        <v>26668.58</v>
      </c>
      <c r="CI841">
        <v>31.7388555</v>
      </c>
      <c r="CJ841">
        <v>3.65</v>
      </c>
      <c r="CK841">
        <v>-147856.67000000001</v>
      </c>
      <c r="CL841">
        <v>-110150</v>
      </c>
      <c r="CM841">
        <v>37706.67</v>
      </c>
      <c r="CN841">
        <v>-85460</v>
      </c>
      <c r="CO841">
        <v>5414663.3300000001</v>
      </c>
      <c r="CP841">
        <v>-41550</v>
      </c>
      <c r="CQ841">
        <v>-215410</v>
      </c>
      <c r="CR841">
        <v>524161.31</v>
      </c>
      <c r="CS841">
        <v>226214155.77000001</v>
      </c>
      <c r="CT841">
        <v>49800.03</v>
      </c>
      <c r="CU841">
        <v>226788117.11000001</v>
      </c>
      <c r="CV841" s="34">
        <v>0.52966100000000005</v>
      </c>
      <c r="CW841">
        <v>181646293.69999999</v>
      </c>
      <c r="CX841" s="7">
        <v>6154674.6700000009</v>
      </c>
      <c r="CY841" s="10">
        <f t="shared" si="27"/>
        <v>0</v>
      </c>
      <c r="CZ841" s="10">
        <f>IFERROR(INDEX(CONFAZ!$A$2:$ES$440,MATCH(DATE(YEAR($A841),MONTH($A841),15),CONFAZ!$A$2:$A$440,0),4),0)</f>
        <v>29308.77</v>
      </c>
      <c r="DA841"/>
      <c r="DB841"/>
      <c r="DC841"/>
      <c r="DD841"/>
      <c r="DJ841"/>
    </row>
    <row r="842" spans="1:114" x14ac:dyDescent="0.25">
      <c r="A842" s="1">
        <v>42573</v>
      </c>
      <c r="B842" s="1" t="str">
        <f t="shared" si="26"/>
        <v>22/07/2016</v>
      </c>
      <c r="C842" t="s">
        <v>61</v>
      </c>
      <c r="D842" t="s">
        <v>11</v>
      </c>
      <c r="E842" s="8">
        <v>3.2755999999999998</v>
      </c>
      <c r="F842">
        <v>285255253.85000002</v>
      </c>
      <c r="G842">
        <v>1248882.7399999998</v>
      </c>
      <c r="H842">
        <v>522024903</v>
      </c>
      <c r="I842">
        <v>62787628.739999987</v>
      </c>
      <c r="J842">
        <v>136457137.97999999</v>
      </c>
      <c r="K842">
        <v>11640950.049999997</v>
      </c>
      <c r="L842">
        <v>23331878</v>
      </c>
      <c r="M842" s="10">
        <v>11329231</v>
      </c>
      <c r="N842" s="10">
        <v>36724101</v>
      </c>
      <c r="O842" s="10">
        <v>63313309</v>
      </c>
      <c r="P842" s="10">
        <v>76818742</v>
      </c>
      <c r="Q842" s="10">
        <v>5271398</v>
      </c>
      <c r="R842" s="10">
        <v>63051844</v>
      </c>
      <c r="S842" s="10">
        <v>3205256</v>
      </c>
      <c r="T842" s="10">
        <v>68552323</v>
      </c>
      <c r="U842" s="10">
        <v>148344888</v>
      </c>
      <c r="V842" s="10">
        <v>44174376</v>
      </c>
      <c r="W842" s="10">
        <v>3205256</v>
      </c>
      <c r="X842" s="10">
        <v>68552323</v>
      </c>
      <c r="Y842" s="10">
        <v>148344888</v>
      </c>
      <c r="Z842" s="10">
        <v>44174376</v>
      </c>
      <c r="AA842" s="10">
        <v>1239435</v>
      </c>
      <c r="AB842" s="10">
        <v>0.7140823879</v>
      </c>
      <c r="AC842">
        <v>136.72</v>
      </c>
      <c r="AD842" s="2">
        <v>15142715725</v>
      </c>
      <c r="AE842" s="2">
        <v>11906417753</v>
      </c>
      <c r="AF842" s="10">
        <f>INDEX(CONFAZ!$EN$2:$ES$408,MATCH(DATE(YEAR($A842),MONTH($A842),15),CONFAZ!$EN$2:$EN$408,0),2)</f>
        <v>182102079</v>
      </c>
      <c r="AG842" s="10">
        <f>INDEX(CONFAZ!$EN$2:$ES$408,MATCH(DATE(YEAR($A842),MONTH($A842),15),CONFAZ!$EN$2:$EN$408,0),3)</f>
        <v>194392319</v>
      </c>
      <c r="AH842">
        <v>880</v>
      </c>
      <c r="AI842">
        <v>1209810104000</v>
      </c>
      <c r="AJ842">
        <v>14.15</v>
      </c>
      <c r="AK842">
        <v>0.64</v>
      </c>
      <c r="AL842">
        <v>1021</v>
      </c>
      <c r="AM842">
        <v>815.91449999999998</v>
      </c>
      <c r="AN842">
        <v>748.04047619047606</v>
      </c>
      <c r="AO842">
        <v>918.22399999999902</v>
      </c>
      <c r="AP842">
        <v>11.7072646230841</v>
      </c>
      <c r="AQ842">
        <v>1.52</v>
      </c>
      <c r="AR842">
        <v>151.94999999999999</v>
      </c>
      <c r="AS842">
        <v>-7.9797000000000002</v>
      </c>
      <c r="AT842" s="10">
        <v>522070800000</v>
      </c>
      <c r="AU842">
        <v>0</v>
      </c>
      <c r="AV842">
        <v>0</v>
      </c>
      <c r="AW842">
        <v>70479830</v>
      </c>
      <c r="AX842">
        <v>70293162</v>
      </c>
      <c r="AY842">
        <v>0</v>
      </c>
      <c r="AZ842" s="10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186668</v>
      </c>
      <c r="BO842">
        <v>23134440000</v>
      </c>
      <c r="BP842" s="3">
        <v>0.4</v>
      </c>
      <c r="BQ842" s="3">
        <v>3704</v>
      </c>
      <c r="BR842" s="3">
        <v>21950.81</v>
      </c>
      <c r="BS842" s="3">
        <v>2353922000</v>
      </c>
      <c r="BT842">
        <v>23590000</v>
      </c>
      <c r="BU842" s="3">
        <v>4905638000</v>
      </c>
      <c r="BV842" s="3">
        <v>11308785000</v>
      </c>
      <c r="BW842" s="3">
        <v>4542506000</v>
      </c>
      <c r="BX842" s="3">
        <v>18591934000</v>
      </c>
      <c r="BY842">
        <v>0</v>
      </c>
      <c r="BZ842">
        <v>0</v>
      </c>
      <c r="CA842">
        <v>0</v>
      </c>
      <c r="CB842">
        <v>0</v>
      </c>
      <c r="CC842">
        <v>22677841000</v>
      </c>
      <c r="CD842">
        <v>0.4</v>
      </c>
      <c r="CE842">
        <v>255722.66</v>
      </c>
      <c r="CF842">
        <v>113913979.76000001</v>
      </c>
      <c r="CG842">
        <v>45989.46</v>
      </c>
      <c r="CH842">
        <v>26536.58</v>
      </c>
      <c r="CI842">
        <v>31.7388555</v>
      </c>
      <c r="CJ842">
        <v>3.64</v>
      </c>
      <c r="CK842">
        <v>94660</v>
      </c>
      <c r="CL842">
        <v>127093.33</v>
      </c>
      <c r="CM842">
        <v>32433.33</v>
      </c>
      <c r="CN842">
        <v>-25496.67</v>
      </c>
      <c r="CO842">
        <v>5230266.67</v>
      </c>
      <c r="CP842">
        <v>-49340</v>
      </c>
      <c r="CQ842">
        <v>-171766.67</v>
      </c>
      <c r="CR842">
        <v>581601.02</v>
      </c>
      <c r="CS842">
        <v>223478468.16</v>
      </c>
      <c r="CT842">
        <v>22305.15</v>
      </c>
      <c r="CU842">
        <v>224082374.33000001</v>
      </c>
      <c r="CV842" s="34">
        <v>0.52966100000000005</v>
      </c>
      <c r="CW842">
        <v>124972167.2</v>
      </c>
      <c r="CX842" s="7">
        <v>5235035.8100000005</v>
      </c>
      <c r="CY842" s="10">
        <f t="shared" si="27"/>
        <v>0</v>
      </c>
      <c r="CZ842" s="10">
        <f>IFERROR(INDEX(CONFAZ!$A$2:$ES$440,MATCH(DATE(YEAR($A842),MONTH($A842),15),CONFAZ!$A$2:$A$440,0),4),0)</f>
        <v>45989.46</v>
      </c>
      <c r="DA842"/>
      <c r="DB842" s="4"/>
      <c r="DC842" s="4"/>
      <c r="DD842"/>
    </row>
    <row r="843" spans="1:114" x14ac:dyDescent="0.25">
      <c r="A843" s="1">
        <v>42604</v>
      </c>
      <c r="B843" s="1" t="str">
        <f t="shared" si="26"/>
        <v>22/08/2016</v>
      </c>
      <c r="C843" t="s">
        <v>61</v>
      </c>
      <c r="D843" t="s">
        <v>11</v>
      </c>
      <c r="E843" s="8">
        <v>3.2097000000000002</v>
      </c>
      <c r="F843">
        <v>308208740.50999999</v>
      </c>
      <c r="G843">
        <v>1916473.4</v>
      </c>
      <c r="H843">
        <v>452569497</v>
      </c>
      <c r="I843">
        <v>68456332.920000002</v>
      </c>
      <c r="J843">
        <v>39318045.789999984</v>
      </c>
      <c r="K843">
        <v>12420227.91</v>
      </c>
      <c r="L843">
        <v>20949670</v>
      </c>
      <c r="M843" s="10">
        <v>14683131</v>
      </c>
      <c r="N843" s="10">
        <v>37669485</v>
      </c>
      <c r="O843" s="10">
        <v>69544403</v>
      </c>
      <c r="P843" s="10">
        <v>85072780</v>
      </c>
      <c r="Q843" s="10">
        <v>5447410</v>
      </c>
      <c r="R843" s="10">
        <v>66673732</v>
      </c>
      <c r="S843" s="10">
        <v>4749007</v>
      </c>
      <c r="T843" s="10">
        <v>68079308</v>
      </c>
      <c r="U843" s="10">
        <v>53618485</v>
      </c>
      <c r="V843" s="10">
        <v>45117314</v>
      </c>
      <c r="W843" s="10">
        <v>4749007</v>
      </c>
      <c r="X843" s="10">
        <v>68079308</v>
      </c>
      <c r="Y843" s="10">
        <v>53618485</v>
      </c>
      <c r="Z843" s="10">
        <v>45117314</v>
      </c>
      <c r="AA843" s="10">
        <v>1914442</v>
      </c>
      <c r="AB843" s="10">
        <v>1.7313640144</v>
      </c>
      <c r="AC843">
        <v>138.16</v>
      </c>
      <c r="AD843" s="2">
        <v>16863031142</v>
      </c>
      <c r="AE843" s="2">
        <v>13000671538</v>
      </c>
      <c r="AF843" s="10">
        <f>INDEX(CONFAZ!$EN$2:$ES$408,MATCH(DATE(YEAR($A843),MONTH($A843),15),CONFAZ!$EN$2:$EN$408,0),2)</f>
        <v>213928840</v>
      </c>
      <c r="AG843" s="10">
        <f>INDEX(CONFAZ!$EN$2:$ES$408,MATCH(DATE(YEAR($A843),MONTH($A843),15),CONFAZ!$EN$2:$EN$408,0),3)</f>
        <v>218734676</v>
      </c>
      <c r="AH843">
        <v>880</v>
      </c>
      <c r="AI843">
        <v>1186115747700</v>
      </c>
      <c r="AJ843">
        <v>14.15</v>
      </c>
      <c r="AK843">
        <v>0.31</v>
      </c>
      <c r="AL843">
        <v>1021.3</v>
      </c>
      <c r="AM843">
        <v>818.03800000000001</v>
      </c>
      <c r="AN843">
        <v>748.56571428571397</v>
      </c>
      <c r="AO843">
        <v>918.96879999999999</v>
      </c>
      <c r="AP843">
        <v>11.8927219554181</v>
      </c>
      <c r="AQ843">
        <v>1.44</v>
      </c>
      <c r="AR843">
        <v>148.49</v>
      </c>
      <c r="AS843">
        <v>-26.12</v>
      </c>
      <c r="AT843" s="10">
        <v>530749699999.99994</v>
      </c>
      <c r="AU843">
        <v>0</v>
      </c>
      <c r="AV843">
        <v>0</v>
      </c>
      <c r="AW843">
        <v>75682536</v>
      </c>
      <c r="AX843">
        <v>75465610</v>
      </c>
      <c r="AY843">
        <v>0</v>
      </c>
      <c r="AZ843" s="10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216926</v>
      </c>
      <c r="BO843">
        <v>23134440000</v>
      </c>
      <c r="BP843" s="3">
        <v>0.4</v>
      </c>
      <c r="BQ843" s="3">
        <v>3704</v>
      </c>
      <c r="BR843" s="3">
        <v>21950.81</v>
      </c>
      <c r="BS843" s="3">
        <v>2353922000</v>
      </c>
      <c r="BT843" s="3">
        <v>23590000</v>
      </c>
      <c r="BU843" s="3">
        <v>4905638000</v>
      </c>
      <c r="BV843" s="3">
        <v>11308785000</v>
      </c>
      <c r="BW843" s="3">
        <v>4542506000</v>
      </c>
      <c r="BX843" s="3">
        <v>18591934000</v>
      </c>
      <c r="BY843">
        <v>0</v>
      </c>
      <c r="BZ843">
        <v>0</v>
      </c>
      <c r="CA843">
        <v>0</v>
      </c>
      <c r="CB843">
        <v>0</v>
      </c>
      <c r="CC843">
        <v>23134440000</v>
      </c>
      <c r="CD843">
        <v>0.4</v>
      </c>
      <c r="CE843">
        <v>240676.04</v>
      </c>
      <c r="CF843">
        <v>146156617.16</v>
      </c>
      <c r="CG843">
        <v>9323.19</v>
      </c>
      <c r="CH843">
        <v>27348.58</v>
      </c>
      <c r="CI843">
        <v>31.7388555</v>
      </c>
      <c r="CJ843">
        <v>3.65</v>
      </c>
      <c r="CK843">
        <v>94660</v>
      </c>
      <c r="CL843">
        <v>127093.33</v>
      </c>
      <c r="CM843">
        <v>32433.33</v>
      </c>
      <c r="CN843">
        <v>-25496.67</v>
      </c>
      <c r="CO843">
        <v>5230266.67</v>
      </c>
      <c r="CP843">
        <v>-49340</v>
      </c>
      <c r="CQ843">
        <v>-171766.67</v>
      </c>
      <c r="CR843">
        <v>844140.24</v>
      </c>
      <c r="CS843">
        <v>159145406.28</v>
      </c>
      <c r="CT843">
        <v>11454.55</v>
      </c>
      <c r="CU843">
        <v>160001001.06999999</v>
      </c>
      <c r="CV843" s="34">
        <v>0.52966100000000005</v>
      </c>
      <c r="CW843">
        <v>86598769.099999994</v>
      </c>
      <c r="CX843" s="7">
        <v>4449846.37</v>
      </c>
      <c r="CY843" s="10">
        <f t="shared" si="27"/>
        <v>0</v>
      </c>
      <c r="CZ843" s="10">
        <f>IFERROR(INDEX(CONFAZ!$A$2:$ES$440,MATCH(DATE(YEAR($A843),MONTH($A843),15),CONFAZ!$A$2:$A$440,0),4),0)</f>
        <v>9323.19</v>
      </c>
      <c r="DA843"/>
      <c r="DB843" s="4"/>
      <c r="DC843" s="4"/>
      <c r="DD843"/>
    </row>
    <row r="844" spans="1:114" x14ac:dyDescent="0.25">
      <c r="A844" s="1">
        <v>42635</v>
      </c>
      <c r="B844" s="1" t="str">
        <f t="shared" si="26"/>
        <v>22/09/2016</v>
      </c>
      <c r="C844" t="s">
        <v>61</v>
      </c>
      <c r="D844" t="s">
        <v>11</v>
      </c>
      <c r="E844" s="8">
        <v>3.2564000000000002</v>
      </c>
      <c r="F844">
        <v>356589376.38999999</v>
      </c>
      <c r="G844">
        <v>2118808.67</v>
      </c>
      <c r="H844">
        <v>526522597</v>
      </c>
      <c r="I844">
        <v>70551912.529999971</v>
      </c>
      <c r="J844">
        <v>60928171.310000002</v>
      </c>
      <c r="K844">
        <v>12424827.800000003</v>
      </c>
      <c r="L844">
        <v>13168992</v>
      </c>
      <c r="M844" s="10">
        <v>10144741</v>
      </c>
      <c r="N844" s="10">
        <v>38166251</v>
      </c>
      <c r="O844" s="10">
        <v>64773131</v>
      </c>
      <c r="P844" s="10">
        <v>80495764</v>
      </c>
      <c r="Q844" s="10">
        <v>5720729</v>
      </c>
      <c r="R844" s="10">
        <v>68504204</v>
      </c>
      <c r="S844" s="10">
        <v>4096547</v>
      </c>
      <c r="T844" s="10">
        <v>141229327</v>
      </c>
      <c r="U844" s="10">
        <v>72772291</v>
      </c>
      <c r="V844" s="10">
        <v>38508660</v>
      </c>
      <c r="W844" s="10">
        <v>4096547</v>
      </c>
      <c r="X844" s="10">
        <v>141229327</v>
      </c>
      <c r="Y844" s="10">
        <v>72772291</v>
      </c>
      <c r="Z844" s="10">
        <v>38508660</v>
      </c>
      <c r="AA844" s="10">
        <v>2110952</v>
      </c>
      <c r="AB844" s="10">
        <v>0.97239972379999995</v>
      </c>
      <c r="AC844">
        <v>133.86000000000001</v>
      </c>
      <c r="AD844" s="2">
        <v>15684375284</v>
      </c>
      <c r="AE844" s="2">
        <v>12141043357</v>
      </c>
      <c r="AF844" s="10">
        <f>INDEX(CONFAZ!$EN$2:$ES$408,MATCH(DATE(YEAR($A844),MONTH($A844),15),CONFAZ!$EN$2:$EN$408,0),2)</f>
        <v>167225735</v>
      </c>
      <c r="AG844" s="10">
        <f>INDEX(CONFAZ!$EN$2:$ES$408,MATCH(DATE(YEAR($A844),MONTH($A844),15),CONFAZ!$EN$2:$EN$408,0),3)</f>
        <v>118201343</v>
      </c>
      <c r="AH844">
        <v>880</v>
      </c>
      <c r="AI844">
        <v>1206225918800</v>
      </c>
      <c r="AJ844">
        <v>14.15</v>
      </c>
      <c r="AK844">
        <v>0.08</v>
      </c>
      <c r="AL844">
        <v>1023.095</v>
      </c>
      <c r="AM844">
        <v>819.80549999999903</v>
      </c>
      <c r="AN844">
        <v>751.613333333333</v>
      </c>
      <c r="AO844">
        <v>918.88199999999995</v>
      </c>
      <c r="AP844">
        <v>11.9203349774949</v>
      </c>
      <c r="AQ844">
        <v>1.08</v>
      </c>
      <c r="AR844">
        <v>155.53</v>
      </c>
      <c r="AS844">
        <v>-2.78</v>
      </c>
      <c r="AT844" s="10">
        <v>524351100000</v>
      </c>
      <c r="AU844">
        <v>0</v>
      </c>
      <c r="AV844">
        <v>0</v>
      </c>
      <c r="AW844">
        <v>53393868</v>
      </c>
      <c r="AX844">
        <v>53102714</v>
      </c>
      <c r="AY844">
        <v>0</v>
      </c>
      <c r="AZ844" s="10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291154</v>
      </c>
      <c r="BO844">
        <v>23134440000</v>
      </c>
      <c r="BP844" s="3">
        <v>0.4</v>
      </c>
      <c r="BQ844" s="3">
        <v>3704</v>
      </c>
      <c r="BR844" s="3">
        <v>21950.81</v>
      </c>
      <c r="BS844">
        <v>2353922000</v>
      </c>
      <c r="BT844" s="3">
        <v>23590000</v>
      </c>
      <c r="BU844" s="3">
        <v>4905638000</v>
      </c>
      <c r="BV844" s="3">
        <v>11308785000</v>
      </c>
      <c r="BW844" s="3">
        <v>4542506000</v>
      </c>
      <c r="BX844" s="3">
        <v>18591934000</v>
      </c>
      <c r="BY844">
        <v>0</v>
      </c>
      <c r="BZ844">
        <v>0</v>
      </c>
      <c r="CA844">
        <v>0</v>
      </c>
      <c r="CB844">
        <v>0</v>
      </c>
      <c r="CC844">
        <v>23134440000</v>
      </c>
      <c r="CD844">
        <v>0.4</v>
      </c>
      <c r="CE844">
        <v>325472.13</v>
      </c>
      <c r="CF844">
        <v>122392560.15000001</v>
      </c>
      <c r="CG844">
        <v>22954.38</v>
      </c>
      <c r="CH844">
        <v>26516.58</v>
      </c>
      <c r="CI844">
        <v>31.7388555</v>
      </c>
      <c r="CJ844">
        <v>3.65</v>
      </c>
      <c r="CK844">
        <v>94660</v>
      </c>
      <c r="CL844">
        <v>127093.33</v>
      </c>
      <c r="CM844">
        <v>32433.33</v>
      </c>
      <c r="CN844">
        <v>-25496.67</v>
      </c>
      <c r="CO844">
        <v>5230266.67</v>
      </c>
      <c r="CP844">
        <v>-49340</v>
      </c>
      <c r="CQ844">
        <v>-171766.67</v>
      </c>
      <c r="CR844">
        <v>1241319.3999999999</v>
      </c>
      <c r="CS844">
        <v>197921707.05000001</v>
      </c>
      <c r="CT844">
        <v>2028.59</v>
      </c>
      <c r="CU844">
        <v>199165055.03999999</v>
      </c>
      <c r="CV844" s="34">
        <v>0.52966100000000005</v>
      </c>
      <c r="CW844">
        <v>73724084.359999999</v>
      </c>
      <c r="CX844" s="7">
        <v>2389581.71</v>
      </c>
      <c r="CY844" s="10">
        <f t="shared" si="27"/>
        <v>0</v>
      </c>
      <c r="CZ844" s="10">
        <f>IFERROR(INDEX(CONFAZ!$A$2:$ES$440,MATCH(DATE(YEAR($A844),MONTH($A844),15),CONFAZ!$A$2:$A$440,0),4),0)</f>
        <v>22954.38</v>
      </c>
      <c r="DA844" s="10"/>
      <c r="DB844" s="10"/>
      <c r="DC844"/>
      <c r="DD844"/>
      <c r="DJ844"/>
    </row>
    <row r="845" spans="1:114" x14ac:dyDescent="0.25">
      <c r="A845" s="1">
        <v>42665</v>
      </c>
      <c r="B845" s="1" t="str">
        <f t="shared" si="26"/>
        <v>22/10/2016</v>
      </c>
      <c r="C845" t="s">
        <v>61</v>
      </c>
      <c r="D845" t="s">
        <v>11</v>
      </c>
      <c r="E845" s="8">
        <v>3.1858</v>
      </c>
      <c r="F845">
        <v>393104670.27999997</v>
      </c>
      <c r="G845">
        <v>1732903.72</v>
      </c>
      <c r="H845">
        <v>514751226</v>
      </c>
      <c r="I845">
        <v>70767960.650000006</v>
      </c>
      <c r="J845">
        <v>11624004.190000001</v>
      </c>
      <c r="K845">
        <v>13045686.720000001</v>
      </c>
      <c r="L845">
        <v>12116537</v>
      </c>
      <c r="M845" s="10">
        <v>13624138</v>
      </c>
      <c r="N845" s="10">
        <v>36483251</v>
      </c>
      <c r="O845" s="10">
        <v>64986853</v>
      </c>
      <c r="P845" s="10">
        <v>78464825</v>
      </c>
      <c r="Q845" s="10">
        <v>5416426</v>
      </c>
      <c r="R845" s="10">
        <v>68871243</v>
      </c>
      <c r="S845" s="10">
        <v>3845101</v>
      </c>
      <c r="T845" s="10">
        <v>169393627</v>
      </c>
      <c r="U845" s="10">
        <v>21199296</v>
      </c>
      <c r="V845" s="10">
        <v>50747679</v>
      </c>
      <c r="W845" s="10">
        <v>3845101</v>
      </c>
      <c r="X845" s="10">
        <v>169393627</v>
      </c>
      <c r="Y845" s="10">
        <v>21199296</v>
      </c>
      <c r="Z845" s="10">
        <v>50747679</v>
      </c>
      <c r="AA845" s="10">
        <v>1718787</v>
      </c>
      <c r="AB845" s="10">
        <v>0.40329554569999998</v>
      </c>
      <c r="AC845">
        <v>132.72</v>
      </c>
      <c r="AD845" s="2">
        <v>13594442203</v>
      </c>
      <c r="AE845" s="2">
        <v>11518693498</v>
      </c>
      <c r="AF845" s="10">
        <f>INDEX(CONFAZ!$EN$2:$ES$408,MATCH(DATE(YEAR($A845),MONTH($A845),15),CONFAZ!$EN$2:$EN$408,0),2)</f>
        <v>132533861</v>
      </c>
      <c r="AG845" s="10">
        <f>INDEX(CONFAZ!$EN$2:$ES$408,MATCH(DATE(YEAR($A845),MONTH($A845),15),CONFAZ!$EN$2:$EN$408,0),3)</f>
        <v>102782991</v>
      </c>
      <c r="AH845">
        <v>880</v>
      </c>
      <c r="AI845">
        <v>1170870702400</v>
      </c>
      <c r="AJ845">
        <v>14.05</v>
      </c>
      <c r="AK845">
        <v>0.17</v>
      </c>
      <c r="AL845">
        <v>1026.7461111111099</v>
      </c>
      <c r="AM845">
        <v>819.7835</v>
      </c>
      <c r="AN845">
        <v>749.661904761904</v>
      </c>
      <c r="AO845">
        <v>921.86360000000002</v>
      </c>
      <c r="AP845">
        <v>11.9371399459184</v>
      </c>
      <c r="AQ845">
        <v>1.26</v>
      </c>
      <c r="AR845">
        <v>161.86000000000001</v>
      </c>
      <c r="AS845">
        <v>11.28</v>
      </c>
      <c r="AT845" s="10">
        <v>539552100000</v>
      </c>
      <c r="AU845">
        <v>0</v>
      </c>
      <c r="AV845">
        <v>0</v>
      </c>
      <c r="AW845">
        <v>65040382</v>
      </c>
      <c r="AX845">
        <v>64811845</v>
      </c>
      <c r="AY845">
        <v>0</v>
      </c>
      <c r="AZ845" s="10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228537</v>
      </c>
      <c r="BO845">
        <v>23134440000</v>
      </c>
      <c r="BP845" s="3">
        <v>0.4</v>
      </c>
      <c r="BQ845" s="3">
        <v>3704</v>
      </c>
      <c r="BR845" s="3">
        <v>21950.81</v>
      </c>
      <c r="BS845" s="3">
        <v>2353922000</v>
      </c>
      <c r="BT845" s="3">
        <v>23590000</v>
      </c>
      <c r="BU845" s="3">
        <v>4905638000</v>
      </c>
      <c r="BV845" s="3">
        <v>11308785000</v>
      </c>
      <c r="BW845" s="3">
        <v>4542506000</v>
      </c>
      <c r="BX845" s="3">
        <v>18591934000</v>
      </c>
      <c r="BY845">
        <v>0</v>
      </c>
      <c r="BZ845">
        <v>0</v>
      </c>
      <c r="CA845">
        <v>0</v>
      </c>
      <c r="CB845">
        <v>0</v>
      </c>
      <c r="CC845">
        <v>23134440000</v>
      </c>
      <c r="CD845">
        <v>0.4</v>
      </c>
      <c r="CE845">
        <v>318246.78999999998</v>
      </c>
      <c r="CF845">
        <v>120146718.61</v>
      </c>
      <c r="CG845">
        <v>36818.68</v>
      </c>
      <c r="CH845">
        <v>26511.58</v>
      </c>
      <c r="CI845">
        <v>31.7388555</v>
      </c>
      <c r="CJ845">
        <v>3.66</v>
      </c>
      <c r="CK845">
        <v>167643.32999999999</v>
      </c>
      <c r="CL845">
        <v>203973.33</v>
      </c>
      <c r="CM845">
        <v>36330</v>
      </c>
      <c r="CN845">
        <v>1416.67</v>
      </c>
      <c r="CO845">
        <v>5974776.6699999999</v>
      </c>
      <c r="CP845">
        <v>-39463.33</v>
      </c>
      <c r="CQ845">
        <v>-92943.33</v>
      </c>
      <c r="CR845">
        <v>786316.66</v>
      </c>
      <c r="CS845">
        <v>162787445.13999999</v>
      </c>
      <c r="CT845">
        <v>2465.64</v>
      </c>
      <c r="CU845">
        <v>163589384.46000001</v>
      </c>
      <c r="CV845" s="34">
        <v>0.52966100000000005</v>
      </c>
      <c r="CW845">
        <v>49175857</v>
      </c>
      <c r="CX845" s="7">
        <v>2160598.0499999998</v>
      </c>
      <c r="CY845" s="10">
        <f t="shared" si="27"/>
        <v>0</v>
      </c>
      <c r="CZ845" s="10">
        <f>IFERROR(INDEX(CONFAZ!$A$2:$ES$440,MATCH(DATE(YEAR($A845),MONTH($A845),15),CONFAZ!$A$2:$A$440,0),4),0)</f>
        <v>36818.68</v>
      </c>
      <c r="DA845"/>
      <c r="DB845"/>
      <c r="DC845"/>
      <c r="DD845"/>
      <c r="DJ845"/>
    </row>
    <row r="846" spans="1:114" x14ac:dyDescent="0.25">
      <c r="A846" s="1">
        <v>42696</v>
      </c>
      <c r="B846" s="1" t="str">
        <f t="shared" si="26"/>
        <v>22/11/2016</v>
      </c>
      <c r="C846" t="s">
        <v>61</v>
      </c>
      <c r="D846" t="s">
        <v>11</v>
      </c>
      <c r="E846" s="8">
        <v>3.3420000000000001</v>
      </c>
      <c r="F846">
        <v>410267429.16999996</v>
      </c>
      <c r="G846">
        <v>1632664.14</v>
      </c>
      <c r="H846">
        <v>531350104</v>
      </c>
      <c r="I846">
        <v>71402483.75</v>
      </c>
      <c r="J846">
        <v>14333601.48</v>
      </c>
      <c r="K846">
        <v>12604506.999999996</v>
      </c>
      <c r="L846">
        <v>10926953</v>
      </c>
      <c r="M846" s="10">
        <v>12247850</v>
      </c>
      <c r="N846" s="10">
        <v>35906445</v>
      </c>
      <c r="O846" s="10">
        <v>69658731</v>
      </c>
      <c r="P846" s="10">
        <v>74797458</v>
      </c>
      <c r="Q846" s="10">
        <v>4921214</v>
      </c>
      <c r="R846" s="10">
        <v>67692241</v>
      </c>
      <c r="S846" s="10">
        <v>3024106</v>
      </c>
      <c r="T846" s="10">
        <v>191483760</v>
      </c>
      <c r="U846" s="10">
        <v>22313905</v>
      </c>
      <c r="V846" s="10">
        <v>47675624</v>
      </c>
      <c r="W846" s="10">
        <v>3024106</v>
      </c>
      <c r="X846" s="10">
        <v>191483760</v>
      </c>
      <c r="Y846" s="10">
        <v>22313905</v>
      </c>
      <c r="Z846" s="10">
        <v>47675624</v>
      </c>
      <c r="AA846" s="10">
        <v>1628770</v>
      </c>
      <c r="AB846" s="10">
        <v>0.3249422542</v>
      </c>
      <c r="AC846">
        <v>132.36000000000001</v>
      </c>
      <c r="AD846" s="2">
        <v>14212824778</v>
      </c>
      <c r="AE846" s="2">
        <v>11603000026</v>
      </c>
      <c r="AF846" s="10">
        <f>INDEX(CONFAZ!$EN$2:$ES$408,MATCH(DATE(YEAR($A846),MONTH($A846),15),CONFAZ!$EN$2:$EN$408,0),2)</f>
        <v>192293331</v>
      </c>
      <c r="AG846" s="10">
        <f>INDEX(CONFAZ!$EN$2:$ES$408,MATCH(DATE(YEAR($A846),MONTH($A846),15),CONFAZ!$EN$2:$EN$408,0),3)</f>
        <v>142686939</v>
      </c>
      <c r="AH846">
        <v>880</v>
      </c>
      <c r="AI846">
        <v>1221688152000</v>
      </c>
      <c r="AJ846">
        <v>13.9</v>
      </c>
      <c r="AK846">
        <v>7.0000000000000007E-2</v>
      </c>
      <c r="AL846">
        <v>1027.7666666666601</v>
      </c>
      <c r="AM846">
        <v>823.31</v>
      </c>
      <c r="AN846">
        <v>754.31857142857098</v>
      </c>
      <c r="AO846">
        <v>924.45320000000004</v>
      </c>
      <c r="AP846">
        <v>11.987932987073799</v>
      </c>
      <c r="AQ846">
        <v>1.18</v>
      </c>
      <c r="AR846">
        <v>156.85</v>
      </c>
      <c r="AS846">
        <v>0.43990000000000001</v>
      </c>
      <c r="AT846" s="10">
        <v>546016000000</v>
      </c>
      <c r="AU846">
        <v>0</v>
      </c>
      <c r="AV846">
        <v>0</v>
      </c>
      <c r="AW846">
        <v>115079899</v>
      </c>
      <c r="AX846">
        <v>112839174</v>
      </c>
      <c r="AY846">
        <v>0</v>
      </c>
      <c r="AZ846" s="10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2070430</v>
      </c>
      <c r="BM846">
        <v>0</v>
      </c>
      <c r="BN846">
        <v>170295</v>
      </c>
      <c r="BO846">
        <v>23134440000</v>
      </c>
      <c r="BP846" s="3">
        <v>0.4</v>
      </c>
      <c r="BQ846" s="3">
        <v>3704</v>
      </c>
      <c r="BR846">
        <v>21950.81</v>
      </c>
      <c r="BS846" s="3">
        <v>2353922000</v>
      </c>
      <c r="BT846" s="3">
        <v>23590000</v>
      </c>
      <c r="BU846" s="3">
        <v>4905638000</v>
      </c>
      <c r="BV846" s="3">
        <v>11308785000</v>
      </c>
      <c r="BW846" s="3">
        <v>4542506000</v>
      </c>
      <c r="BX846" s="3">
        <v>18591934000</v>
      </c>
      <c r="BY846">
        <v>0</v>
      </c>
      <c r="BZ846">
        <v>0</v>
      </c>
      <c r="CA846">
        <v>0</v>
      </c>
      <c r="CB846">
        <v>0</v>
      </c>
      <c r="CC846">
        <v>23134440000</v>
      </c>
      <c r="CD846">
        <v>0.4</v>
      </c>
      <c r="CE846">
        <v>274830.23</v>
      </c>
      <c r="CF846">
        <v>128007053.76000001</v>
      </c>
      <c r="CG846">
        <v>28689.43</v>
      </c>
      <c r="CH846">
        <v>25573.58</v>
      </c>
      <c r="CI846">
        <v>31.7388555</v>
      </c>
      <c r="CJ846">
        <v>3.67</v>
      </c>
      <c r="CK846">
        <v>167643.32999999999</v>
      </c>
      <c r="CL846">
        <v>203973.33</v>
      </c>
      <c r="CM846">
        <v>36330</v>
      </c>
      <c r="CN846">
        <v>1416.67</v>
      </c>
      <c r="CO846">
        <v>5974776.6699999999</v>
      </c>
      <c r="CP846">
        <v>-39463.33</v>
      </c>
      <c r="CQ846">
        <v>-92943.33</v>
      </c>
      <c r="CR846">
        <v>780104.76</v>
      </c>
      <c r="CS846">
        <v>158826521.44999999</v>
      </c>
      <c r="CT846">
        <v>1734.36</v>
      </c>
      <c r="CU846">
        <v>159608360.56999999</v>
      </c>
      <c r="CV846" s="34">
        <v>0.52966100000000005</v>
      </c>
      <c r="CW846">
        <v>60634655.57</v>
      </c>
      <c r="CX846" s="7">
        <v>2002963.1199999996</v>
      </c>
      <c r="CY846" s="10">
        <f t="shared" si="27"/>
        <v>0</v>
      </c>
      <c r="CZ846" s="10">
        <f>IFERROR(INDEX(CONFAZ!$A$2:$ES$440,MATCH(DATE(YEAR($A846),MONTH($A846),15),CONFAZ!$A$2:$A$440,0),4),0)</f>
        <v>28689.43</v>
      </c>
      <c r="DA846"/>
      <c r="DB846"/>
      <c r="DC846"/>
      <c r="DD846"/>
      <c r="DJ846"/>
    </row>
    <row r="847" spans="1:114" x14ac:dyDescent="0.25">
      <c r="A847" s="1">
        <v>42726</v>
      </c>
      <c r="B847" s="1" t="str">
        <f t="shared" si="26"/>
        <v>22/12/2016</v>
      </c>
      <c r="C847" t="s">
        <v>61</v>
      </c>
      <c r="D847" t="s">
        <v>11</v>
      </c>
      <c r="E847" s="8">
        <v>3.3523000000000001</v>
      </c>
      <c r="F847">
        <v>463188823.2100001</v>
      </c>
      <c r="G847">
        <v>1562036.0899999999</v>
      </c>
      <c r="H847">
        <v>592483616</v>
      </c>
      <c r="I847">
        <v>73226803.150000006</v>
      </c>
      <c r="J847">
        <v>13008339.650000002</v>
      </c>
      <c r="K847">
        <v>14331117.75</v>
      </c>
      <c r="L847">
        <v>11894108</v>
      </c>
      <c r="M847" s="10">
        <v>18273547</v>
      </c>
      <c r="N847" s="10">
        <v>35566214</v>
      </c>
      <c r="O847" s="10">
        <v>72914164</v>
      </c>
      <c r="P847" s="10">
        <v>84859730</v>
      </c>
      <c r="Q847" s="10">
        <v>5552783</v>
      </c>
      <c r="R847" s="10">
        <v>72480356</v>
      </c>
      <c r="S847" s="10">
        <v>3951902</v>
      </c>
      <c r="T847" s="10">
        <v>221700260</v>
      </c>
      <c r="U847" s="10">
        <v>23259972</v>
      </c>
      <c r="V847" s="10">
        <v>52370254</v>
      </c>
      <c r="W847" s="10">
        <v>3951902</v>
      </c>
      <c r="X847" s="10">
        <v>221700260</v>
      </c>
      <c r="Y847" s="10">
        <v>23259972</v>
      </c>
      <c r="Z847" s="10">
        <v>52370254</v>
      </c>
      <c r="AA847" s="10">
        <v>1554434</v>
      </c>
      <c r="AB847" s="10">
        <v>1.5538905799</v>
      </c>
      <c r="AC847">
        <v>133.34</v>
      </c>
      <c r="AD847" s="2">
        <v>15773205272</v>
      </c>
      <c r="AE847" s="2">
        <v>11666728798</v>
      </c>
      <c r="AF847" s="10">
        <f>INDEX(CONFAZ!$EN$2:$ES$408,MATCH(DATE(YEAR($A847),MONTH($A847),15),CONFAZ!$EN$2:$EN$408,0),2)</f>
        <v>202679861</v>
      </c>
      <c r="AG847" s="10">
        <f>INDEX(CONFAZ!$EN$2:$ES$408,MATCH(DATE(YEAR($A847),MONTH($A847),15),CONFAZ!$EN$2:$EN$408,0),3)</f>
        <v>175775506</v>
      </c>
      <c r="AH847">
        <v>880</v>
      </c>
      <c r="AI847">
        <v>1223643136800</v>
      </c>
      <c r="AJ847">
        <v>13.65</v>
      </c>
      <c r="AK847">
        <v>0.14000000000000001</v>
      </c>
      <c r="AL847">
        <v>1026.1199999999999</v>
      </c>
      <c r="AM847">
        <v>822.27700000000004</v>
      </c>
      <c r="AN847">
        <v>754.98095238095198</v>
      </c>
      <c r="AO847">
        <v>923.52919999999995</v>
      </c>
      <c r="AP847">
        <v>12.1539210910862</v>
      </c>
      <c r="AQ847">
        <v>1.3</v>
      </c>
      <c r="AR847">
        <v>184.16</v>
      </c>
      <c r="AS847">
        <v>25.56</v>
      </c>
      <c r="AT847" s="10">
        <v>547198100000</v>
      </c>
      <c r="AU847">
        <v>0</v>
      </c>
      <c r="AV847">
        <v>0</v>
      </c>
      <c r="AW847">
        <v>104990694</v>
      </c>
      <c r="AX847">
        <v>104716652</v>
      </c>
      <c r="AY847">
        <v>0</v>
      </c>
      <c r="AZ847" s="10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9653</v>
      </c>
      <c r="BM847">
        <v>0</v>
      </c>
      <c r="BN847">
        <v>264389</v>
      </c>
      <c r="BO847">
        <v>23134440000</v>
      </c>
      <c r="BP847" s="3">
        <v>0.4</v>
      </c>
      <c r="BQ847" s="3">
        <v>3704</v>
      </c>
      <c r="BR847" s="3">
        <v>21950.81</v>
      </c>
      <c r="BS847" s="3">
        <v>2353922000</v>
      </c>
      <c r="BT847" s="3">
        <v>23590000</v>
      </c>
      <c r="BU847">
        <v>4905638000</v>
      </c>
      <c r="BV847" s="3">
        <v>11308785000</v>
      </c>
      <c r="BW847">
        <v>4542506000</v>
      </c>
      <c r="BX847" s="3">
        <v>18591934000</v>
      </c>
      <c r="BY847">
        <v>0</v>
      </c>
      <c r="BZ847">
        <v>0</v>
      </c>
      <c r="CA847">
        <v>0</v>
      </c>
      <c r="CB847">
        <v>0</v>
      </c>
      <c r="CC847">
        <v>23134440000</v>
      </c>
      <c r="CD847">
        <v>0.4</v>
      </c>
      <c r="CE847">
        <v>279551.14</v>
      </c>
      <c r="CF847">
        <v>137931635.69999999</v>
      </c>
      <c r="CG847">
        <v>14226.23</v>
      </c>
      <c r="CH847">
        <v>30365.58</v>
      </c>
      <c r="CI847">
        <v>31.7388555</v>
      </c>
      <c r="CJ847">
        <v>3.73</v>
      </c>
      <c r="CK847">
        <v>167643.32999999999</v>
      </c>
      <c r="CL847">
        <v>203973.33</v>
      </c>
      <c r="CM847">
        <v>36330</v>
      </c>
      <c r="CN847">
        <v>1416.67</v>
      </c>
      <c r="CO847">
        <v>5974776.6699999999</v>
      </c>
      <c r="CP847">
        <v>-39463.33</v>
      </c>
      <c r="CQ847">
        <v>-92943.33</v>
      </c>
      <c r="CR847">
        <v>717632.41</v>
      </c>
      <c r="CS847">
        <v>174557951.25</v>
      </c>
      <c r="CT847">
        <v>4315.03</v>
      </c>
      <c r="CU847">
        <v>175279898.69</v>
      </c>
      <c r="CV847" s="34">
        <v>0.52966100000000005</v>
      </c>
      <c r="CW847">
        <v>42034719.469999999</v>
      </c>
      <c r="CX847" s="7">
        <v>1671762.72</v>
      </c>
      <c r="CY847" s="10">
        <f t="shared" si="27"/>
        <v>0</v>
      </c>
      <c r="CZ847" s="10">
        <f>IFERROR(INDEX(CONFAZ!$A$2:$ES$440,MATCH(DATE(YEAR($A847),MONTH($A847),15),CONFAZ!$A$2:$A$440,0),4),0)</f>
        <v>14226.23</v>
      </c>
      <c r="DA847"/>
      <c r="DB847"/>
      <c r="DC847"/>
      <c r="DD847"/>
      <c r="DJ847"/>
    </row>
    <row r="848" spans="1:114" x14ac:dyDescent="0.25">
      <c r="A848" s="1">
        <v>42757</v>
      </c>
      <c r="B848" s="1" t="str">
        <f t="shared" si="26"/>
        <v>22/01/2017</v>
      </c>
      <c r="C848" t="s">
        <v>61</v>
      </c>
      <c r="D848" t="s">
        <v>11</v>
      </c>
      <c r="E848" s="8">
        <v>3.1966000000000001</v>
      </c>
      <c r="F848">
        <v>365317667.58999991</v>
      </c>
      <c r="G848">
        <v>1697144.67</v>
      </c>
      <c r="H848">
        <v>503117053</v>
      </c>
      <c r="I848">
        <v>83427293.150000006</v>
      </c>
      <c r="J848">
        <v>12877788.620000001</v>
      </c>
      <c r="K848">
        <v>16187920.67</v>
      </c>
      <c r="L848">
        <v>40105627</v>
      </c>
      <c r="M848" s="10">
        <v>15885109</v>
      </c>
      <c r="N848" s="10">
        <v>38276561</v>
      </c>
      <c r="O848" s="10">
        <v>94146049</v>
      </c>
      <c r="P848" s="10">
        <v>84099599</v>
      </c>
      <c r="Q848" s="10">
        <v>5447745</v>
      </c>
      <c r="R848" s="10">
        <v>79725933</v>
      </c>
      <c r="S848" s="10">
        <v>3694251</v>
      </c>
      <c r="T848" s="10">
        <v>101824754</v>
      </c>
      <c r="U848" s="10">
        <v>24651733</v>
      </c>
      <c r="V848" s="10">
        <v>53684762</v>
      </c>
      <c r="W848" s="10">
        <v>3694251</v>
      </c>
      <c r="X848" s="10">
        <v>101824754</v>
      </c>
      <c r="Y848" s="10">
        <v>24651733</v>
      </c>
      <c r="Z848" s="10">
        <v>53684762</v>
      </c>
      <c r="AA848" s="10">
        <v>1680557</v>
      </c>
      <c r="AB848" s="10">
        <v>1.0175144673000001</v>
      </c>
      <c r="AC848">
        <v>128.47</v>
      </c>
      <c r="AD848" s="2">
        <v>14827875770</v>
      </c>
      <c r="AE848" s="2">
        <v>12335328289</v>
      </c>
      <c r="AF848" s="10">
        <f>INDEX(CONFAZ!$EN$2:$ES$408,MATCH(DATE(YEAR($A848),MONTH($A848),15),CONFAZ!$EN$2:$EN$408,0),2)</f>
        <v>155984808</v>
      </c>
      <c r="AG848" s="10">
        <f>INDEX(CONFAZ!$EN$2:$ES$408,MATCH(DATE(YEAR($A848),MONTH($A848),15),CONFAZ!$EN$2:$EN$408,0),3)</f>
        <v>160053096</v>
      </c>
      <c r="AH848">
        <v>937</v>
      </c>
      <c r="AI848">
        <v>1175415392800</v>
      </c>
      <c r="AJ848">
        <v>13.17</v>
      </c>
      <c r="AK848">
        <v>0.42</v>
      </c>
      <c r="AL848">
        <v>1025.9511111111101</v>
      </c>
      <c r="AM848">
        <v>829.50699999999995</v>
      </c>
      <c r="AN848">
        <v>763.16047619047595</v>
      </c>
      <c r="AO848">
        <v>927.56799999999998</v>
      </c>
      <c r="AP848">
        <v>12.677207492094301</v>
      </c>
      <c r="AQ848">
        <v>1.38</v>
      </c>
      <c r="AR848">
        <v>178.96</v>
      </c>
      <c r="AS848">
        <v>32.69</v>
      </c>
      <c r="AT848" s="10">
        <v>513642000000</v>
      </c>
      <c r="AU848">
        <v>0</v>
      </c>
      <c r="AV848">
        <v>0</v>
      </c>
      <c r="AW848">
        <v>107009063</v>
      </c>
      <c r="AX848">
        <v>106811018</v>
      </c>
      <c r="AY848">
        <v>0</v>
      </c>
      <c r="AZ848" s="10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198045</v>
      </c>
      <c r="BO848">
        <v>27308046000</v>
      </c>
      <c r="BP848" s="3">
        <v>0.4</v>
      </c>
      <c r="BQ848" s="3">
        <v>3704</v>
      </c>
      <c r="BR848" s="3">
        <v>25660.71</v>
      </c>
      <c r="BS848" s="3">
        <v>2676581000</v>
      </c>
      <c r="BT848" s="3">
        <v>22762000</v>
      </c>
      <c r="BU848">
        <v>6052464000</v>
      </c>
      <c r="BV848" s="3">
        <v>13383053000</v>
      </c>
      <c r="BW848" s="3">
        <v>5173186000</v>
      </c>
      <c r="BX848" s="3">
        <v>22134860000</v>
      </c>
      <c r="BY848">
        <v>0</v>
      </c>
      <c r="BZ848">
        <v>0</v>
      </c>
      <c r="CA848">
        <v>0</v>
      </c>
      <c r="CB848">
        <v>0</v>
      </c>
      <c r="CC848">
        <v>23134440000</v>
      </c>
      <c r="CD848">
        <v>0.4</v>
      </c>
      <c r="CE848">
        <v>291554.21000000002</v>
      </c>
      <c r="CF848">
        <v>124902917.68000001</v>
      </c>
      <c r="CG848">
        <v>48826.11</v>
      </c>
      <c r="CH848">
        <v>63023.59</v>
      </c>
      <c r="CI848">
        <v>31.432478700000001</v>
      </c>
      <c r="CJ848">
        <v>3.77</v>
      </c>
      <c r="CK848">
        <v>-170010</v>
      </c>
      <c r="CL848">
        <v>-133310</v>
      </c>
      <c r="CM848">
        <v>36700</v>
      </c>
      <c r="CN848">
        <v>5850</v>
      </c>
      <c r="CO848">
        <v>6146713.3300000001</v>
      </c>
      <c r="CP848">
        <v>-57550</v>
      </c>
      <c r="CQ848">
        <v>-147660</v>
      </c>
      <c r="CR848">
        <v>790093.14</v>
      </c>
      <c r="CS848">
        <v>184440618.25</v>
      </c>
      <c r="CT848">
        <v>42665.5</v>
      </c>
      <c r="CU848">
        <v>185273376.88999999</v>
      </c>
      <c r="CV848" s="34">
        <v>0.53694160000000002</v>
      </c>
      <c r="CW848">
        <v>141031163.40000001</v>
      </c>
      <c r="CX848" s="7">
        <v>7069849.8899999987</v>
      </c>
      <c r="CY848" s="10">
        <f t="shared" si="27"/>
        <v>0</v>
      </c>
      <c r="CZ848" s="10">
        <f>IFERROR(INDEX(CONFAZ!$A$2:$ES$440,MATCH(DATE(YEAR($A848),MONTH($A848),15),CONFAZ!$A$2:$A$440,0),4),0)</f>
        <v>48826.11</v>
      </c>
      <c r="DA848"/>
      <c r="DB848"/>
      <c r="DC848"/>
      <c r="DD848"/>
      <c r="DJ848"/>
    </row>
    <row r="849" spans="1:114" x14ac:dyDescent="0.25">
      <c r="A849" s="1">
        <v>42788</v>
      </c>
      <c r="B849" s="1" t="str">
        <f t="shared" si="26"/>
        <v>22/02/2017</v>
      </c>
      <c r="C849" t="s">
        <v>61</v>
      </c>
      <c r="D849" t="s">
        <v>11</v>
      </c>
      <c r="E849" s="8">
        <v>3.1042000000000001</v>
      </c>
      <c r="F849">
        <v>338039947.49000001</v>
      </c>
      <c r="G849">
        <v>1381774.2000000002</v>
      </c>
      <c r="H849">
        <v>454004451</v>
      </c>
      <c r="I849">
        <v>65128970.54999999</v>
      </c>
      <c r="J849">
        <v>12204047.560000001</v>
      </c>
      <c r="K849">
        <v>12095651.530000001</v>
      </c>
      <c r="L849">
        <v>88104197</v>
      </c>
      <c r="M849" s="10">
        <v>16117457</v>
      </c>
      <c r="N849" s="10">
        <v>34024201</v>
      </c>
      <c r="O849" s="10">
        <v>67058126</v>
      </c>
      <c r="P849" s="10">
        <v>75527364</v>
      </c>
      <c r="Q849" s="10">
        <v>4194435</v>
      </c>
      <c r="R849" s="10">
        <v>63758110</v>
      </c>
      <c r="S849" s="10">
        <v>2878404</v>
      </c>
      <c r="T849" s="10">
        <v>119683652</v>
      </c>
      <c r="U849" s="10">
        <v>24351187</v>
      </c>
      <c r="V849" s="10">
        <v>45030865</v>
      </c>
      <c r="W849" s="10">
        <v>2878404</v>
      </c>
      <c r="X849" s="10">
        <v>119683652</v>
      </c>
      <c r="Y849" s="10">
        <v>24351187</v>
      </c>
      <c r="Z849" s="10">
        <v>45030865</v>
      </c>
      <c r="AA849" s="10">
        <v>1380650</v>
      </c>
      <c r="AB849" s="10">
        <v>1.3450492600999999</v>
      </c>
      <c r="AC849">
        <v>129.38999999999999</v>
      </c>
      <c r="AD849" s="2">
        <v>15275976600</v>
      </c>
      <c r="AE849" s="2">
        <v>11046775404</v>
      </c>
      <c r="AF849" s="10">
        <f>INDEX(CONFAZ!$EN$2:$ES$408,MATCH(DATE(YEAR($A849),MONTH($A849),15),CONFAZ!$EN$2:$EN$408,0),2)</f>
        <v>178452260</v>
      </c>
      <c r="AG849" s="10">
        <f>INDEX(CONFAZ!$EN$2:$ES$408,MATCH(DATE(YEAR($A849),MONTH($A849),15),CONFAZ!$EN$2:$EN$408,0),3)</f>
        <v>372229261</v>
      </c>
      <c r="AH849">
        <v>937</v>
      </c>
      <c r="AI849">
        <v>1145390820200</v>
      </c>
      <c r="AJ849">
        <v>12.82</v>
      </c>
      <c r="AK849">
        <v>0.24</v>
      </c>
      <c r="AL849">
        <v>1032.60666666666</v>
      </c>
      <c r="AM849">
        <v>825.26149999999996</v>
      </c>
      <c r="AN849">
        <v>760.35571428571404</v>
      </c>
      <c r="AO849">
        <v>928.1028</v>
      </c>
      <c r="AP849">
        <v>13.2800808504849</v>
      </c>
      <c r="AQ849">
        <v>1.33</v>
      </c>
      <c r="AR849">
        <v>173.49</v>
      </c>
      <c r="AS849">
        <v>-3.78</v>
      </c>
      <c r="AT849" s="10">
        <v>510880500000</v>
      </c>
      <c r="AU849">
        <v>0</v>
      </c>
      <c r="AV849">
        <v>0</v>
      </c>
      <c r="AW849">
        <v>80120607</v>
      </c>
      <c r="AX849">
        <v>79957870</v>
      </c>
      <c r="AY849">
        <v>0</v>
      </c>
      <c r="AZ849" s="10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10078</v>
      </c>
      <c r="BM849">
        <v>0</v>
      </c>
      <c r="BN849">
        <v>152659</v>
      </c>
      <c r="BO849">
        <v>27308046000</v>
      </c>
      <c r="BP849" s="3">
        <v>0.4</v>
      </c>
      <c r="BQ849" s="3">
        <v>3704</v>
      </c>
      <c r="BR849" s="3">
        <v>25660.71</v>
      </c>
      <c r="BS849" s="3">
        <v>2676581000</v>
      </c>
      <c r="BT849" s="3">
        <v>22762000</v>
      </c>
      <c r="BU849" s="3">
        <v>6052464000</v>
      </c>
      <c r="BV849" s="3">
        <v>13383053000</v>
      </c>
      <c r="BW849" s="3">
        <v>5173186000</v>
      </c>
      <c r="BX849">
        <v>22134860000</v>
      </c>
      <c r="BY849">
        <v>0</v>
      </c>
      <c r="BZ849">
        <v>0</v>
      </c>
      <c r="CA849">
        <v>0</v>
      </c>
      <c r="CB849">
        <v>0</v>
      </c>
      <c r="CC849">
        <v>23134440000</v>
      </c>
      <c r="CD849">
        <v>0.4</v>
      </c>
      <c r="CE849">
        <v>274050.7</v>
      </c>
      <c r="CF849">
        <v>138572114.84999999</v>
      </c>
      <c r="CG849">
        <v>41277.230000000003</v>
      </c>
      <c r="CH849">
        <v>27139.589999999997</v>
      </c>
      <c r="CI849">
        <v>31.432478700000001</v>
      </c>
      <c r="CJ849">
        <v>3.76</v>
      </c>
      <c r="CK849">
        <v>-170010</v>
      </c>
      <c r="CL849">
        <v>-133310</v>
      </c>
      <c r="CM849">
        <v>36700</v>
      </c>
      <c r="CN849">
        <v>5850</v>
      </c>
      <c r="CO849">
        <v>6146713.3300000001</v>
      </c>
      <c r="CP849">
        <v>-57550</v>
      </c>
      <c r="CQ849">
        <v>-147660</v>
      </c>
      <c r="CR849">
        <v>463470.81</v>
      </c>
      <c r="CS849">
        <v>158021251.33000001</v>
      </c>
      <c r="CT849">
        <v>128905.36</v>
      </c>
      <c r="CU849">
        <v>158617503.80000001</v>
      </c>
      <c r="CV849" s="34">
        <v>0.53694160000000002</v>
      </c>
      <c r="CW849">
        <v>535354307.5</v>
      </c>
      <c r="CX849" s="7">
        <v>16332297.110000001</v>
      </c>
      <c r="CY849" s="10">
        <f t="shared" si="27"/>
        <v>0</v>
      </c>
      <c r="CZ849" s="10">
        <f>IFERROR(INDEX(CONFAZ!$A$2:$ES$440,MATCH(DATE(YEAR($A849),MONTH($A849),15),CONFAZ!$A$2:$A$440,0),4),0)</f>
        <v>41277.230000000003</v>
      </c>
      <c r="DA849"/>
      <c r="DB849"/>
      <c r="DC849"/>
      <c r="DD849"/>
      <c r="DJ849"/>
    </row>
    <row r="850" spans="1:114" x14ac:dyDescent="0.25">
      <c r="A850" s="1">
        <v>42816</v>
      </c>
      <c r="B850" s="1" t="str">
        <f t="shared" si="26"/>
        <v>22/03/2017</v>
      </c>
      <c r="C850" t="s">
        <v>61</v>
      </c>
      <c r="D850" t="s">
        <v>11</v>
      </c>
      <c r="E850" s="8">
        <v>3.1278999999999999</v>
      </c>
      <c r="F850">
        <v>339998469.18999994</v>
      </c>
      <c r="G850">
        <v>1934074.5</v>
      </c>
      <c r="H850">
        <v>475655184</v>
      </c>
      <c r="I850">
        <v>60729442.860000014</v>
      </c>
      <c r="J850">
        <v>38555643.799999997</v>
      </c>
      <c r="K850">
        <v>12759340.950000001</v>
      </c>
      <c r="L850">
        <v>60723876</v>
      </c>
      <c r="M850" s="10">
        <v>15659690</v>
      </c>
      <c r="N850" s="10">
        <v>35822423</v>
      </c>
      <c r="O850" s="10">
        <v>66264769</v>
      </c>
      <c r="P850" s="10">
        <v>78205167</v>
      </c>
      <c r="Q850" s="10">
        <v>6196604</v>
      </c>
      <c r="R850" s="10">
        <v>58222913</v>
      </c>
      <c r="S850" s="10">
        <v>5785802</v>
      </c>
      <c r="T850" s="10">
        <v>125245215</v>
      </c>
      <c r="U850" s="10">
        <v>43483150</v>
      </c>
      <c r="V850" s="10">
        <v>38835387</v>
      </c>
      <c r="W850" s="10">
        <v>5785802</v>
      </c>
      <c r="X850" s="10">
        <v>125245215</v>
      </c>
      <c r="Y850" s="10">
        <v>43483150</v>
      </c>
      <c r="Z850" s="10">
        <v>38835387</v>
      </c>
      <c r="AA850" s="10">
        <v>1934064</v>
      </c>
      <c r="AB850" s="10">
        <v>0.28075337989999999</v>
      </c>
      <c r="AC850">
        <v>141.9</v>
      </c>
      <c r="AD850" s="2">
        <v>19854737707</v>
      </c>
      <c r="AE850" s="2">
        <v>13562894075</v>
      </c>
      <c r="AF850" s="10">
        <f>INDEX(CONFAZ!$EN$2:$ES$408,MATCH(DATE(YEAR($A850),MONTH($A850),15),CONFAZ!$EN$2:$EN$408,0),2)</f>
        <v>243161328</v>
      </c>
      <c r="AG850" s="10">
        <f>INDEX(CONFAZ!$EN$2:$ES$408,MATCH(DATE(YEAR($A850),MONTH($A850),15),CONFAZ!$EN$2:$EN$408,0),3)</f>
        <v>268839661</v>
      </c>
      <c r="AH850">
        <v>937</v>
      </c>
      <c r="AI850">
        <v>1157670196900</v>
      </c>
      <c r="AJ850">
        <v>12.15</v>
      </c>
      <c r="AK850">
        <v>0.32</v>
      </c>
      <c r="AL850">
        <v>1055.36333333333</v>
      </c>
      <c r="AM850">
        <v>847.81449999999995</v>
      </c>
      <c r="AN850">
        <v>780.675238095238</v>
      </c>
      <c r="AO850">
        <v>951.50160000000005</v>
      </c>
      <c r="AP850">
        <v>13.8680187298232</v>
      </c>
      <c r="AQ850">
        <v>1.25</v>
      </c>
      <c r="AR850">
        <v>167.03</v>
      </c>
      <c r="AS850">
        <v>-9.01</v>
      </c>
      <c r="AT850" s="10">
        <v>561062100000</v>
      </c>
      <c r="AU850">
        <v>0</v>
      </c>
      <c r="AV850">
        <v>0</v>
      </c>
      <c r="AW850">
        <v>113439637</v>
      </c>
      <c r="AX850">
        <v>113175833</v>
      </c>
      <c r="AY850">
        <v>0</v>
      </c>
      <c r="AZ850" s="1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263804</v>
      </c>
      <c r="BO850">
        <v>27308046000</v>
      </c>
      <c r="BP850" s="3">
        <v>0.4</v>
      </c>
      <c r="BQ850" s="3">
        <v>3704</v>
      </c>
      <c r="BR850" s="3">
        <v>25660.71</v>
      </c>
      <c r="BS850" s="3">
        <v>2676581000</v>
      </c>
      <c r="BT850" s="3">
        <v>22762000</v>
      </c>
      <c r="BU850">
        <v>6052464000</v>
      </c>
      <c r="BV850" s="3">
        <v>13383053000</v>
      </c>
      <c r="BW850" s="3">
        <v>5173186000</v>
      </c>
      <c r="BX850" s="3">
        <v>22134860000</v>
      </c>
      <c r="BY850">
        <v>0</v>
      </c>
      <c r="BZ850">
        <v>0</v>
      </c>
      <c r="CA850">
        <v>0</v>
      </c>
      <c r="CB850">
        <v>0</v>
      </c>
      <c r="CC850">
        <v>23134440000</v>
      </c>
      <c r="CD850">
        <v>0.4</v>
      </c>
      <c r="CE850">
        <v>166270.70000000001</v>
      </c>
      <c r="CF850">
        <v>162068809.24000001</v>
      </c>
      <c r="CG850">
        <v>13790.26</v>
      </c>
      <c r="CH850">
        <v>27262.589999999997</v>
      </c>
      <c r="CI850">
        <v>31.432478700000001</v>
      </c>
      <c r="CJ850">
        <v>3.69</v>
      </c>
      <c r="CK850">
        <v>-170010</v>
      </c>
      <c r="CL850">
        <v>-133310</v>
      </c>
      <c r="CM850">
        <v>36700</v>
      </c>
      <c r="CN850">
        <v>5850</v>
      </c>
      <c r="CO850">
        <v>6146713.3300000001</v>
      </c>
      <c r="CP850">
        <v>-57550</v>
      </c>
      <c r="CQ850">
        <v>-147660</v>
      </c>
      <c r="CR850">
        <v>839273.08</v>
      </c>
      <c r="CS850">
        <v>172976134.44</v>
      </c>
      <c r="CT850">
        <v>78704.179999999993</v>
      </c>
      <c r="CU850">
        <v>173894578.37</v>
      </c>
      <c r="CV850" s="34">
        <v>0.53694160000000002</v>
      </c>
      <c r="CW850">
        <v>363134183.39999998</v>
      </c>
      <c r="CX850" s="7">
        <v>16797277.48</v>
      </c>
      <c r="CY850" s="10">
        <f t="shared" si="27"/>
        <v>0</v>
      </c>
      <c r="CZ850" s="10">
        <f>IFERROR(INDEX(CONFAZ!$A$2:$ES$440,MATCH(DATE(YEAR($A850),MONTH($A850),15),CONFAZ!$A$2:$A$440,0),4),0)</f>
        <v>13790.26</v>
      </c>
      <c r="DA850"/>
      <c r="DB850" s="4"/>
      <c r="DC850" s="4"/>
      <c r="DD850"/>
    </row>
    <row r="851" spans="1:114" x14ac:dyDescent="0.25">
      <c r="A851" s="1">
        <v>42847</v>
      </c>
      <c r="B851" s="1" t="str">
        <f t="shared" si="26"/>
        <v>22/04/2017</v>
      </c>
      <c r="C851" t="s">
        <v>61</v>
      </c>
      <c r="D851" t="s">
        <v>11</v>
      </c>
      <c r="E851" s="8">
        <v>3.1362000000000001</v>
      </c>
      <c r="F851">
        <v>341039069.92999995</v>
      </c>
      <c r="G851">
        <v>1378469.23</v>
      </c>
      <c r="H851">
        <v>468907067</v>
      </c>
      <c r="I851">
        <v>68638716.910000026</v>
      </c>
      <c r="J851">
        <v>23860942.550000001</v>
      </c>
      <c r="K851">
        <v>13205321.550000001</v>
      </c>
      <c r="L851">
        <v>44234557</v>
      </c>
      <c r="M851" s="10">
        <v>19260238</v>
      </c>
      <c r="N851" s="10">
        <v>31913683</v>
      </c>
      <c r="O851" s="10">
        <v>68930367</v>
      </c>
      <c r="P851" s="10">
        <v>88776272</v>
      </c>
      <c r="Q851" s="10">
        <v>4757274</v>
      </c>
      <c r="R851" s="10">
        <v>57482922</v>
      </c>
      <c r="S851" s="10">
        <v>2936860</v>
      </c>
      <c r="T851" s="10">
        <v>119742808</v>
      </c>
      <c r="U851" s="10">
        <v>30144014</v>
      </c>
      <c r="V851" s="10">
        <v>43585900</v>
      </c>
      <c r="W851" s="10">
        <v>2936860</v>
      </c>
      <c r="X851" s="10">
        <v>119742808</v>
      </c>
      <c r="Y851" s="10">
        <v>30144014</v>
      </c>
      <c r="Z851" s="10">
        <v>43585900</v>
      </c>
      <c r="AA851" s="10">
        <v>1376729</v>
      </c>
      <c r="AB851" s="10">
        <v>0.1010577377</v>
      </c>
      <c r="AC851">
        <v>133.75</v>
      </c>
      <c r="AD851" s="2">
        <v>17484572350</v>
      </c>
      <c r="AE851" s="2">
        <v>11459643696</v>
      </c>
      <c r="AF851" s="10">
        <f>INDEX(CONFAZ!$EN$2:$ES$408,MATCH(DATE(YEAR($A851),MONTH($A851),15),CONFAZ!$EN$2:$EN$408,0),2)</f>
        <v>253316541</v>
      </c>
      <c r="AG851" s="10">
        <f>INDEX(CONFAZ!$EN$2:$ES$408,MATCH(DATE(YEAR($A851),MONTH($A851),15),CONFAZ!$EN$2:$EN$408,0),3)</f>
        <v>183240152</v>
      </c>
      <c r="AH851">
        <v>937</v>
      </c>
      <c r="AI851">
        <v>1175902509000</v>
      </c>
      <c r="AJ851">
        <v>11.59</v>
      </c>
      <c r="AK851">
        <v>0.08</v>
      </c>
      <c r="AL851">
        <v>1057.9527777777701</v>
      </c>
      <c r="AM851">
        <v>848.81349999999998</v>
      </c>
      <c r="AN851">
        <v>781.59809523809497</v>
      </c>
      <c r="AO851">
        <v>953.63480000000004</v>
      </c>
      <c r="AP851">
        <v>13.715015677621601</v>
      </c>
      <c r="AQ851">
        <v>1.1399999999999999</v>
      </c>
      <c r="AR851">
        <v>168.54</v>
      </c>
      <c r="AS851">
        <v>12.45</v>
      </c>
      <c r="AT851" s="10">
        <v>537678900000</v>
      </c>
      <c r="AU851">
        <v>0</v>
      </c>
      <c r="AV851">
        <v>0</v>
      </c>
      <c r="AW851">
        <v>100069842</v>
      </c>
      <c r="AX851">
        <v>94593391</v>
      </c>
      <c r="AY851">
        <v>0</v>
      </c>
      <c r="AZ851" s="10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5198936</v>
      </c>
      <c r="BN851">
        <v>277515</v>
      </c>
      <c r="BO851">
        <v>27308046000</v>
      </c>
      <c r="BP851" s="3">
        <v>0.4</v>
      </c>
      <c r="BQ851" s="3">
        <v>3704</v>
      </c>
      <c r="BR851" s="3">
        <v>25660.71</v>
      </c>
      <c r="BS851" s="3">
        <v>2676581000</v>
      </c>
      <c r="BT851" s="3">
        <v>22762000</v>
      </c>
      <c r="BU851" s="3">
        <v>6052464000</v>
      </c>
      <c r="BV851" s="3">
        <v>13383053000</v>
      </c>
      <c r="BW851" s="3">
        <v>5173186000</v>
      </c>
      <c r="BX851" s="3">
        <v>22134860000</v>
      </c>
      <c r="BY851">
        <v>0</v>
      </c>
      <c r="BZ851">
        <v>0</v>
      </c>
      <c r="CA851">
        <v>0</v>
      </c>
      <c r="CB851">
        <v>0</v>
      </c>
      <c r="CC851">
        <v>23134440000</v>
      </c>
      <c r="CD851">
        <v>0.4</v>
      </c>
      <c r="CE851">
        <v>260797.29</v>
      </c>
      <c r="CF851">
        <v>151268061.21000001</v>
      </c>
      <c r="CG851">
        <v>16032.67</v>
      </c>
      <c r="CH851">
        <v>26712.589999999997</v>
      </c>
      <c r="CI851">
        <v>31.432478700000001</v>
      </c>
      <c r="CJ851">
        <v>3.64</v>
      </c>
      <c r="CK851">
        <v>-424070</v>
      </c>
      <c r="CL851">
        <v>-391773.33</v>
      </c>
      <c r="CM851">
        <v>32300</v>
      </c>
      <c r="CN851">
        <v>55513.33</v>
      </c>
      <c r="CO851">
        <v>6100166.6699999999</v>
      </c>
      <c r="CP851">
        <v>-62416.67</v>
      </c>
      <c r="CQ851">
        <v>-378770</v>
      </c>
      <c r="CR851">
        <v>541658.27</v>
      </c>
      <c r="CS851">
        <v>167934001.62</v>
      </c>
      <c r="CT851">
        <v>75305.45</v>
      </c>
      <c r="CU851">
        <v>168550965.34</v>
      </c>
      <c r="CV851" s="34">
        <v>0.53694160000000002</v>
      </c>
      <c r="CW851">
        <v>280998206.19999999</v>
      </c>
      <c r="CX851" s="7">
        <v>11037125.609999999</v>
      </c>
      <c r="CY851" s="10">
        <f t="shared" si="27"/>
        <v>0</v>
      </c>
      <c r="CZ851" s="10">
        <f>IFERROR(INDEX(CONFAZ!$A$2:$ES$440,MATCH(DATE(YEAR($A851),MONTH($A851),15),CONFAZ!$A$2:$A$440,0),4),0)</f>
        <v>16032.67</v>
      </c>
      <c r="DA851"/>
      <c r="DB851" s="4"/>
      <c r="DC851" s="4"/>
      <c r="DD851"/>
    </row>
    <row r="852" spans="1:114" x14ac:dyDescent="0.25">
      <c r="A852" s="1">
        <v>42877</v>
      </c>
      <c r="B852" s="1" t="str">
        <f t="shared" si="26"/>
        <v>22/05/2017</v>
      </c>
      <c r="C852" t="s">
        <v>61</v>
      </c>
      <c r="D852" t="s">
        <v>11</v>
      </c>
      <c r="E852" s="8">
        <v>3.2094999999999998</v>
      </c>
      <c r="F852">
        <v>373427219.12999994</v>
      </c>
      <c r="G852">
        <v>1772102.01</v>
      </c>
      <c r="H852">
        <v>500239104</v>
      </c>
      <c r="I852">
        <v>67110254.549999982</v>
      </c>
      <c r="J852">
        <v>22752023.870000001</v>
      </c>
      <c r="K852">
        <v>13556881.48</v>
      </c>
      <c r="L852">
        <v>48610588</v>
      </c>
      <c r="M852" s="10">
        <v>18295429</v>
      </c>
      <c r="N852" s="10">
        <v>32386345</v>
      </c>
      <c r="O852" s="10">
        <v>72238126</v>
      </c>
      <c r="P852" s="10">
        <v>83426474</v>
      </c>
      <c r="Q852" s="10">
        <v>5592145</v>
      </c>
      <c r="R852" s="10">
        <v>60461678</v>
      </c>
      <c r="S852" s="10">
        <v>4966697</v>
      </c>
      <c r="T852" s="10">
        <v>19147778</v>
      </c>
      <c r="U852" s="10">
        <v>149940277</v>
      </c>
      <c r="V852" s="10">
        <v>52013456</v>
      </c>
      <c r="W852" s="10">
        <v>4966697</v>
      </c>
      <c r="X852" s="10">
        <v>19147778</v>
      </c>
      <c r="Y852" s="10">
        <v>149940277</v>
      </c>
      <c r="Z852" s="10">
        <v>52013456</v>
      </c>
      <c r="AA852" s="10">
        <v>1770699</v>
      </c>
      <c r="AB852" s="10">
        <v>0.1914419467</v>
      </c>
      <c r="AC852">
        <v>136</v>
      </c>
      <c r="AD852" s="2">
        <v>19726040175</v>
      </c>
      <c r="AE852" s="2">
        <v>12968955269</v>
      </c>
      <c r="AF852" s="10">
        <f>INDEX(CONFAZ!$EN$2:$ES$408,MATCH(DATE(YEAR($A852),MONTH($A852),15),CONFAZ!$EN$2:$EN$408,0),2)</f>
        <v>296949584</v>
      </c>
      <c r="AG852" s="10">
        <f>INDEX(CONFAZ!$EN$2:$ES$408,MATCH(DATE(YEAR($A852),MONTH($A852),15),CONFAZ!$EN$2:$EN$408,0),3)</f>
        <v>217985148</v>
      </c>
      <c r="AH852">
        <v>937</v>
      </c>
      <c r="AI852">
        <v>1208347864500</v>
      </c>
      <c r="AJ852">
        <v>11.15</v>
      </c>
      <c r="AK852">
        <v>0.36</v>
      </c>
      <c r="AL852">
        <v>1061.8088888888799</v>
      </c>
      <c r="AM852">
        <v>850.90949999999998</v>
      </c>
      <c r="AN852">
        <v>783.33285714285705</v>
      </c>
      <c r="AO852">
        <v>956.94240000000002</v>
      </c>
      <c r="AP852">
        <v>13.4202772545041</v>
      </c>
      <c r="AQ852">
        <v>1.31</v>
      </c>
      <c r="AR852">
        <v>164.93</v>
      </c>
      <c r="AS852">
        <v>-0.27</v>
      </c>
      <c r="AT852" s="10">
        <v>550991800000</v>
      </c>
      <c r="AU852">
        <v>0</v>
      </c>
      <c r="AV852">
        <v>0</v>
      </c>
      <c r="AW852">
        <v>97182486</v>
      </c>
      <c r="AX852">
        <v>92828457</v>
      </c>
      <c r="AY852">
        <v>0</v>
      </c>
      <c r="AZ852" s="10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4118096</v>
      </c>
      <c r="BN852">
        <v>235933</v>
      </c>
      <c r="BO852">
        <v>27308046000</v>
      </c>
      <c r="BP852" s="3">
        <v>0.4</v>
      </c>
      <c r="BQ852" s="3">
        <v>3704</v>
      </c>
      <c r="BR852" s="3">
        <v>25660.71</v>
      </c>
      <c r="BS852" s="3">
        <v>2676581000</v>
      </c>
      <c r="BT852">
        <v>22762000</v>
      </c>
      <c r="BU852" s="3">
        <v>6052464000</v>
      </c>
      <c r="BV852" s="3">
        <v>13383053000</v>
      </c>
      <c r="BW852" s="3">
        <v>5173186000</v>
      </c>
      <c r="BX852" s="3">
        <v>22134860000</v>
      </c>
      <c r="BY852">
        <v>0</v>
      </c>
      <c r="BZ852">
        <v>0</v>
      </c>
      <c r="CA852">
        <v>0</v>
      </c>
      <c r="CB852">
        <v>0</v>
      </c>
      <c r="CC852">
        <v>23134440000</v>
      </c>
      <c r="CD852">
        <v>0.4</v>
      </c>
      <c r="CE852">
        <v>211840.92</v>
      </c>
      <c r="CF852">
        <v>142077725.09999999</v>
      </c>
      <c r="CG852">
        <v>20276.439999999999</v>
      </c>
      <c r="CH852">
        <v>27452.589999999997</v>
      </c>
      <c r="CI852">
        <v>31.432478700000001</v>
      </c>
      <c r="CJ852">
        <v>3.62</v>
      </c>
      <c r="CK852">
        <v>-424070</v>
      </c>
      <c r="CL852">
        <v>-391773.33</v>
      </c>
      <c r="CM852">
        <v>32300</v>
      </c>
      <c r="CN852">
        <v>55513.33</v>
      </c>
      <c r="CO852">
        <v>6100166.6699999999</v>
      </c>
      <c r="CP852">
        <v>-62416.67</v>
      </c>
      <c r="CQ852">
        <v>-378770</v>
      </c>
      <c r="CR852">
        <v>775324.58</v>
      </c>
      <c r="CS852">
        <v>175599808.31</v>
      </c>
      <c r="CT852">
        <v>74309.53</v>
      </c>
      <c r="CU852">
        <v>176449442.41999999</v>
      </c>
      <c r="CV852" s="34">
        <v>0.53694160000000002</v>
      </c>
      <c r="CW852">
        <v>249595604.5</v>
      </c>
      <c r="CX852" s="7">
        <v>9110425.6399999987</v>
      </c>
      <c r="CY852" s="10">
        <f t="shared" si="27"/>
        <v>0</v>
      </c>
      <c r="CZ852" s="10">
        <f>IFERROR(INDEX(CONFAZ!$A$2:$ES$440,MATCH(DATE(YEAR($A852),MONTH($A852),15),CONFAZ!$A$2:$A$440,0),4),0)</f>
        <v>20276.439999999999</v>
      </c>
      <c r="DA852" s="10"/>
      <c r="DB852" s="10"/>
      <c r="DC852"/>
      <c r="DD852"/>
      <c r="DJ852"/>
    </row>
    <row r="853" spans="1:114" x14ac:dyDescent="0.25">
      <c r="A853" s="1">
        <v>42908</v>
      </c>
      <c r="B853" s="1" t="str">
        <f t="shared" si="26"/>
        <v>22/06/2017</v>
      </c>
      <c r="C853" t="s">
        <v>61</v>
      </c>
      <c r="D853" t="s">
        <v>11</v>
      </c>
      <c r="E853" s="8">
        <v>3.2953999999999999</v>
      </c>
      <c r="F853">
        <v>424931799.79000002</v>
      </c>
      <c r="G853">
        <v>1361135.0799999998</v>
      </c>
      <c r="H853">
        <v>557560897</v>
      </c>
      <c r="I853">
        <v>75868630.640000015</v>
      </c>
      <c r="J853">
        <v>20927502.080000002</v>
      </c>
      <c r="K853">
        <v>14478268.440000001</v>
      </c>
      <c r="L853">
        <v>30619550</v>
      </c>
      <c r="M853" s="10">
        <v>15572143</v>
      </c>
      <c r="N853" s="10">
        <v>33478897</v>
      </c>
      <c r="O853" s="10">
        <v>75708448</v>
      </c>
      <c r="P853" s="10">
        <v>82428777</v>
      </c>
      <c r="Q853" s="10">
        <v>5425526</v>
      </c>
      <c r="R853" s="10">
        <v>72390980</v>
      </c>
      <c r="S853" s="10">
        <v>4847676</v>
      </c>
      <c r="T853" s="10">
        <v>17670428</v>
      </c>
      <c r="U853" s="10">
        <v>197074001</v>
      </c>
      <c r="V853" s="10">
        <v>51604119</v>
      </c>
      <c r="W853" s="10">
        <v>4847676</v>
      </c>
      <c r="X853" s="10">
        <v>17670428</v>
      </c>
      <c r="Y853" s="10">
        <v>197074001</v>
      </c>
      <c r="Z853" s="10">
        <v>51604119</v>
      </c>
      <c r="AA853" s="10">
        <v>1359902</v>
      </c>
      <c r="AB853" s="10">
        <v>0.1970472764</v>
      </c>
      <c r="AC853">
        <v>134.88</v>
      </c>
      <c r="AD853" s="2">
        <v>19535151809</v>
      </c>
      <c r="AE853" s="2">
        <v>13408998263</v>
      </c>
      <c r="AF853" s="10">
        <f>INDEX(CONFAZ!$EN$2:$ES$408,MATCH(DATE(YEAR($A853),MONTH($A853),15),CONFAZ!$EN$2:$EN$408,0),2)</f>
        <v>289617850</v>
      </c>
      <c r="AG853" s="10">
        <f>INDEX(CONFAZ!$EN$2:$ES$408,MATCH(DATE(YEAR($A853),MONTH($A853),15),CONFAZ!$EN$2:$EN$408,0),3)</f>
        <v>246233113</v>
      </c>
      <c r="AH853">
        <v>937</v>
      </c>
      <c r="AI853">
        <v>1242942495000</v>
      </c>
      <c r="AJ853">
        <v>10.15</v>
      </c>
      <c r="AK853">
        <v>-0.3</v>
      </c>
      <c r="AL853">
        <v>1057.70055555555</v>
      </c>
      <c r="AM853">
        <v>849.11249999999995</v>
      </c>
      <c r="AN853">
        <v>782.4</v>
      </c>
      <c r="AO853">
        <v>953.10640000000001</v>
      </c>
      <c r="AP853">
        <v>13.1013286315769</v>
      </c>
      <c r="AQ853">
        <v>0.77</v>
      </c>
      <c r="AR853">
        <v>157.22</v>
      </c>
      <c r="AS853">
        <v>2.33</v>
      </c>
      <c r="AT853" s="10">
        <v>541966900000</v>
      </c>
      <c r="AU853">
        <v>0</v>
      </c>
      <c r="AV853">
        <v>0</v>
      </c>
      <c r="AW853">
        <v>97132374</v>
      </c>
      <c r="AX853">
        <v>86393639</v>
      </c>
      <c r="AY853">
        <v>0</v>
      </c>
      <c r="AZ853" s="10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10066803</v>
      </c>
      <c r="BN853">
        <v>671932</v>
      </c>
      <c r="BO853">
        <v>27308046000</v>
      </c>
      <c r="BP853" s="3">
        <v>0.4</v>
      </c>
      <c r="BQ853" s="3">
        <v>3704</v>
      </c>
      <c r="BR853" s="3">
        <v>25660.71</v>
      </c>
      <c r="BS853" s="3">
        <v>2676581000</v>
      </c>
      <c r="BT853" s="3">
        <v>22762000</v>
      </c>
      <c r="BU853" s="3">
        <v>6052464000</v>
      </c>
      <c r="BV853" s="3">
        <v>13383053000</v>
      </c>
      <c r="BW853" s="3">
        <v>5173186000</v>
      </c>
      <c r="BX853" s="3">
        <v>22134860000</v>
      </c>
      <c r="BY853">
        <v>0</v>
      </c>
      <c r="BZ853">
        <v>0</v>
      </c>
      <c r="CA853">
        <v>0</v>
      </c>
      <c r="CB853">
        <v>0</v>
      </c>
      <c r="CC853">
        <v>23134440000</v>
      </c>
      <c r="CD853">
        <v>0.4</v>
      </c>
      <c r="CE853">
        <v>218036.43</v>
      </c>
      <c r="CF853">
        <v>169579880.58000001</v>
      </c>
      <c r="CG853">
        <v>27050.09</v>
      </c>
      <c r="CH853">
        <v>27272.589999999997</v>
      </c>
      <c r="CI853">
        <v>31.432478700000001</v>
      </c>
      <c r="CJ853">
        <v>3.55</v>
      </c>
      <c r="CK853">
        <v>-424070</v>
      </c>
      <c r="CL853">
        <v>-391773.33</v>
      </c>
      <c r="CM853">
        <v>32300</v>
      </c>
      <c r="CN853">
        <v>55513.33</v>
      </c>
      <c r="CO853">
        <v>6100166.6699999999</v>
      </c>
      <c r="CP853">
        <v>-62416.67</v>
      </c>
      <c r="CQ853">
        <v>-378770</v>
      </c>
      <c r="CR853">
        <v>512658.58</v>
      </c>
      <c r="CS853">
        <v>179852623.41</v>
      </c>
      <c r="CT853">
        <v>34667.550000000003</v>
      </c>
      <c r="CU853">
        <v>180401749.53999999</v>
      </c>
      <c r="CV853" s="34">
        <v>0.53694160000000002</v>
      </c>
      <c r="CW853">
        <v>165223687.59999999</v>
      </c>
      <c r="CX853" s="7">
        <v>5054643.32</v>
      </c>
      <c r="CY853" s="10">
        <f t="shared" si="27"/>
        <v>0</v>
      </c>
      <c r="CZ853" s="10">
        <f>IFERROR(INDEX(CONFAZ!$A$2:$ES$440,MATCH(DATE(YEAR($A853),MONTH($A853),15),CONFAZ!$A$2:$A$440,0),4),0)</f>
        <v>27050.09</v>
      </c>
      <c r="DA853"/>
      <c r="DB853"/>
      <c r="DC853"/>
      <c r="DD853"/>
      <c r="DJ853"/>
    </row>
    <row r="854" spans="1:114" x14ac:dyDescent="0.25">
      <c r="A854" s="1">
        <v>42938</v>
      </c>
      <c r="B854" s="1" t="str">
        <f t="shared" si="26"/>
        <v>22/07/2017</v>
      </c>
      <c r="C854" t="s">
        <v>61</v>
      </c>
      <c r="D854" t="s">
        <v>11</v>
      </c>
      <c r="E854" s="8">
        <v>3.2061000000000002</v>
      </c>
      <c r="F854">
        <v>384047473.42999989</v>
      </c>
      <c r="G854">
        <v>1493686.52</v>
      </c>
      <c r="H854">
        <v>529713714</v>
      </c>
      <c r="I854">
        <v>85084286.969999984</v>
      </c>
      <c r="J854">
        <v>18464369.140000004</v>
      </c>
      <c r="K854">
        <v>15084758.740000002</v>
      </c>
      <c r="L854">
        <v>25323018</v>
      </c>
      <c r="M854" s="10">
        <v>15128140</v>
      </c>
      <c r="N854" s="10">
        <v>32966284</v>
      </c>
      <c r="O854" s="10">
        <v>74862448</v>
      </c>
      <c r="P854" s="10">
        <v>81262764</v>
      </c>
      <c r="Q854" s="10">
        <v>5839377</v>
      </c>
      <c r="R854" s="10">
        <v>75559891</v>
      </c>
      <c r="S854" s="10">
        <v>3753508</v>
      </c>
      <c r="T854" s="10">
        <v>16645024</v>
      </c>
      <c r="U854" s="10">
        <v>163340005</v>
      </c>
      <c r="V854" s="10">
        <v>58862587</v>
      </c>
      <c r="W854" s="10">
        <v>3753508</v>
      </c>
      <c r="X854" s="10">
        <v>16645024</v>
      </c>
      <c r="Y854" s="10">
        <v>163340005</v>
      </c>
      <c r="Z854" s="10">
        <v>58862587</v>
      </c>
      <c r="AA854" s="10">
        <v>1493686</v>
      </c>
      <c r="AB854" s="10">
        <v>0.73225965049999997</v>
      </c>
      <c r="AC854">
        <v>138.43</v>
      </c>
      <c r="AD854" s="2">
        <v>17658900096</v>
      </c>
      <c r="AE854" s="2">
        <v>13263065205</v>
      </c>
      <c r="AF854" s="10">
        <f>INDEX(CONFAZ!$EN$2:$ES$408,MATCH(DATE(YEAR($A854),MONTH($A854),15),CONFAZ!$EN$2:$EN$408,0),2)</f>
        <v>301451142</v>
      </c>
      <c r="AG854" s="10">
        <f>INDEX(CONFAZ!$EN$2:$ES$408,MATCH(DATE(YEAR($A854),MONTH($A854),15),CONFAZ!$EN$2:$EN$408,0),3)</f>
        <v>134546343</v>
      </c>
      <c r="AH854">
        <v>937</v>
      </c>
      <c r="AI854">
        <v>1221617076900</v>
      </c>
      <c r="AJ854">
        <v>10.01</v>
      </c>
      <c r="AK854">
        <v>0.17</v>
      </c>
      <c r="AL854">
        <v>1069.28833333333</v>
      </c>
      <c r="AM854">
        <v>851.24649999999997</v>
      </c>
      <c r="AN854">
        <v>781.53095238095204</v>
      </c>
      <c r="AO854">
        <v>959.60839999999996</v>
      </c>
      <c r="AP854">
        <v>12.9099247209483</v>
      </c>
      <c r="AQ854">
        <v>1.24</v>
      </c>
      <c r="AR854">
        <v>159.47</v>
      </c>
      <c r="AS854">
        <v>-1.94</v>
      </c>
      <c r="AT854" s="10">
        <v>548387100000</v>
      </c>
      <c r="AU854">
        <v>0</v>
      </c>
      <c r="AV854">
        <v>0</v>
      </c>
      <c r="AW854">
        <v>103925703</v>
      </c>
      <c r="AX854">
        <v>93677088</v>
      </c>
      <c r="AY854">
        <v>0</v>
      </c>
      <c r="AZ854" s="10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9359132</v>
      </c>
      <c r="BN854">
        <v>889483</v>
      </c>
      <c r="BO854">
        <v>27308046000</v>
      </c>
      <c r="BP854" s="3">
        <v>0.4</v>
      </c>
      <c r="BQ854" s="3">
        <v>3704</v>
      </c>
      <c r="BR854" s="3">
        <v>25660.71</v>
      </c>
      <c r="BS854" s="3">
        <v>2676581000</v>
      </c>
      <c r="BT854" s="3">
        <v>22762000</v>
      </c>
      <c r="BU854" s="3">
        <v>6052464000</v>
      </c>
      <c r="BV854" s="3">
        <v>13383053000</v>
      </c>
      <c r="BW854" s="3">
        <v>5173186000</v>
      </c>
      <c r="BX854" s="3">
        <v>22134860000</v>
      </c>
      <c r="BY854">
        <v>0</v>
      </c>
      <c r="BZ854">
        <v>0</v>
      </c>
      <c r="CA854">
        <v>0</v>
      </c>
      <c r="CB854">
        <v>0</v>
      </c>
      <c r="CC854">
        <v>23134440000</v>
      </c>
      <c r="CD854">
        <v>0.4</v>
      </c>
      <c r="CE854">
        <v>247961.63</v>
      </c>
      <c r="CF854">
        <v>157208303.18000001</v>
      </c>
      <c r="CG854">
        <v>19279.21</v>
      </c>
      <c r="CH854">
        <v>27201.589999999997</v>
      </c>
      <c r="CI854">
        <v>31.432478700000001</v>
      </c>
      <c r="CJ854">
        <v>3.55</v>
      </c>
      <c r="CK854">
        <v>162626.67000000001</v>
      </c>
      <c r="CL854">
        <v>189543.33</v>
      </c>
      <c r="CM854">
        <v>26920</v>
      </c>
      <c r="CN854">
        <v>55020</v>
      </c>
      <c r="CO854">
        <v>6090063.3300000001</v>
      </c>
      <c r="CP854">
        <v>-53476.67</v>
      </c>
      <c r="CQ854">
        <v>-281830</v>
      </c>
      <c r="CR854">
        <v>561930.44999999995</v>
      </c>
      <c r="CS854">
        <v>179935025.88</v>
      </c>
      <c r="CT854">
        <v>16426.810000000001</v>
      </c>
      <c r="CU854">
        <v>180515633.13999999</v>
      </c>
      <c r="CV854" s="34">
        <v>0.53694160000000002</v>
      </c>
      <c r="CW854">
        <v>140988106.09999999</v>
      </c>
      <c r="CX854" s="7">
        <v>5660400.7400000002</v>
      </c>
      <c r="CY854" s="10">
        <f t="shared" si="27"/>
        <v>0</v>
      </c>
      <c r="CZ854" s="10">
        <f>IFERROR(INDEX(CONFAZ!$A$2:$ES$440,MATCH(DATE(YEAR($A854),MONTH($A854),15),CONFAZ!$A$2:$A$440,0),4),0)</f>
        <v>19279.21</v>
      </c>
      <c r="DA854"/>
      <c r="DB854"/>
      <c r="DC854"/>
      <c r="DD854"/>
      <c r="DJ854"/>
    </row>
    <row r="855" spans="1:114" x14ac:dyDescent="0.25">
      <c r="A855" s="1">
        <v>42969</v>
      </c>
      <c r="B855" s="1" t="str">
        <f t="shared" si="26"/>
        <v>22/08/2017</v>
      </c>
      <c r="C855" t="s">
        <v>61</v>
      </c>
      <c r="D855" t="s">
        <v>11</v>
      </c>
      <c r="E855" s="8">
        <v>3.1509</v>
      </c>
      <c r="F855">
        <v>383270145.51000005</v>
      </c>
      <c r="G855">
        <v>2464283.21</v>
      </c>
      <c r="H855">
        <v>529200221</v>
      </c>
      <c r="I855">
        <v>85239372.719999999</v>
      </c>
      <c r="J855">
        <v>19642541.260000002</v>
      </c>
      <c r="K855">
        <v>15130631.620000005</v>
      </c>
      <c r="L855">
        <v>23200936</v>
      </c>
      <c r="M855" s="10">
        <v>11005311</v>
      </c>
      <c r="N855" s="10">
        <v>32892323</v>
      </c>
      <c r="O855" s="10">
        <v>77667139</v>
      </c>
      <c r="P855" s="10">
        <v>83463319</v>
      </c>
      <c r="Q855" s="10">
        <v>6370854</v>
      </c>
      <c r="R855" s="10">
        <v>82166693</v>
      </c>
      <c r="S855" s="10">
        <v>3450443</v>
      </c>
      <c r="T855" s="10">
        <v>19950752</v>
      </c>
      <c r="U855" s="10">
        <v>153511027</v>
      </c>
      <c r="V855" s="10">
        <v>56258077</v>
      </c>
      <c r="W855" s="10">
        <v>3450443</v>
      </c>
      <c r="X855" s="10">
        <v>19950752</v>
      </c>
      <c r="Y855" s="10">
        <v>153511027</v>
      </c>
      <c r="Z855" s="10">
        <v>56258077</v>
      </c>
      <c r="AA855" s="10">
        <v>2464283</v>
      </c>
      <c r="AB855" s="10">
        <v>1.7659456461</v>
      </c>
      <c r="AC855">
        <v>140.13999999999999</v>
      </c>
      <c r="AD855" s="2">
        <v>19336799997</v>
      </c>
      <c r="AE855" s="2">
        <v>14789290641</v>
      </c>
      <c r="AF855" s="10">
        <f>INDEX(CONFAZ!$EN$2:$ES$408,MATCH(DATE(YEAR($A855),MONTH($A855),15),CONFAZ!$EN$2:$EN$408,0),2)</f>
        <v>313795402</v>
      </c>
      <c r="AG855" s="10">
        <f>INDEX(CONFAZ!$EN$2:$ES$408,MATCH(DATE(YEAR($A855),MONTH($A855),15),CONFAZ!$EN$2:$EN$408,0),3)</f>
        <v>195817635</v>
      </c>
      <c r="AH855">
        <v>937</v>
      </c>
      <c r="AI855">
        <v>1203149108700</v>
      </c>
      <c r="AJ855">
        <v>9.15</v>
      </c>
      <c r="AK855">
        <v>-0.03</v>
      </c>
      <c r="AL855">
        <v>1068.3216666666599</v>
      </c>
      <c r="AM855">
        <v>850.73299999999995</v>
      </c>
      <c r="AN855">
        <v>781.56476190476099</v>
      </c>
      <c r="AO855">
        <v>960.12480000000005</v>
      </c>
      <c r="AP855">
        <v>12.677880878585199</v>
      </c>
      <c r="AQ855">
        <v>1.19</v>
      </c>
      <c r="AR855">
        <v>163.96</v>
      </c>
      <c r="AS855">
        <v>-20.05</v>
      </c>
      <c r="AT855" s="10">
        <v>555915700000</v>
      </c>
      <c r="AU855">
        <v>0</v>
      </c>
      <c r="AV855">
        <v>0</v>
      </c>
      <c r="AW855">
        <v>106546840</v>
      </c>
      <c r="AX855">
        <v>98436104</v>
      </c>
      <c r="AY855">
        <v>0</v>
      </c>
      <c r="AZ855" s="10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1956</v>
      </c>
      <c r="BM855">
        <v>7767739</v>
      </c>
      <c r="BN855">
        <v>341041</v>
      </c>
      <c r="BO855">
        <v>27308046000</v>
      </c>
      <c r="BP855" s="3">
        <v>0.4</v>
      </c>
      <c r="BQ855" s="3">
        <v>3704</v>
      </c>
      <c r="BR855" s="3">
        <v>25660.71</v>
      </c>
      <c r="BS855" s="3">
        <v>2676581000</v>
      </c>
      <c r="BT855" s="3">
        <v>22762000</v>
      </c>
      <c r="BU855" s="3">
        <v>6052464000</v>
      </c>
      <c r="BV855" s="3">
        <v>13383053000</v>
      </c>
      <c r="BW855" s="3">
        <v>5173186000</v>
      </c>
      <c r="BX855" s="3">
        <v>22134860000</v>
      </c>
      <c r="BY855">
        <v>0</v>
      </c>
      <c r="BZ855">
        <v>0</v>
      </c>
      <c r="CA855">
        <v>0</v>
      </c>
      <c r="CB855">
        <v>0</v>
      </c>
      <c r="CC855">
        <v>27308046000</v>
      </c>
      <c r="CD855">
        <v>0.4</v>
      </c>
      <c r="CE855">
        <v>222053.11</v>
      </c>
      <c r="CF855">
        <v>141643637.5</v>
      </c>
      <c r="CG855">
        <v>21747.67</v>
      </c>
      <c r="CH855">
        <v>27808.589999999997</v>
      </c>
      <c r="CI855">
        <v>31.432478700000001</v>
      </c>
      <c r="CJ855">
        <v>3.78</v>
      </c>
      <c r="CK855">
        <v>162626.67000000001</v>
      </c>
      <c r="CL855">
        <v>189543.33</v>
      </c>
      <c r="CM855">
        <v>26920</v>
      </c>
      <c r="CN855">
        <v>55020</v>
      </c>
      <c r="CO855">
        <v>6090063.3300000001</v>
      </c>
      <c r="CP855">
        <v>-53476.67</v>
      </c>
      <c r="CQ855">
        <v>-281830</v>
      </c>
      <c r="CR855">
        <v>966218.15</v>
      </c>
      <c r="CS855">
        <v>178223918.81999999</v>
      </c>
      <c r="CT855">
        <v>6278.27</v>
      </c>
      <c r="CU855">
        <v>179207394.21000001</v>
      </c>
      <c r="CV855" s="34">
        <v>0.53694160000000002</v>
      </c>
      <c r="CW855">
        <v>120059779.40000001</v>
      </c>
      <c r="CX855" s="7">
        <v>5271869.3999999994</v>
      </c>
      <c r="CY855" s="10">
        <f t="shared" si="27"/>
        <v>0</v>
      </c>
      <c r="CZ855" s="10">
        <f>IFERROR(INDEX(CONFAZ!$A$2:$ES$440,MATCH(DATE(YEAR($A855),MONTH($A855),15),CONFAZ!$A$2:$A$440,0),4),0)</f>
        <v>21747.67</v>
      </c>
      <c r="DA855"/>
      <c r="DB855"/>
      <c r="DC855"/>
      <c r="DD855"/>
      <c r="DJ855"/>
    </row>
    <row r="856" spans="1:114" x14ac:dyDescent="0.25">
      <c r="A856" s="1">
        <v>43000</v>
      </c>
      <c r="B856" s="1" t="str">
        <f t="shared" si="26"/>
        <v>22/09/2017</v>
      </c>
      <c r="C856" t="s">
        <v>61</v>
      </c>
      <c r="D856" t="s">
        <v>11</v>
      </c>
      <c r="E856" s="8">
        <v>3.1347999999999998</v>
      </c>
      <c r="F856">
        <v>403236245.42000008</v>
      </c>
      <c r="G856">
        <v>1786105.38</v>
      </c>
      <c r="H856">
        <v>572750678</v>
      </c>
      <c r="I856">
        <v>85066114.090000018</v>
      </c>
      <c r="J856">
        <v>37949194.649999999</v>
      </c>
      <c r="K856">
        <v>15469198.65</v>
      </c>
      <c r="L856">
        <v>14876725</v>
      </c>
      <c r="M856" s="10">
        <v>17067762</v>
      </c>
      <c r="N856" s="10">
        <v>33296698</v>
      </c>
      <c r="O856" s="10">
        <v>78306785</v>
      </c>
      <c r="P856" s="10">
        <v>85766948</v>
      </c>
      <c r="Q856" s="10">
        <v>6721977</v>
      </c>
      <c r="R856" s="10">
        <v>84801019</v>
      </c>
      <c r="S856" s="10">
        <v>3514355</v>
      </c>
      <c r="T856" s="10">
        <v>17190293</v>
      </c>
      <c r="U856" s="10">
        <v>183382025</v>
      </c>
      <c r="V856" s="10">
        <v>60924006</v>
      </c>
      <c r="W856" s="10">
        <v>3514355</v>
      </c>
      <c r="X856" s="10">
        <v>17190293</v>
      </c>
      <c r="Y856" s="10">
        <v>183382025</v>
      </c>
      <c r="Z856" s="10">
        <v>60924006</v>
      </c>
      <c r="AA856" s="10">
        <v>1778810</v>
      </c>
      <c r="AB856" s="10">
        <v>0.42946523949999998</v>
      </c>
      <c r="AC856">
        <v>134.86000000000001</v>
      </c>
      <c r="AD856" s="2">
        <v>18533214138</v>
      </c>
      <c r="AE856" s="2">
        <v>14242528368</v>
      </c>
      <c r="AF856" s="10">
        <f>INDEX(CONFAZ!$EN$2:$ES$408,MATCH(DATE(YEAR($A856),MONTH($A856),15),CONFAZ!$EN$2:$EN$408,0),2)</f>
        <v>234847296</v>
      </c>
      <c r="AG856" s="10">
        <f>INDEX(CONFAZ!$EN$2:$ES$408,MATCH(DATE(YEAR($A856),MONTH($A856),15),CONFAZ!$EN$2:$EN$408,0),3)</f>
        <v>189564903</v>
      </c>
      <c r="AH856">
        <v>937</v>
      </c>
      <c r="AI856">
        <v>1195123691200</v>
      </c>
      <c r="AJ856">
        <v>8.35</v>
      </c>
      <c r="AK856">
        <v>-0.02</v>
      </c>
      <c r="AL856">
        <v>1072.36055555555</v>
      </c>
      <c r="AM856">
        <v>852.16200000000003</v>
      </c>
      <c r="AN856">
        <v>783.53809523809502</v>
      </c>
      <c r="AO856">
        <v>963.56560000000002</v>
      </c>
      <c r="AP856">
        <v>12.5249194908756</v>
      </c>
      <c r="AQ856">
        <v>1.1599999999999999</v>
      </c>
      <c r="AR856">
        <v>175</v>
      </c>
      <c r="AS856">
        <v>12.739000000000001</v>
      </c>
      <c r="AT856" s="10">
        <v>544327900000</v>
      </c>
      <c r="AU856">
        <v>0</v>
      </c>
      <c r="AV856">
        <v>0</v>
      </c>
      <c r="AW856">
        <v>106072125</v>
      </c>
      <c r="AX856">
        <v>95533206</v>
      </c>
      <c r="AY856">
        <v>0</v>
      </c>
      <c r="AZ856" s="10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10283637</v>
      </c>
      <c r="BN856">
        <v>255282</v>
      </c>
      <c r="BO856">
        <v>27308046000</v>
      </c>
      <c r="BP856" s="3">
        <v>0.4</v>
      </c>
      <c r="BQ856" s="3">
        <v>3704</v>
      </c>
      <c r="BR856" s="3">
        <v>25660.71</v>
      </c>
      <c r="BS856" s="3">
        <v>2676581000</v>
      </c>
      <c r="BT856" s="3">
        <v>22762000</v>
      </c>
      <c r="BU856" s="3">
        <v>6052464000</v>
      </c>
      <c r="BV856" s="3">
        <v>13383053000</v>
      </c>
      <c r="BW856" s="3">
        <v>5173186000</v>
      </c>
      <c r="BX856" s="3">
        <v>22134860000</v>
      </c>
      <c r="BY856">
        <v>0</v>
      </c>
      <c r="BZ856">
        <v>0</v>
      </c>
      <c r="CA856">
        <v>0</v>
      </c>
      <c r="CB856">
        <v>0</v>
      </c>
      <c r="CC856">
        <v>27308046000</v>
      </c>
      <c r="CD856">
        <v>0.4</v>
      </c>
      <c r="CE856">
        <v>325652.95</v>
      </c>
      <c r="CF856">
        <v>137692768.34999999</v>
      </c>
      <c r="CG856">
        <v>33775.699999999997</v>
      </c>
      <c r="CH856">
        <v>27138.589999999997</v>
      </c>
      <c r="CI856">
        <v>31.432478700000001</v>
      </c>
      <c r="CJ856">
        <v>3.88</v>
      </c>
      <c r="CK856">
        <v>162626.67000000001</v>
      </c>
      <c r="CL856">
        <v>189543.33</v>
      </c>
      <c r="CM856">
        <v>26920</v>
      </c>
      <c r="CN856">
        <v>55020</v>
      </c>
      <c r="CO856">
        <v>6090063.3300000001</v>
      </c>
      <c r="CP856">
        <v>-53476.67</v>
      </c>
      <c r="CQ856">
        <v>-281830</v>
      </c>
      <c r="CR856">
        <v>814535.75</v>
      </c>
      <c r="CS856">
        <v>205912356.88999999</v>
      </c>
      <c r="CT856">
        <v>3018.23</v>
      </c>
      <c r="CU856">
        <v>206729910.87</v>
      </c>
      <c r="CV856" s="34">
        <v>0.53694160000000002</v>
      </c>
      <c r="CW856">
        <v>65143909.840000004</v>
      </c>
      <c r="CX856" s="7">
        <v>3669277.3899999997</v>
      </c>
      <c r="CY856" s="10">
        <f t="shared" si="27"/>
        <v>0</v>
      </c>
      <c r="CZ856" s="10">
        <f>IFERROR(INDEX(CONFAZ!$A$2:$ES$440,MATCH(DATE(YEAR($A856),MONTH($A856),15),CONFAZ!$A$2:$A$440,0),4),0)</f>
        <v>33775.699999999997</v>
      </c>
      <c r="DA856"/>
      <c r="DB856"/>
      <c r="DC856"/>
      <c r="DD856"/>
      <c r="DJ856"/>
    </row>
    <row r="857" spans="1:114" x14ac:dyDescent="0.25">
      <c r="A857" s="1">
        <v>43030</v>
      </c>
      <c r="B857" s="1" t="str">
        <f t="shared" si="26"/>
        <v>22/10/2017</v>
      </c>
      <c r="C857" t="s">
        <v>61</v>
      </c>
      <c r="D857" t="s">
        <v>11</v>
      </c>
      <c r="E857" s="8">
        <v>3.1911999999999998</v>
      </c>
      <c r="F857">
        <v>383350368.48000008</v>
      </c>
      <c r="G857">
        <v>3203611.17</v>
      </c>
      <c r="H857">
        <v>564152762</v>
      </c>
      <c r="I857">
        <v>77303196.430000007</v>
      </c>
      <c r="J857">
        <v>55078228.379999995</v>
      </c>
      <c r="K857">
        <v>14895212.309999999</v>
      </c>
      <c r="L857">
        <v>11543775</v>
      </c>
      <c r="M857" s="10">
        <v>18364310</v>
      </c>
      <c r="N857" s="10">
        <v>32372827</v>
      </c>
      <c r="O857" s="10">
        <v>78998847</v>
      </c>
      <c r="P857" s="10">
        <v>88767144</v>
      </c>
      <c r="Q857" s="10">
        <v>7234221</v>
      </c>
      <c r="R857" s="10">
        <v>78378279</v>
      </c>
      <c r="S857" s="10">
        <v>4195945</v>
      </c>
      <c r="T857" s="10">
        <v>20455188</v>
      </c>
      <c r="U857" s="10">
        <v>162935435</v>
      </c>
      <c r="V857" s="10">
        <v>69246955</v>
      </c>
      <c r="W857" s="10">
        <v>4195945</v>
      </c>
      <c r="X857" s="10">
        <v>20455188</v>
      </c>
      <c r="Y857" s="10">
        <v>162935435</v>
      </c>
      <c r="Z857" s="10">
        <v>69246955</v>
      </c>
      <c r="AA857" s="10">
        <v>3203611</v>
      </c>
      <c r="AB857" s="10">
        <v>1.1511967815999999</v>
      </c>
      <c r="AC857">
        <v>136.07</v>
      </c>
      <c r="AD857" s="2">
        <v>18694329848</v>
      </c>
      <c r="AE857" s="2">
        <v>14598898881</v>
      </c>
      <c r="AF857" s="10">
        <f>INDEX(CONFAZ!$EN$2:$ES$408,MATCH(DATE(YEAR($A857),MONTH($A857),15),CONFAZ!$EN$2:$EN$408,0),2)</f>
        <v>219850106</v>
      </c>
      <c r="AG857" s="10">
        <f>INDEX(CONFAZ!$EN$2:$ES$408,MATCH(DATE(YEAR($A857),MONTH($A857),15),CONFAZ!$EN$2:$EN$408,0),3)</f>
        <v>239604649</v>
      </c>
      <c r="AH857">
        <v>937</v>
      </c>
      <c r="AI857">
        <v>1213776111200</v>
      </c>
      <c r="AJ857">
        <v>8.01</v>
      </c>
      <c r="AK857">
        <v>0.37</v>
      </c>
      <c r="AL857">
        <v>1073.7366666666601</v>
      </c>
      <c r="AM857">
        <v>852.97649999999999</v>
      </c>
      <c r="AN857">
        <v>785.33952380952303</v>
      </c>
      <c r="AO857">
        <v>963.60919999999999</v>
      </c>
      <c r="AP857">
        <v>12.305659799341299</v>
      </c>
      <c r="AQ857">
        <v>1.42</v>
      </c>
      <c r="AR857">
        <v>187.09</v>
      </c>
      <c r="AS857">
        <v>35.619999999999997</v>
      </c>
      <c r="AT857" s="10">
        <v>568803900000</v>
      </c>
      <c r="AU857">
        <v>0</v>
      </c>
      <c r="AV857">
        <v>0</v>
      </c>
      <c r="AW857">
        <v>106086923</v>
      </c>
      <c r="AX857">
        <v>105814024</v>
      </c>
      <c r="AY857">
        <v>0</v>
      </c>
      <c r="AZ857" s="10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272899</v>
      </c>
      <c r="BO857">
        <v>0</v>
      </c>
      <c r="BP857" s="3">
        <v>0</v>
      </c>
      <c r="BQ857" s="3">
        <v>0</v>
      </c>
      <c r="BR857" s="3">
        <v>0</v>
      </c>
      <c r="BS857" s="3">
        <v>0</v>
      </c>
      <c r="BT857" s="3">
        <v>0</v>
      </c>
      <c r="BU857" s="3">
        <v>0</v>
      </c>
      <c r="BV857" s="3">
        <v>0</v>
      </c>
      <c r="BW857" s="3">
        <v>0</v>
      </c>
      <c r="BX857" s="3">
        <v>0</v>
      </c>
      <c r="BY857">
        <v>0</v>
      </c>
      <c r="BZ857">
        <v>0</v>
      </c>
      <c r="CA857">
        <v>0</v>
      </c>
      <c r="CB857">
        <v>0</v>
      </c>
      <c r="CC857">
        <v>27308046000</v>
      </c>
      <c r="CD857">
        <v>0.4</v>
      </c>
      <c r="CE857">
        <v>229395.98</v>
      </c>
      <c r="CF857">
        <v>135493445.09999999</v>
      </c>
      <c r="CG857">
        <v>16330.25</v>
      </c>
      <c r="CH857">
        <v>27518.589999999997</v>
      </c>
      <c r="CI857">
        <v>31.432478700000001</v>
      </c>
      <c r="CJ857">
        <v>3.9</v>
      </c>
      <c r="CK857">
        <v>116030</v>
      </c>
      <c r="CL857">
        <v>141173.32999999999</v>
      </c>
      <c r="CM857">
        <v>25143.33</v>
      </c>
      <c r="CN857">
        <v>-36420</v>
      </c>
      <c r="CO857">
        <v>6106246.6699999999</v>
      </c>
      <c r="CP857">
        <v>-50476.67</v>
      </c>
      <c r="CQ857">
        <v>-218470</v>
      </c>
      <c r="CR857">
        <v>1280151.1000000001</v>
      </c>
      <c r="CS857">
        <v>197638465.75</v>
      </c>
      <c r="CT857">
        <v>8325.31</v>
      </c>
      <c r="CU857" s="18">
        <v>198926942.16</v>
      </c>
      <c r="CV857" s="34">
        <v>0.53694160000000002</v>
      </c>
      <c r="CW857">
        <v>59106204.770000003</v>
      </c>
      <c r="CX857" s="7">
        <v>2573814.1</v>
      </c>
      <c r="CY857" s="10">
        <f t="shared" si="27"/>
        <v>0</v>
      </c>
      <c r="CZ857" s="10">
        <f>IFERROR(INDEX(CONFAZ!$A$2:$ES$440,MATCH(DATE(YEAR($A857),MONTH($A857),15),CONFAZ!$A$2:$A$440,0),4),0)</f>
        <v>16330.25</v>
      </c>
      <c r="DA857"/>
      <c r="DB857"/>
      <c r="DC857"/>
      <c r="DD857"/>
      <c r="DJ857"/>
    </row>
    <row r="858" spans="1:114" x14ac:dyDescent="0.25">
      <c r="A858" s="1">
        <v>43061</v>
      </c>
      <c r="B858" s="1" t="str">
        <f t="shared" si="26"/>
        <v>22/11/2017</v>
      </c>
      <c r="C858" t="s">
        <v>61</v>
      </c>
      <c r="D858" t="s">
        <v>11</v>
      </c>
      <c r="E858" s="8">
        <v>3.2593999999999999</v>
      </c>
      <c r="F858">
        <v>410868188.97000003</v>
      </c>
      <c r="G858">
        <v>3915062.0700000003</v>
      </c>
      <c r="H858">
        <v>594330549</v>
      </c>
      <c r="I858">
        <v>82467908.480000019</v>
      </c>
      <c r="J858">
        <v>55029179.089999996</v>
      </c>
      <c r="K858">
        <v>15396054.299999999</v>
      </c>
      <c r="L858">
        <v>9199520</v>
      </c>
      <c r="M858" s="10">
        <v>19298273</v>
      </c>
      <c r="N858" s="10">
        <v>31895543</v>
      </c>
      <c r="O858" s="10">
        <v>84457059</v>
      </c>
      <c r="P858" s="10">
        <v>83660098</v>
      </c>
      <c r="Q858" s="10">
        <v>6927543</v>
      </c>
      <c r="R858" s="10">
        <v>81630246</v>
      </c>
      <c r="S858" s="10">
        <v>2999406</v>
      </c>
      <c r="T858" s="10">
        <v>22044962</v>
      </c>
      <c r="U858" s="10">
        <v>182115584</v>
      </c>
      <c r="V858" s="10">
        <v>75386773</v>
      </c>
      <c r="W858" s="10">
        <v>2999406</v>
      </c>
      <c r="X858" s="10">
        <v>22044962</v>
      </c>
      <c r="Y858" s="10">
        <v>182115584</v>
      </c>
      <c r="Z858" s="10">
        <v>75386773</v>
      </c>
      <c r="AA858" s="10">
        <v>3915062</v>
      </c>
      <c r="AB858" s="10">
        <v>0.67742050860000003</v>
      </c>
      <c r="AC858">
        <v>135.08000000000001</v>
      </c>
      <c r="AD858" s="2">
        <v>16584235219</v>
      </c>
      <c r="AE858" s="2">
        <v>13951600049</v>
      </c>
      <c r="AF858" s="10">
        <f>INDEX(CONFAZ!$EN$2:$ES$408,MATCH(DATE(YEAR($A858),MONTH($A858),15),CONFAZ!$EN$2:$EN$408,0),2)</f>
        <v>315908668</v>
      </c>
      <c r="AG858" s="10">
        <f>INDEX(CONFAZ!$EN$2:$ES$408,MATCH(DATE(YEAR($A858),MONTH($A858),15),CONFAZ!$EN$2:$EN$408,0),3)</f>
        <v>136176491</v>
      </c>
      <c r="AH858">
        <v>937</v>
      </c>
      <c r="AI858">
        <v>1242013926400</v>
      </c>
      <c r="AJ858">
        <v>7.4</v>
      </c>
      <c r="AK858">
        <v>0.18</v>
      </c>
      <c r="AL858">
        <v>1079.68611111111</v>
      </c>
      <c r="AM858">
        <v>857.58349999999996</v>
      </c>
      <c r="AN858">
        <v>786.21523809523796</v>
      </c>
      <c r="AO858">
        <v>969.43119999999999</v>
      </c>
      <c r="AP858">
        <v>12.1328724745063</v>
      </c>
      <c r="AQ858">
        <v>1.28</v>
      </c>
      <c r="AR858">
        <v>203.67</v>
      </c>
      <c r="AS858">
        <v>37.72</v>
      </c>
      <c r="AT858" s="10">
        <v>574019500000</v>
      </c>
      <c r="AU858">
        <v>0</v>
      </c>
      <c r="AV858">
        <v>0</v>
      </c>
      <c r="AW858">
        <v>176414117</v>
      </c>
      <c r="AX858">
        <v>175517037</v>
      </c>
      <c r="AY858">
        <v>0</v>
      </c>
      <c r="AZ858" s="10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272080</v>
      </c>
      <c r="BO858">
        <v>27308046000</v>
      </c>
      <c r="BP858" s="3">
        <v>0.4</v>
      </c>
      <c r="BQ858" s="3">
        <v>3704</v>
      </c>
      <c r="BR858" s="3">
        <v>25660.71</v>
      </c>
      <c r="BS858" s="3">
        <v>2676581000</v>
      </c>
      <c r="BT858" s="3">
        <v>22762000</v>
      </c>
      <c r="BU858" s="3">
        <v>6052464000</v>
      </c>
      <c r="BV858">
        <v>13383053000</v>
      </c>
      <c r="BW858" s="3">
        <v>5173186000</v>
      </c>
      <c r="BX858" s="3">
        <v>22134860000</v>
      </c>
      <c r="BY858">
        <v>0</v>
      </c>
      <c r="BZ858">
        <v>0</v>
      </c>
      <c r="CA858">
        <v>0</v>
      </c>
      <c r="CB858">
        <v>0</v>
      </c>
      <c r="CC858">
        <v>27308046000</v>
      </c>
      <c r="CD858">
        <v>0.4</v>
      </c>
      <c r="CE858">
        <v>351343.19</v>
      </c>
      <c r="CF858">
        <v>147418733.91</v>
      </c>
      <c r="CG858">
        <v>52686.36</v>
      </c>
      <c r="CH858">
        <v>27281.589999999997</v>
      </c>
      <c r="CI858">
        <v>31.432478700000001</v>
      </c>
      <c r="CJ858">
        <v>4</v>
      </c>
      <c r="CK858">
        <v>116030</v>
      </c>
      <c r="CL858">
        <v>141173.32999999999</v>
      </c>
      <c r="CM858">
        <v>25143.33</v>
      </c>
      <c r="CN858">
        <v>-36420</v>
      </c>
      <c r="CO858">
        <v>6106246.6699999999</v>
      </c>
      <c r="CP858">
        <v>-50476.67</v>
      </c>
      <c r="CQ858">
        <v>-218470</v>
      </c>
      <c r="CR858">
        <v>2284559.85</v>
      </c>
      <c r="CS858">
        <v>214115132.19999999</v>
      </c>
      <c r="CT858">
        <v>2345.17</v>
      </c>
      <c r="CU858">
        <v>216402037.22</v>
      </c>
      <c r="CV858" s="34">
        <v>0.53694160000000002</v>
      </c>
      <c r="CW858">
        <v>54961097.57</v>
      </c>
      <c r="CX858" s="7">
        <v>1578670.29</v>
      </c>
      <c r="CY858" s="10">
        <f t="shared" si="27"/>
        <v>0</v>
      </c>
      <c r="CZ858" s="10">
        <f>IFERROR(INDEX(CONFAZ!$A$2:$ES$440,MATCH(DATE(YEAR($A858),MONTH($A858),15),CONFAZ!$A$2:$A$440,0),4),0)</f>
        <v>52686.36</v>
      </c>
      <c r="DA858"/>
      <c r="DB858" s="4"/>
      <c r="DC858" s="4"/>
      <c r="DD858"/>
    </row>
    <row r="859" spans="1:114" x14ac:dyDescent="0.25">
      <c r="A859" s="1">
        <v>43091</v>
      </c>
      <c r="B859" s="1" t="str">
        <f t="shared" si="26"/>
        <v>22/12/2017</v>
      </c>
      <c r="C859" t="s">
        <v>61</v>
      </c>
      <c r="D859" t="s">
        <v>11</v>
      </c>
      <c r="E859" s="8">
        <v>3.2919</v>
      </c>
      <c r="F859">
        <v>364678421.18000001</v>
      </c>
      <c r="G859">
        <v>2136721.56</v>
      </c>
      <c r="H859">
        <v>540928521</v>
      </c>
      <c r="I859">
        <v>83586702.710000038</v>
      </c>
      <c r="J859">
        <v>46884403.610000007</v>
      </c>
      <c r="K859">
        <v>16386390.300000001</v>
      </c>
      <c r="L859">
        <v>12296714</v>
      </c>
      <c r="M859" s="10">
        <v>18600533</v>
      </c>
      <c r="N859" s="10">
        <v>31202068</v>
      </c>
      <c r="O859" s="10">
        <v>84769477</v>
      </c>
      <c r="P859" s="10">
        <v>82759702</v>
      </c>
      <c r="Q859" s="10">
        <v>5731415</v>
      </c>
      <c r="R859" s="10">
        <v>91090555</v>
      </c>
      <c r="S859" s="10">
        <v>2717864</v>
      </c>
      <c r="T859" s="10">
        <v>17396209</v>
      </c>
      <c r="U859" s="10">
        <v>127316310</v>
      </c>
      <c r="V859" s="10">
        <v>77207667</v>
      </c>
      <c r="W859" s="10">
        <v>2717864</v>
      </c>
      <c r="X859" s="10">
        <v>17396209</v>
      </c>
      <c r="Y859" s="10">
        <v>127316310</v>
      </c>
      <c r="Z859" s="10">
        <v>77207667</v>
      </c>
      <c r="AA859" s="10">
        <v>2136721</v>
      </c>
      <c r="AB859" s="10">
        <v>0.2117349476</v>
      </c>
      <c r="AC859">
        <v>135.78</v>
      </c>
      <c r="AD859" s="2">
        <v>17476274644</v>
      </c>
      <c r="AE859" s="2">
        <v>13323465863</v>
      </c>
      <c r="AF859" s="10">
        <f>INDEX(CONFAZ!$EN$2:$ES$408,MATCH(DATE(YEAR($A859),MONTH($A859),15),CONFAZ!$EN$2:$EN$408,0),2)</f>
        <v>228774874</v>
      </c>
      <c r="AG859" s="10">
        <f>INDEX(CONFAZ!$EN$2:$ES$408,MATCH(DATE(YEAR($A859),MONTH($A859),15),CONFAZ!$EN$2:$EN$408,0),3)</f>
        <v>215488194</v>
      </c>
      <c r="AH859">
        <v>937</v>
      </c>
      <c r="AI859">
        <v>1231078426800</v>
      </c>
      <c r="AJ859">
        <v>7</v>
      </c>
      <c r="AK859">
        <v>0.26</v>
      </c>
      <c r="AL859">
        <v>1079.3433333333301</v>
      </c>
      <c r="AM859">
        <v>857.20150000000001</v>
      </c>
      <c r="AN859">
        <v>784.66571428571399</v>
      </c>
      <c r="AO859">
        <v>969.11120000000005</v>
      </c>
      <c r="AP859">
        <v>11.8961416111806</v>
      </c>
      <c r="AQ859">
        <v>1.44</v>
      </c>
      <c r="AR859">
        <v>210.56</v>
      </c>
      <c r="AS859">
        <v>24.49</v>
      </c>
      <c r="AT859" s="10">
        <v>577802800000</v>
      </c>
      <c r="AU859">
        <v>0</v>
      </c>
      <c r="AV859">
        <v>0</v>
      </c>
      <c r="AW859">
        <v>111371748</v>
      </c>
      <c r="AX859">
        <v>110762162</v>
      </c>
      <c r="AY859">
        <v>0</v>
      </c>
      <c r="AZ859" s="10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197402</v>
      </c>
      <c r="BM859">
        <v>0</v>
      </c>
      <c r="BN859">
        <v>412184</v>
      </c>
      <c r="BO859">
        <v>27308046000</v>
      </c>
      <c r="BP859" s="3">
        <v>0.4</v>
      </c>
      <c r="BQ859" s="3">
        <v>3704</v>
      </c>
      <c r="BR859" s="3">
        <v>25660.71</v>
      </c>
      <c r="BS859" s="3">
        <v>2676581000</v>
      </c>
      <c r="BT859" s="3">
        <v>22762000</v>
      </c>
      <c r="BU859" s="3">
        <v>6052464000</v>
      </c>
      <c r="BV859" s="3">
        <v>13383053000</v>
      </c>
      <c r="BW859" s="3">
        <v>5173186000</v>
      </c>
      <c r="BX859" s="3">
        <v>22134860000</v>
      </c>
      <c r="BY859">
        <v>0</v>
      </c>
      <c r="BZ859">
        <v>0</v>
      </c>
      <c r="CA859">
        <v>0</v>
      </c>
      <c r="CB859">
        <v>0</v>
      </c>
      <c r="CC859">
        <v>27308046000</v>
      </c>
      <c r="CD859">
        <v>0.4</v>
      </c>
      <c r="CE859">
        <v>372462.8</v>
      </c>
      <c r="CF859">
        <v>180482198.47</v>
      </c>
      <c r="CG859">
        <v>34782.480000000003</v>
      </c>
      <c r="CH859">
        <v>27281.589999999997</v>
      </c>
      <c r="CI859">
        <v>31.432478700000001</v>
      </c>
      <c r="CJ859">
        <v>4.09</v>
      </c>
      <c r="CK859">
        <v>116030</v>
      </c>
      <c r="CL859">
        <v>141173.32999999999</v>
      </c>
      <c r="CM859">
        <v>25143.33</v>
      </c>
      <c r="CN859">
        <v>-36420</v>
      </c>
      <c r="CO859">
        <v>6106246.6699999999</v>
      </c>
      <c r="CP859">
        <v>-50476.67</v>
      </c>
      <c r="CQ859">
        <v>-218470</v>
      </c>
      <c r="CR859">
        <v>1019043.69</v>
      </c>
      <c r="CS859">
        <v>202428385.03999999</v>
      </c>
      <c r="CT859">
        <v>3742.52</v>
      </c>
      <c r="CU859">
        <v>203451171.25</v>
      </c>
      <c r="CV859" s="34">
        <v>0.53694160000000002</v>
      </c>
      <c r="CW859">
        <v>46212412.119999997</v>
      </c>
      <c r="CX859" s="7">
        <v>2486784.52</v>
      </c>
      <c r="CY859" s="10">
        <f t="shared" si="27"/>
        <v>0</v>
      </c>
      <c r="CZ859" s="10">
        <f>IFERROR(INDEX(CONFAZ!$A$2:$ES$440,MATCH(DATE(YEAR($A859),MONTH($A859),15),CONFAZ!$A$2:$A$440,0),4),0)</f>
        <v>34782.480000000003</v>
      </c>
      <c r="DA859"/>
      <c r="DB859"/>
      <c r="DC859"/>
      <c r="DD859"/>
      <c r="DJ859"/>
    </row>
    <row r="860" spans="1:114" x14ac:dyDescent="0.25">
      <c r="A860" s="1">
        <v>43122</v>
      </c>
      <c r="B860" s="1" t="str">
        <f t="shared" si="26"/>
        <v>22/01/2018</v>
      </c>
      <c r="C860" t="s">
        <v>61</v>
      </c>
      <c r="D860" t="s">
        <v>11</v>
      </c>
      <c r="E860" s="8">
        <v>3.2105999999999999</v>
      </c>
      <c r="F860">
        <v>378090284.60000002</v>
      </c>
      <c r="G860">
        <v>2248350.6500000004</v>
      </c>
      <c r="H860">
        <v>555797823</v>
      </c>
      <c r="I860">
        <v>82288485.689999983</v>
      </c>
      <c r="J860">
        <v>52302984.93</v>
      </c>
      <c r="K860">
        <v>18642566.200000003</v>
      </c>
      <c r="L860">
        <v>34014863</v>
      </c>
      <c r="M860" s="10">
        <v>17890894</v>
      </c>
      <c r="N860" s="10">
        <v>32376102</v>
      </c>
      <c r="O860" s="10">
        <v>104477452</v>
      </c>
      <c r="P860" s="10">
        <v>79573554</v>
      </c>
      <c r="Q860" s="10">
        <v>6485599</v>
      </c>
      <c r="R860" s="10">
        <v>91478227</v>
      </c>
      <c r="S860" s="10">
        <v>2664076</v>
      </c>
      <c r="T860" s="10">
        <v>19224552</v>
      </c>
      <c r="U860" s="10">
        <v>128138644</v>
      </c>
      <c r="V860" s="10">
        <v>71240373</v>
      </c>
      <c r="W860" s="10">
        <v>2664076</v>
      </c>
      <c r="X860" s="10">
        <v>19224552</v>
      </c>
      <c r="Y860" s="10">
        <v>128138644</v>
      </c>
      <c r="Z860" s="10">
        <v>71240373</v>
      </c>
      <c r="AA860" s="10">
        <v>2248350</v>
      </c>
      <c r="AB860" s="10">
        <v>0.74446965399999998</v>
      </c>
      <c r="AC860">
        <v>132.12</v>
      </c>
      <c r="AD860" s="2">
        <v>16769724658</v>
      </c>
      <c r="AE860" s="2">
        <v>15114215063</v>
      </c>
      <c r="AF860" s="10">
        <f>INDEX(CONFAZ!$EN$2:$ES$408,MATCH(DATE(YEAR($A860),MONTH($A860),15),CONFAZ!$EN$2:$EN$408,0),2)</f>
        <v>247988547</v>
      </c>
      <c r="AG860" s="10">
        <f>INDEX(CONFAZ!$EN$2:$ES$408,MATCH(DATE(YEAR($A860),MONTH($A860),15),CONFAZ!$EN$2:$EN$408,0),3)</f>
        <v>261883451</v>
      </c>
      <c r="AH860">
        <v>954</v>
      </c>
      <c r="AI860">
        <v>1206225630600</v>
      </c>
      <c r="AJ860">
        <v>6.9</v>
      </c>
      <c r="AK860">
        <v>0.23</v>
      </c>
      <c r="AL860">
        <v>1083.2716666666599</v>
      </c>
      <c r="AM860">
        <v>857.87649999999996</v>
      </c>
      <c r="AN860">
        <v>783.34142857142797</v>
      </c>
      <c r="AO860">
        <v>972.13599999999997</v>
      </c>
      <c r="AP860">
        <v>12.272340913214901</v>
      </c>
      <c r="AQ860">
        <v>1.29</v>
      </c>
      <c r="AR860">
        <v>221.18</v>
      </c>
      <c r="AS860">
        <v>9.8800000000000008</v>
      </c>
      <c r="AT860" s="10">
        <v>552718500000</v>
      </c>
      <c r="AU860">
        <v>0</v>
      </c>
      <c r="AV860">
        <v>0</v>
      </c>
      <c r="AW860">
        <v>146380664</v>
      </c>
      <c r="AX860">
        <v>145902571</v>
      </c>
      <c r="AY860">
        <v>0</v>
      </c>
      <c r="AZ860" s="1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50702</v>
      </c>
      <c r="BM860">
        <v>0</v>
      </c>
      <c r="BN860">
        <v>328774</v>
      </c>
      <c r="BO860">
        <v>26798107000</v>
      </c>
      <c r="BP860" s="3">
        <v>0.4</v>
      </c>
      <c r="BQ860" s="3">
        <v>3704</v>
      </c>
      <c r="BR860" s="3">
        <v>24954.17</v>
      </c>
      <c r="BS860" s="3">
        <v>2945494000</v>
      </c>
      <c r="BT860" s="3">
        <v>24318000</v>
      </c>
      <c r="BU860" s="3">
        <v>6098154000</v>
      </c>
      <c r="BV860">
        <v>12567340000</v>
      </c>
      <c r="BW860" s="3">
        <v>5162802000</v>
      </c>
      <c r="BX860" s="3">
        <v>21635305000</v>
      </c>
      <c r="BY860">
        <v>0</v>
      </c>
      <c r="BZ860">
        <v>0</v>
      </c>
      <c r="CA860">
        <v>0</v>
      </c>
      <c r="CB860">
        <v>0</v>
      </c>
      <c r="CC860">
        <v>27308046000</v>
      </c>
      <c r="CD860">
        <v>0.4</v>
      </c>
      <c r="CE860">
        <v>255681.01</v>
      </c>
      <c r="CF860">
        <v>174980047.66</v>
      </c>
      <c r="CG860">
        <v>7250.98</v>
      </c>
      <c r="CH860">
        <v>74893.67</v>
      </c>
      <c r="CI860">
        <v>32.480378199999997</v>
      </c>
      <c r="CJ860">
        <v>4.1900000000000004</v>
      </c>
      <c r="CK860">
        <v>185946.67</v>
      </c>
      <c r="CL860">
        <v>214040</v>
      </c>
      <c r="CM860">
        <v>28093.33</v>
      </c>
      <c r="CN860">
        <v>31040</v>
      </c>
      <c r="CO860">
        <v>6142000</v>
      </c>
      <c r="CP860">
        <v>-35463.33</v>
      </c>
      <c r="CQ860">
        <v>-163306.67000000001</v>
      </c>
      <c r="CR860">
        <v>1005276.13</v>
      </c>
      <c r="CS860">
        <v>214507620.53</v>
      </c>
      <c r="CT860">
        <v>33578.699999999997</v>
      </c>
      <c r="CU860">
        <v>215550062.80000001</v>
      </c>
      <c r="CV860" s="34">
        <v>0.53856099999999996</v>
      </c>
      <c r="CW860">
        <v>186909105.40000001</v>
      </c>
      <c r="CX860" s="7">
        <v>5177078.71</v>
      </c>
      <c r="CY860" s="10">
        <f t="shared" si="27"/>
        <v>0</v>
      </c>
      <c r="CZ860" s="10">
        <f>IFERROR(INDEX(CONFAZ!$A$2:$ES$440,MATCH(DATE(YEAR($A860),MONTH($A860),15),CONFAZ!$A$2:$A$440,0),4),0)</f>
        <v>7250.98</v>
      </c>
      <c r="DA860" s="10"/>
      <c r="DB860" s="10"/>
      <c r="DC860"/>
      <c r="DD860"/>
      <c r="DJ860"/>
    </row>
    <row r="861" spans="1:114" x14ac:dyDescent="0.25">
      <c r="A861" s="1">
        <v>43153</v>
      </c>
      <c r="B861" s="1" t="str">
        <f t="shared" si="26"/>
        <v>22/02/2018</v>
      </c>
      <c r="C861" t="s">
        <v>61</v>
      </c>
      <c r="D861" t="s">
        <v>11</v>
      </c>
      <c r="E861" s="8">
        <v>3.2414999999999998</v>
      </c>
      <c r="F861">
        <v>343825681.58999997</v>
      </c>
      <c r="G861">
        <v>1894962.56</v>
      </c>
      <c r="H861">
        <v>495688222</v>
      </c>
      <c r="I861">
        <v>72563658.680000007</v>
      </c>
      <c r="J861">
        <v>38715871.430000007</v>
      </c>
      <c r="K861">
        <v>14667877.830000002</v>
      </c>
      <c r="L861">
        <v>102347262</v>
      </c>
      <c r="M861" s="10">
        <v>15242873</v>
      </c>
      <c r="N861" s="10">
        <v>37106852</v>
      </c>
      <c r="O861" s="10">
        <v>72506814</v>
      </c>
      <c r="P861" s="10">
        <v>74038325</v>
      </c>
      <c r="Q861" s="10">
        <v>4438748</v>
      </c>
      <c r="R861" s="10">
        <v>71477144</v>
      </c>
      <c r="S861" s="10">
        <v>2587332</v>
      </c>
      <c r="T861" s="10">
        <v>15199807</v>
      </c>
      <c r="U861" s="10">
        <v>137074101</v>
      </c>
      <c r="V861" s="10">
        <v>64121842</v>
      </c>
      <c r="W861" s="10">
        <v>2587332</v>
      </c>
      <c r="X861" s="10">
        <v>15199807</v>
      </c>
      <c r="Y861" s="10">
        <v>137074101</v>
      </c>
      <c r="Z861" s="10">
        <v>64121842</v>
      </c>
      <c r="AA861" s="10">
        <v>1894384</v>
      </c>
      <c r="AB861" s="10">
        <v>9.2195087600000003E-2</v>
      </c>
      <c r="AC861">
        <v>129.94</v>
      </c>
      <c r="AD861" s="2">
        <v>15801987736</v>
      </c>
      <c r="AE861" s="2">
        <v>13268767883</v>
      </c>
      <c r="AF861" s="10">
        <f>INDEX(CONFAZ!$EN$2:$ES$408,MATCH(DATE(YEAR($A861),MONTH($A861),15),CONFAZ!$EN$2:$EN$408,0),2)</f>
        <v>230360789</v>
      </c>
      <c r="AG861" s="10">
        <f>INDEX(CONFAZ!$EN$2:$ES$408,MATCH(DATE(YEAR($A861),MONTH($A861),15),CONFAZ!$EN$2:$EN$408,0),3)</f>
        <v>236982285</v>
      </c>
      <c r="AH861">
        <v>954</v>
      </c>
      <c r="AI861">
        <v>1222158952500</v>
      </c>
      <c r="AJ861">
        <v>6.72</v>
      </c>
      <c r="AK861">
        <v>0.18</v>
      </c>
      <c r="AL861">
        <v>1091.12055555555</v>
      </c>
      <c r="AM861">
        <v>865.3895</v>
      </c>
      <c r="AN861">
        <v>789.16142857142802</v>
      </c>
      <c r="AO861">
        <v>978.22759999999903</v>
      </c>
      <c r="AP861">
        <v>12.706136535281001</v>
      </c>
      <c r="AQ861">
        <v>1.32</v>
      </c>
      <c r="AR861">
        <v>213.5</v>
      </c>
      <c r="AS861">
        <v>4.21</v>
      </c>
      <c r="AT861" s="10">
        <v>540147699999.99994</v>
      </c>
      <c r="AU861">
        <v>0</v>
      </c>
      <c r="AV861">
        <v>0</v>
      </c>
      <c r="AW861">
        <v>94370533</v>
      </c>
      <c r="AX861">
        <v>94145613</v>
      </c>
      <c r="AY861">
        <v>0</v>
      </c>
      <c r="AZ861" s="10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224920</v>
      </c>
      <c r="BO861">
        <v>26798107000</v>
      </c>
      <c r="BP861" s="3">
        <v>0.4</v>
      </c>
      <c r="BQ861" s="3">
        <v>3704</v>
      </c>
      <c r="BR861" s="3">
        <v>24954.17</v>
      </c>
      <c r="BS861" s="3">
        <v>2945494000</v>
      </c>
      <c r="BT861" s="3">
        <v>24318000</v>
      </c>
      <c r="BU861" s="3">
        <v>6098154000</v>
      </c>
      <c r="BV861" s="3">
        <v>12567340000</v>
      </c>
      <c r="BW861">
        <v>5162802000</v>
      </c>
      <c r="BX861" s="3">
        <v>21635305000</v>
      </c>
      <c r="BY861">
        <v>0</v>
      </c>
      <c r="BZ861">
        <v>0</v>
      </c>
      <c r="CA861">
        <v>0</v>
      </c>
      <c r="CB861">
        <v>0</v>
      </c>
      <c r="CC861">
        <v>27308046000</v>
      </c>
      <c r="CD861">
        <v>0.4</v>
      </c>
      <c r="CE861">
        <v>310588.48</v>
      </c>
      <c r="CF861">
        <v>198697669.81</v>
      </c>
      <c r="CG861">
        <v>50819.43</v>
      </c>
      <c r="CH861">
        <v>27602.67</v>
      </c>
      <c r="CI861">
        <v>32.480378199999997</v>
      </c>
      <c r="CJ861">
        <v>4.21</v>
      </c>
      <c r="CK861">
        <v>185946.67</v>
      </c>
      <c r="CL861">
        <v>214040</v>
      </c>
      <c r="CM861">
        <v>28093.33</v>
      </c>
      <c r="CN861">
        <v>31040</v>
      </c>
      <c r="CO861">
        <v>6142000</v>
      </c>
      <c r="CP861">
        <v>-35463.33</v>
      </c>
      <c r="CQ861">
        <v>-163306.67000000001</v>
      </c>
      <c r="CR861">
        <v>807161.94</v>
      </c>
      <c r="CS861">
        <v>176982716.06</v>
      </c>
      <c r="CT861">
        <v>155576.09</v>
      </c>
      <c r="CU861">
        <v>177973454.09</v>
      </c>
      <c r="CV861" s="34">
        <v>0.53856099999999996</v>
      </c>
      <c r="CW861">
        <v>201331225.19999999</v>
      </c>
      <c r="CX861" s="7">
        <v>12640792.52</v>
      </c>
      <c r="CY861" s="10">
        <f t="shared" si="27"/>
        <v>0</v>
      </c>
      <c r="CZ861" s="10">
        <f>IFERROR(INDEX(CONFAZ!$A$2:$ES$440,MATCH(DATE(YEAR($A861),MONTH($A861),15),CONFAZ!$A$2:$A$440,0),4),0)</f>
        <v>50819.43</v>
      </c>
      <c r="DA861"/>
      <c r="DB861"/>
      <c r="DC861"/>
      <c r="DD861"/>
      <c r="DJ861"/>
    </row>
    <row r="862" spans="1:114" x14ac:dyDescent="0.25">
      <c r="A862" s="1">
        <v>43181</v>
      </c>
      <c r="B862" s="1" t="str">
        <f t="shared" si="26"/>
        <v>22/03/2018</v>
      </c>
      <c r="C862" t="s">
        <v>61</v>
      </c>
      <c r="D862" t="s">
        <v>11</v>
      </c>
      <c r="E862" s="8">
        <v>3.2791999999999999</v>
      </c>
      <c r="F862">
        <v>348320724.87</v>
      </c>
      <c r="G862">
        <v>1741746.06</v>
      </c>
      <c r="H862">
        <v>488462177</v>
      </c>
      <c r="I862">
        <v>68575601.000000015</v>
      </c>
      <c r="J862">
        <v>36009049.690000005</v>
      </c>
      <c r="K862">
        <v>13732340.98</v>
      </c>
      <c r="L862">
        <v>58160176</v>
      </c>
      <c r="M862" s="10">
        <v>14917094</v>
      </c>
      <c r="N862" s="10">
        <v>28378705</v>
      </c>
      <c r="O862" s="10">
        <v>69102406</v>
      </c>
      <c r="P862" s="10">
        <v>72121187</v>
      </c>
      <c r="Q862" s="10">
        <v>4269495</v>
      </c>
      <c r="R862" s="10">
        <v>64876546</v>
      </c>
      <c r="S862" s="10">
        <v>2968852</v>
      </c>
      <c r="T862" s="10">
        <v>19075581</v>
      </c>
      <c r="U862" s="10">
        <v>157410041</v>
      </c>
      <c r="V862" s="10">
        <v>53600524</v>
      </c>
      <c r="W862" s="10">
        <v>2968852</v>
      </c>
      <c r="X862" s="10">
        <v>19075581</v>
      </c>
      <c r="Y862" s="10">
        <v>157410041</v>
      </c>
      <c r="Z862" s="10">
        <v>53600524</v>
      </c>
      <c r="AA862" s="10">
        <v>1741746</v>
      </c>
      <c r="AB862" s="10">
        <v>9.2813297599999997E-2</v>
      </c>
      <c r="AC862">
        <v>141.57</v>
      </c>
      <c r="AD862" s="2">
        <v>20228663646</v>
      </c>
      <c r="AE862" s="2">
        <v>14668560310</v>
      </c>
      <c r="AF862" s="10">
        <f>INDEX(CONFAZ!$EN$2:$ES$408,MATCH(DATE(YEAR($A862),MONTH($A862),15),CONFAZ!$EN$2:$EN$408,0),2)</f>
        <v>256633353</v>
      </c>
      <c r="AG862" s="10">
        <f>INDEX(CONFAZ!$EN$2:$ES$408,MATCH(DATE(YEAR($A862),MONTH($A862),15),CONFAZ!$EN$2:$EN$408,0),3)</f>
        <v>190743572</v>
      </c>
      <c r="AH862">
        <v>954</v>
      </c>
      <c r="AI862">
        <v>1244708898400</v>
      </c>
      <c r="AJ862">
        <v>6.58</v>
      </c>
      <c r="AK862">
        <v>7.0000000000000007E-2</v>
      </c>
      <c r="AL862">
        <v>1089.36055555555</v>
      </c>
      <c r="AM862">
        <v>867.17649999999901</v>
      </c>
      <c r="AN862">
        <v>793.019047619047</v>
      </c>
      <c r="AO862">
        <v>978.98599999999999</v>
      </c>
      <c r="AP862">
        <v>13.242833003980801</v>
      </c>
      <c r="AQ862">
        <v>1.0900000000000001</v>
      </c>
      <c r="AR862">
        <v>219.9</v>
      </c>
      <c r="AS862">
        <v>14.7</v>
      </c>
      <c r="AT862" s="10">
        <v>589594200000</v>
      </c>
      <c r="AU862">
        <v>0</v>
      </c>
      <c r="AV862">
        <v>0</v>
      </c>
      <c r="AW862">
        <v>115687400</v>
      </c>
      <c r="AX862">
        <v>113490955</v>
      </c>
      <c r="AY862">
        <v>0</v>
      </c>
      <c r="AZ862" s="10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7056</v>
      </c>
      <c r="BM862">
        <v>1965870</v>
      </c>
      <c r="BN862">
        <v>223519</v>
      </c>
      <c r="BO862">
        <v>26798107000</v>
      </c>
      <c r="BP862" s="3">
        <v>0.4</v>
      </c>
      <c r="BQ862" s="3">
        <v>3704</v>
      </c>
      <c r="BR862" s="3">
        <v>24954.17</v>
      </c>
      <c r="BS862" s="3">
        <v>2945494000</v>
      </c>
      <c r="BT862" s="3">
        <v>24318000</v>
      </c>
      <c r="BU862" s="3">
        <v>6098154000</v>
      </c>
      <c r="BV862" s="3">
        <v>12567340000</v>
      </c>
      <c r="BW862" s="3">
        <v>5162802000</v>
      </c>
      <c r="BX862" s="3">
        <v>21635305000</v>
      </c>
      <c r="BY862">
        <v>0</v>
      </c>
      <c r="BZ862">
        <v>0</v>
      </c>
      <c r="CA862">
        <v>0</v>
      </c>
      <c r="CB862">
        <v>0</v>
      </c>
      <c r="CC862">
        <v>27308046000</v>
      </c>
      <c r="CD862">
        <v>0.4</v>
      </c>
      <c r="CE862">
        <v>238739.32</v>
      </c>
      <c r="CF862">
        <v>220122194.75999999</v>
      </c>
      <c r="CG862">
        <v>13864.76</v>
      </c>
      <c r="CH862">
        <v>27597.67</v>
      </c>
      <c r="CI862">
        <v>32.480378199999997</v>
      </c>
      <c r="CJ862">
        <v>4.2</v>
      </c>
      <c r="CK862">
        <v>185946.67</v>
      </c>
      <c r="CL862">
        <v>214040</v>
      </c>
      <c r="CM862">
        <v>28093.33</v>
      </c>
      <c r="CN862">
        <v>31040</v>
      </c>
      <c r="CO862">
        <v>6142000</v>
      </c>
      <c r="CP862">
        <v>-35463.33</v>
      </c>
      <c r="CQ862">
        <v>-163306.67000000001</v>
      </c>
      <c r="CR862">
        <v>692870.45</v>
      </c>
      <c r="CS862">
        <v>154193252.66999999</v>
      </c>
      <c r="CT862">
        <v>99631.85</v>
      </c>
      <c r="CU862">
        <v>154987418.13</v>
      </c>
      <c r="CV862" s="34">
        <v>0.53856099999999996</v>
      </c>
      <c r="CW862">
        <v>179271696.5</v>
      </c>
      <c r="CX862" s="7">
        <v>27064501.800000001</v>
      </c>
      <c r="CY862" s="10">
        <f t="shared" si="27"/>
        <v>0</v>
      </c>
      <c r="CZ862" s="10">
        <f>IFERROR(INDEX(CONFAZ!$A$2:$ES$440,MATCH(DATE(YEAR($A862),MONTH($A862),15),CONFAZ!$A$2:$A$440,0),4),0)</f>
        <v>13864.76</v>
      </c>
      <c r="DA862"/>
      <c r="DB862"/>
      <c r="DC862"/>
      <c r="DD862"/>
      <c r="DJ862"/>
    </row>
    <row r="863" spans="1:114" x14ac:dyDescent="0.25">
      <c r="A863" s="1">
        <v>43212</v>
      </c>
      <c r="B863" s="1" t="str">
        <f t="shared" si="26"/>
        <v>22/04/2018</v>
      </c>
      <c r="C863" t="s">
        <v>61</v>
      </c>
      <c r="D863" t="s">
        <v>11</v>
      </c>
      <c r="E863" s="8">
        <v>3.4075000000000002</v>
      </c>
      <c r="F863">
        <v>341352999.47999996</v>
      </c>
      <c r="G863">
        <v>2242525.23</v>
      </c>
      <c r="H863">
        <v>503307638</v>
      </c>
      <c r="I863">
        <v>83548305.369999975</v>
      </c>
      <c r="J863">
        <v>38323796.909999989</v>
      </c>
      <c r="K863">
        <v>15028395.92</v>
      </c>
      <c r="L863">
        <v>59012412</v>
      </c>
      <c r="M863" s="10">
        <v>16888349</v>
      </c>
      <c r="N863" s="10">
        <v>28219444</v>
      </c>
      <c r="O863" s="10">
        <v>75315302</v>
      </c>
      <c r="P863" s="10">
        <v>80503858</v>
      </c>
      <c r="Q863" s="10">
        <v>5328511</v>
      </c>
      <c r="R863" s="10">
        <v>72397032</v>
      </c>
      <c r="S863" s="10">
        <v>3077698</v>
      </c>
      <c r="T863" s="10">
        <v>16747300</v>
      </c>
      <c r="U863" s="10">
        <v>146789427</v>
      </c>
      <c r="V863" s="10">
        <v>55798192</v>
      </c>
      <c r="W863" s="10">
        <v>3077698</v>
      </c>
      <c r="X863" s="10">
        <v>16747300</v>
      </c>
      <c r="Y863" s="10">
        <v>146789427</v>
      </c>
      <c r="Z863" s="10">
        <v>55798192</v>
      </c>
      <c r="AA863" s="10">
        <v>2242525</v>
      </c>
      <c r="AB863" s="10">
        <v>0.4840080645</v>
      </c>
      <c r="AC863">
        <v>139.09</v>
      </c>
      <c r="AD863" s="2">
        <v>19678336251</v>
      </c>
      <c r="AE863" s="2">
        <v>14653559274</v>
      </c>
      <c r="AF863" s="10">
        <f>INDEX(CONFAZ!$EN$2:$ES$408,MATCH(DATE(YEAR($A863),MONTH($A863),15),CONFAZ!$EN$2:$EN$408,0),2)</f>
        <v>302946872</v>
      </c>
      <c r="AG863" s="10">
        <f>INDEX(CONFAZ!$EN$2:$ES$408,MATCH(DATE(YEAR($A863),MONTH($A863),15),CONFAZ!$EN$2:$EN$408,0),3)</f>
        <v>295504012</v>
      </c>
      <c r="AH863">
        <v>954</v>
      </c>
      <c r="AI863">
        <v>1294778442500</v>
      </c>
      <c r="AJ863">
        <v>6.4</v>
      </c>
      <c r="AK863">
        <v>0.21</v>
      </c>
      <c r="AL863">
        <v>1090.57</v>
      </c>
      <c r="AM863">
        <v>870.74850000000004</v>
      </c>
      <c r="AN863">
        <v>798.15190476190401</v>
      </c>
      <c r="AO863">
        <v>981.78560000000004</v>
      </c>
      <c r="AP863">
        <v>12.998318235676299</v>
      </c>
      <c r="AQ863">
        <v>1.22</v>
      </c>
      <c r="AR863">
        <v>242.07</v>
      </c>
      <c r="AS863">
        <v>21.38</v>
      </c>
      <c r="AT863" s="10">
        <v>587819400000</v>
      </c>
      <c r="AU863">
        <v>0</v>
      </c>
      <c r="AV863">
        <v>0</v>
      </c>
      <c r="AW863">
        <v>122771691</v>
      </c>
      <c r="AX863">
        <v>109705689</v>
      </c>
      <c r="AY863">
        <v>0</v>
      </c>
      <c r="AZ863" s="10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7325</v>
      </c>
      <c r="BM863">
        <v>12462918</v>
      </c>
      <c r="BN863">
        <v>306759</v>
      </c>
      <c r="BO863">
        <v>26798107000</v>
      </c>
      <c r="BP863" s="3">
        <v>0.4</v>
      </c>
      <c r="BQ863" s="3">
        <v>3704</v>
      </c>
      <c r="BR863">
        <v>24954.17</v>
      </c>
      <c r="BS863" s="3">
        <v>2945494000</v>
      </c>
      <c r="BT863" s="3">
        <v>24318000</v>
      </c>
      <c r="BU863" s="3">
        <v>6098154000</v>
      </c>
      <c r="BV863" s="3">
        <v>12567340000</v>
      </c>
      <c r="BW863" s="3">
        <v>5162802000</v>
      </c>
      <c r="BX863" s="3">
        <v>21635305000</v>
      </c>
      <c r="BY863">
        <v>0</v>
      </c>
      <c r="BZ863">
        <v>0</v>
      </c>
      <c r="CA863">
        <v>0</v>
      </c>
      <c r="CB863">
        <v>0</v>
      </c>
      <c r="CC863">
        <v>27308046000</v>
      </c>
      <c r="CD863">
        <v>0.4</v>
      </c>
      <c r="CE863">
        <v>153854.87</v>
      </c>
      <c r="CF863">
        <v>211052800.46000001</v>
      </c>
      <c r="CG863">
        <v>21180.17</v>
      </c>
      <c r="CH863">
        <v>27960.67</v>
      </c>
      <c r="CI863">
        <v>32.480378199999997</v>
      </c>
      <c r="CJ863">
        <v>4.22</v>
      </c>
      <c r="CK863">
        <v>-166876.67000000001</v>
      </c>
      <c r="CL863">
        <v>-137520</v>
      </c>
      <c r="CM863">
        <v>29356.67</v>
      </c>
      <c r="CN863">
        <v>73886.67</v>
      </c>
      <c r="CO863">
        <v>6146743.3300000001</v>
      </c>
      <c r="CP863">
        <v>-68920</v>
      </c>
      <c r="CQ863">
        <v>-292473.33</v>
      </c>
      <c r="CR863">
        <v>1066998.78</v>
      </c>
      <c r="CS863">
        <v>166411414.13999999</v>
      </c>
      <c r="CT863">
        <v>81671.61</v>
      </c>
      <c r="CU863">
        <v>167560084.53</v>
      </c>
      <c r="CV863" s="34">
        <v>0.53856099999999996</v>
      </c>
      <c r="CW863">
        <v>190153967.19999999</v>
      </c>
      <c r="CX863" s="7">
        <v>10688736.84</v>
      </c>
      <c r="CY863" s="10">
        <f t="shared" si="27"/>
        <v>0</v>
      </c>
      <c r="CZ863" s="10">
        <f>IFERROR(INDEX(CONFAZ!$A$2:$ES$440,MATCH(DATE(YEAR($A863),MONTH($A863),15),CONFAZ!$A$2:$A$440,0),4),0)</f>
        <v>21180.17</v>
      </c>
      <c r="DA863"/>
      <c r="DB863"/>
      <c r="DC863"/>
      <c r="DD863"/>
      <c r="DJ863"/>
    </row>
    <row r="864" spans="1:114" x14ac:dyDescent="0.25">
      <c r="A864" s="1">
        <v>43242</v>
      </c>
      <c r="B864" s="1" t="str">
        <f t="shared" si="26"/>
        <v>22/05/2018</v>
      </c>
      <c r="C864" t="s">
        <v>61</v>
      </c>
      <c r="D864" t="s">
        <v>11</v>
      </c>
      <c r="E864" s="8">
        <v>3.6360999999999999</v>
      </c>
      <c r="F864">
        <v>262348765.09</v>
      </c>
      <c r="G864">
        <v>1751358.1099999999</v>
      </c>
      <c r="H864">
        <v>502560078</v>
      </c>
      <c r="I864">
        <v>75969646.379999995</v>
      </c>
      <c r="J864">
        <v>122568578.50999999</v>
      </c>
      <c r="K864">
        <v>14607312.209999997</v>
      </c>
      <c r="L864">
        <v>42608607</v>
      </c>
      <c r="M864" s="10">
        <v>17945929</v>
      </c>
      <c r="N864" s="10">
        <v>29525352</v>
      </c>
      <c r="O864" s="10">
        <v>71396011</v>
      </c>
      <c r="P864" s="10">
        <v>78785542</v>
      </c>
      <c r="Q864" s="10">
        <v>5328030</v>
      </c>
      <c r="R864" s="10">
        <v>65318513</v>
      </c>
      <c r="S864" s="10">
        <v>2625483</v>
      </c>
      <c r="T864" s="10">
        <v>16865838</v>
      </c>
      <c r="U864" s="10">
        <v>149754467</v>
      </c>
      <c r="V864" s="10">
        <v>63263611</v>
      </c>
      <c r="W864" s="10">
        <v>2625483</v>
      </c>
      <c r="X864" s="10">
        <v>16865838</v>
      </c>
      <c r="Y864" s="10">
        <v>149754467</v>
      </c>
      <c r="Z864" s="10">
        <v>63263611</v>
      </c>
      <c r="AA864" s="10">
        <v>1751302</v>
      </c>
      <c r="AB864" s="10">
        <v>0.36702506959999998</v>
      </c>
      <c r="AC864">
        <v>132.29</v>
      </c>
      <c r="AD864" s="2">
        <v>19271601072</v>
      </c>
      <c r="AE864" s="2">
        <v>14039984530</v>
      </c>
      <c r="AF864" s="10">
        <f>INDEX(CONFAZ!$EN$2:$ES$408,MATCH(DATE(YEAR($A864),MONTH($A864),15),CONFAZ!$EN$2:$EN$408,0),2)</f>
        <v>316022136</v>
      </c>
      <c r="AG864" s="10">
        <f>INDEX(CONFAZ!$EN$2:$ES$408,MATCH(DATE(YEAR($A864),MONTH($A864),15),CONFAZ!$EN$2:$EN$408,0),3)</f>
        <v>192086466</v>
      </c>
      <c r="AH864">
        <v>954</v>
      </c>
      <c r="AI864">
        <v>1390986418900</v>
      </c>
      <c r="AJ864">
        <v>6.4</v>
      </c>
      <c r="AK864">
        <v>0.43</v>
      </c>
      <c r="AL864">
        <v>1094.27833333333</v>
      </c>
      <c r="AM864">
        <v>872.21050000000002</v>
      </c>
      <c r="AN864">
        <v>801.92666666666605</v>
      </c>
      <c r="AO864">
        <v>984.24879999999996</v>
      </c>
      <c r="AP864">
        <v>12.827695661319</v>
      </c>
      <c r="AQ864">
        <v>1.4</v>
      </c>
      <c r="AR864">
        <v>278.39</v>
      </c>
      <c r="AS864">
        <v>33.75</v>
      </c>
      <c r="AT864" s="10">
        <v>562261500000</v>
      </c>
      <c r="AU864">
        <v>0</v>
      </c>
      <c r="AV864">
        <v>0</v>
      </c>
      <c r="AW864">
        <v>115570267</v>
      </c>
      <c r="AX864">
        <v>108814522</v>
      </c>
      <c r="AY864">
        <v>0</v>
      </c>
      <c r="AZ864" s="10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63</v>
      </c>
      <c r="BM864">
        <v>6468006</v>
      </c>
      <c r="BN864">
        <v>287676</v>
      </c>
      <c r="BO864">
        <v>26798107000</v>
      </c>
      <c r="BP864" s="3">
        <v>0.4</v>
      </c>
      <c r="BQ864" s="3">
        <v>3704</v>
      </c>
      <c r="BR864" s="3">
        <v>24954.17</v>
      </c>
      <c r="BS864" s="3">
        <v>2945494000</v>
      </c>
      <c r="BT864" s="3">
        <v>24318000</v>
      </c>
      <c r="BU864" s="3">
        <v>6098154000</v>
      </c>
      <c r="BV864">
        <v>12567340000</v>
      </c>
      <c r="BW864" s="3">
        <v>5162802000</v>
      </c>
      <c r="BX864" s="3">
        <v>21635305000</v>
      </c>
      <c r="BY864">
        <v>0</v>
      </c>
      <c r="BZ864">
        <v>0</v>
      </c>
      <c r="CA864">
        <v>0</v>
      </c>
      <c r="CB864">
        <v>0</v>
      </c>
      <c r="CC864">
        <v>27308046000</v>
      </c>
      <c r="CD864">
        <v>0.4</v>
      </c>
      <c r="CE864">
        <v>198652.21</v>
      </c>
      <c r="CF864">
        <v>217733022.31999999</v>
      </c>
      <c r="CG864">
        <v>20940.8</v>
      </c>
      <c r="CH864">
        <v>27934.67</v>
      </c>
      <c r="CI864">
        <v>32.480378199999997</v>
      </c>
      <c r="CJ864">
        <v>4.3099999999999996</v>
      </c>
      <c r="CK864">
        <v>-166876.67000000001</v>
      </c>
      <c r="CL864">
        <v>-137520</v>
      </c>
      <c r="CM864">
        <v>29356.67</v>
      </c>
      <c r="CN864">
        <v>73886.67</v>
      </c>
      <c r="CO864">
        <v>6146743.3300000001</v>
      </c>
      <c r="CP864">
        <v>-68920</v>
      </c>
      <c r="CQ864">
        <v>-292473.33</v>
      </c>
      <c r="CR864">
        <v>715388.16</v>
      </c>
      <c r="CS864">
        <v>248971846.46000001</v>
      </c>
      <c r="CT864">
        <v>69814.460000000006</v>
      </c>
      <c r="CU864">
        <v>249758048.88</v>
      </c>
      <c r="CV864" s="34">
        <v>0.53856099999999996</v>
      </c>
      <c r="CW864">
        <v>198913711.09999999</v>
      </c>
      <c r="CX864" s="7">
        <v>9783277.3100000005</v>
      </c>
      <c r="CY864" s="10">
        <f t="shared" si="27"/>
        <v>0</v>
      </c>
      <c r="CZ864" s="10">
        <f>IFERROR(INDEX(CONFAZ!$A$2:$ES$440,MATCH(DATE(YEAR($A864),MONTH($A864),15),CONFAZ!$A$2:$A$440,0),4),0)</f>
        <v>20940.8</v>
      </c>
      <c r="DA864"/>
      <c r="DB864"/>
      <c r="DC864"/>
      <c r="DD864"/>
      <c r="DJ864"/>
    </row>
    <row r="865" spans="1:114" x14ac:dyDescent="0.25">
      <c r="A865" s="1">
        <v>43273</v>
      </c>
      <c r="B865" s="1" t="str">
        <f t="shared" si="26"/>
        <v>22/06/2018</v>
      </c>
      <c r="C865" t="s">
        <v>61</v>
      </c>
      <c r="D865" t="s">
        <v>11</v>
      </c>
      <c r="E865" s="8">
        <v>3.7732000000000001</v>
      </c>
      <c r="F865">
        <v>349444262.62999994</v>
      </c>
      <c r="G865">
        <v>2419528.7200000002</v>
      </c>
      <c r="H865">
        <v>617342710</v>
      </c>
      <c r="I865">
        <v>69638024.820000008</v>
      </c>
      <c r="J865">
        <v>156011923.40000004</v>
      </c>
      <c r="K865">
        <v>14790436.949999999</v>
      </c>
      <c r="L865">
        <v>24306844</v>
      </c>
      <c r="M865" s="10">
        <v>14614328</v>
      </c>
      <c r="N865" s="10">
        <v>29116775</v>
      </c>
      <c r="O865" s="10">
        <v>80380451</v>
      </c>
      <c r="P865" s="10">
        <v>75098461</v>
      </c>
      <c r="Q865" s="10">
        <v>4820608</v>
      </c>
      <c r="R865" s="10">
        <v>65081997</v>
      </c>
      <c r="S865" s="10">
        <v>2979761</v>
      </c>
      <c r="T865" s="10">
        <v>18291148</v>
      </c>
      <c r="U865" s="10">
        <v>179538112</v>
      </c>
      <c r="V865" s="10">
        <v>145001634</v>
      </c>
      <c r="W865" s="10">
        <v>2979761</v>
      </c>
      <c r="X865" s="10">
        <v>18291148</v>
      </c>
      <c r="Y865" s="10">
        <v>179538112</v>
      </c>
      <c r="Z865" s="10">
        <v>145001634</v>
      </c>
      <c r="AA865" s="10">
        <v>2419435</v>
      </c>
      <c r="AB865" s="10">
        <v>0.63663655299999999</v>
      </c>
      <c r="AC865">
        <v>136.94999999999999</v>
      </c>
      <c r="AD865" s="2">
        <v>19830021392</v>
      </c>
      <c r="AE865" s="2">
        <v>15008152809</v>
      </c>
      <c r="AF865" s="10">
        <f>INDEX(CONFAZ!$EN$2:$ES$408,MATCH(DATE(YEAR($A865),MONTH($A865),15),CONFAZ!$EN$2:$EN$408,0),2)</f>
        <v>496174222</v>
      </c>
      <c r="AG865" s="10">
        <f>INDEX(CONFAZ!$EN$2:$ES$408,MATCH(DATE(YEAR($A865),MONTH($A865),15),CONFAZ!$EN$2:$EN$408,0),3)</f>
        <v>119992817</v>
      </c>
      <c r="AH865">
        <v>954</v>
      </c>
      <c r="AI865">
        <v>1431929400000</v>
      </c>
      <c r="AJ865">
        <v>6.4</v>
      </c>
      <c r="AK865">
        <v>1.43</v>
      </c>
      <c r="AL865">
        <v>1093.9194444444399</v>
      </c>
      <c r="AM865">
        <v>872.62649999999996</v>
      </c>
      <c r="AN865">
        <v>800.11714285714197</v>
      </c>
      <c r="AO865">
        <v>985.00120000000004</v>
      </c>
      <c r="AP865">
        <v>12.568588089092801</v>
      </c>
      <c r="AQ865">
        <v>2.2599999999999998</v>
      </c>
      <c r="AR865">
        <v>290.44</v>
      </c>
      <c r="AS865">
        <v>52.31</v>
      </c>
      <c r="AT865" s="10">
        <v>584372800000</v>
      </c>
      <c r="AU865">
        <v>0</v>
      </c>
      <c r="AV865">
        <v>0</v>
      </c>
      <c r="AW865">
        <v>232942275</v>
      </c>
      <c r="AX865">
        <v>217816058</v>
      </c>
      <c r="AY865">
        <v>0</v>
      </c>
      <c r="AZ865" s="10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14474115</v>
      </c>
      <c r="BN865">
        <v>652102</v>
      </c>
      <c r="BO865">
        <v>26798107000</v>
      </c>
      <c r="BP865" s="3">
        <v>0.4</v>
      </c>
      <c r="BQ865" s="3">
        <v>3704</v>
      </c>
      <c r="BR865" s="3">
        <v>24954.17</v>
      </c>
      <c r="BS865" s="3">
        <v>2945494000</v>
      </c>
      <c r="BT865" s="3">
        <v>24318000</v>
      </c>
      <c r="BU865" s="3">
        <v>6098154000</v>
      </c>
      <c r="BV865" s="3">
        <v>12567340000</v>
      </c>
      <c r="BW865">
        <v>5162802000</v>
      </c>
      <c r="BX865" s="3">
        <v>21635305000</v>
      </c>
      <c r="BY865">
        <v>0</v>
      </c>
      <c r="BZ865">
        <v>0</v>
      </c>
      <c r="CA865">
        <v>0</v>
      </c>
      <c r="CB865">
        <v>0</v>
      </c>
      <c r="CC865">
        <v>27308046000</v>
      </c>
      <c r="CD865">
        <v>0.4</v>
      </c>
      <c r="CE865">
        <v>184460.46</v>
      </c>
      <c r="CF865">
        <v>238041101.46000001</v>
      </c>
      <c r="CG865">
        <v>9621.6299999999992</v>
      </c>
      <c r="CH865">
        <v>27725.67</v>
      </c>
      <c r="CI865">
        <v>32.480378199999997</v>
      </c>
      <c r="CJ865">
        <v>4.55</v>
      </c>
      <c r="CK865">
        <v>-166876.67000000001</v>
      </c>
      <c r="CL865">
        <v>-137520</v>
      </c>
      <c r="CM865">
        <v>29356.67</v>
      </c>
      <c r="CN865">
        <v>73886.67</v>
      </c>
      <c r="CO865">
        <v>6146743.3300000001</v>
      </c>
      <c r="CP865">
        <v>-68920</v>
      </c>
      <c r="CQ865">
        <v>-292473.33</v>
      </c>
      <c r="CR865">
        <v>1107059.49</v>
      </c>
      <c r="CS865">
        <v>312398532.44999999</v>
      </c>
      <c r="CT865">
        <v>35817.800000000003</v>
      </c>
      <c r="CU865">
        <v>313541724.74000001</v>
      </c>
      <c r="CV865" s="34">
        <v>0.53856099999999996</v>
      </c>
      <c r="CW865">
        <v>193799827.40000001</v>
      </c>
      <c r="CX865" s="7">
        <v>5412923.8299999991</v>
      </c>
      <c r="CY865" s="10">
        <f t="shared" si="27"/>
        <v>0</v>
      </c>
      <c r="CZ865" s="10">
        <f>IFERROR(INDEX(CONFAZ!$A$2:$ES$440,MATCH(DATE(YEAR($A865),MONTH($A865),15),CONFAZ!$A$2:$A$440,0),4),0)</f>
        <v>9621.6299999999992</v>
      </c>
      <c r="DA865"/>
      <c r="DB865"/>
      <c r="DC865"/>
      <c r="DD865"/>
      <c r="DJ865"/>
    </row>
    <row r="866" spans="1:114" x14ac:dyDescent="0.25">
      <c r="A866" s="1">
        <v>43303</v>
      </c>
      <c r="B866" s="1" t="str">
        <f t="shared" si="26"/>
        <v>22/07/2018</v>
      </c>
      <c r="C866" t="s">
        <v>61</v>
      </c>
      <c r="D866" t="s">
        <v>11</v>
      </c>
      <c r="E866" s="8">
        <v>3.8288000000000002</v>
      </c>
      <c r="F866">
        <v>336076032.77000004</v>
      </c>
      <c r="G866">
        <v>2168296.38</v>
      </c>
      <c r="H866">
        <v>602705132</v>
      </c>
      <c r="I866">
        <v>89311956.300000012</v>
      </c>
      <c r="J866">
        <v>131156980.89999999</v>
      </c>
      <c r="K866">
        <v>16293510.500000002</v>
      </c>
      <c r="L866">
        <v>21790908</v>
      </c>
      <c r="M866" s="10">
        <v>16139096</v>
      </c>
      <c r="N866" s="10">
        <v>28759167</v>
      </c>
      <c r="O866" s="10">
        <v>77752949</v>
      </c>
      <c r="P866" s="10">
        <v>94401947</v>
      </c>
      <c r="Q866" s="10">
        <v>4916939</v>
      </c>
      <c r="R866" s="10">
        <v>86424229</v>
      </c>
      <c r="S866" s="10">
        <v>2724120</v>
      </c>
      <c r="T866" s="10">
        <v>18704962</v>
      </c>
      <c r="U866" s="10">
        <v>195813588</v>
      </c>
      <c r="V866" s="10">
        <v>74899839</v>
      </c>
      <c r="W866" s="10">
        <v>2724120</v>
      </c>
      <c r="X866" s="10">
        <v>18704962</v>
      </c>
      <c r="Y866" s="10">
        <v>195813588</v>
      </c>
      <c r="Z866" s="10">
        <v>74899839</v>
      </c>
      <c r="AA866" s="10">
        <v>2168296</v>
      </c>
      <c r="AB866" s="10">
        <v>0.84024889089999999</v>
      </c>
      <c r="AC866">
        <v>141.07</v>
      </c>
      <c r="AD866" s="2">
        <v>21055288607</v>
      </c>
      <c r="AE866" s="2">
        <v>17759842765</v>
      </c>
      <c r="AF866" s="10">
        <f>INDEX(CONFAZ!$EN$2:$ES$408,MATCH(DATE(YEAR($A866),MONTH($A866),15),CONFAZ!$EN$2:$EN$408,0),2)</f>
        <v>385985662</v>
      </c>
      <c r="AG866" s="10">
        <f>INDEX(CONFAZ!$EN$2:$ES$408,MATCH(DATE(YEAR($A866),MONTH($A866),15),CONFAZ!$EN$2:$EN$408,0),3)</f>
        <v>219469305</v>
      </c>
      <c r="AH866">
        <v>954</v>
      </c>
      <c r="AI866">
        <v>1452815187200</v>
      </c>
      <c r="AJ866">
        <v>6.4</v>
      </c>
      <c r="AK866">
        <v>0.25</v>
      </c>
      <c r="AL866">
        <v>1107.0650000000001</v>
      </c>
      <c r="AM866">
        <v>879.60550000000001</v>
      </c>
      <c r="AN866">
        <v>804.512857142857</v>
      </c>
      <c r="AO866">
        <v>995.35640000000001</v>
      </c>
      <c r="AP866">
        <v>12.443910943439301</v>
      </c>
      <c r="AQ866">
        <v>1.33</v>
      </c>
      <c r="AR866">
        <v>287.88</v>
      </c>
      <c r="AS866">
        <v>39.76</v>
      </c>
      <c r="AT866" s="10">
        <v>592283900000</v>
      </c>
      <c r="AU866">
        <v>0</v>
      </c>
      <c r="AV866">
        <v>0</v>
      </c>
      <c r="AW866">
        <v>134931861</v>
      </c>
      <c r="AX866">
        <v>128824483</v>
      </c>
      <c r="AY866">
        <v>0</v>
      </c>
      <c r="AZ866" s="10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717766</v>
      </c>
      <c r="BM866">
        <v>4503027</v>
      </c>
      <c r="BN866">
        <v>886585</v>
      </c>
      <c r="BO866">
        <v>26798107000</v>
      </c>
      <c r="BP866" s="3">
        <v>0.4</v>
      </c>
      <c r="BQ866" s="3">
        <v>3704</v>
      </c>
      <c r="BR866" s="3">
        <v>24954.17</v>
      </c>
      <c r="BS866" s="3">
        <v>2945494000</v>
      </c>
      <c r="BT866" s="3">
        <v>24318000</v>
      </c>
      <c r="BU866" s="3">
        <v>6098154000</v>
      </c>
      <c r="BV866" s="3">
        <v>12567340000</v>
      </c>
      <c r="BW866">
        <v>5162802000</v>
      </c>
      <c r="BX866" s="3">
        <v>21635305000</v>
      </c>
      <c r="BY866">
        <v>0</v>
      </c>
      <c r="BZ866">
        <v>0</v>
      </c>
      <c r="CA866">
        <v>0</v>
      </c>
      <c r="CB866">
        <v>0</v>
      </c>
      <c r="CC866">
        <v>26798107000</v>
      </c>
      <c r="CD866">
        <v>0.4</v>
      </c>
      <c r="CE866">
        <v>154027.81</v>
      </c>
      <c r="CF866">
        <v>236348707.97</v>
      </c>
      <c r="CG866">
        <v>14431.36</v>
      </c>
      <c r="CH866">
        <v>28029.67</v>
      </c>
      <c r="CI866">
        <v>32.480378199999997</v>
      </c>
      <c r="CJ866">
        <v>4.49</v>
      </c>
      <c r="CK866">
        <v>49823.33</v>
      </c>
      <c r="CL866">
        <v>78046.67</v>
      </c>
      <c r="CM866">
        <v>28223.33</v>
      </c>
      <c r="CN866">
        <v>109976.67</v>
      </c>
      <c r="CO866">
        <v>6374710</v>
      </c>
      <c r="CP866">
        <v>-67143.33</v>
      </c>
      <c r="CQ866">
        <v>-276056.67</v>
      </c>
      <c r="CR866">
        <v>865539.37</v>
      </c>
      <c r="CS866">
        <v>298946961.56999999</v>
      </c>
      <c r="CT866">
        <v>35682.93</v>
      </c>
      <c r="CU866">
        <v>299853684.74000001</v>
      </c>
      <c r="CV866" s="34">
        <v>0.53856099999999996</v>
      </c>
      <c r="CW866">
        <v>183095010.19999999</v>
      </c>
      <c r="CX866" s="7">
        <v>3098383.16</v>
      </c>
      <c r="CY866" s="10">
        <f t="shared" si="27"/>
        <v>0</v>
      </c>
      <c r="CZ866" s="10">
        <f>IFERROR(INDEX(CONFAZ!$A$2:$ES$440,MATCH(DATE(YEAR($A866),MONTH($A866),15),CONFAZ!$A$2:$A$440,0),4),0)</f>
        <v>14431.36</v>
      </c>
      <c r="DA866"/>
      <c r="DB866"/>
      <c r="DC866"/>
      <c r="DD866"/>
      <c r="DJ866"/>
    </row>
    <row r="867" spans="1:114" x14ac:dyDescent="0.25">
      <c r="A867" s="1">
        <v>43334</v>
      </c>
      <c r="B867" s="1" t="str">
        <f t="shared" si="26"/>
        <v>22/08/2018</v>
      </c>
      <c r="C867" t="s">
        <v>61</v>
      </c>
      <c r="D867" t="s">
        <v>11</v>
      </c>
      <c r="E867" s="8">
        <v>3.9298000000000002</v>
      </c>
      <c r="F867">
        <v>324634084.00999999</v>
      </c>
      <c r="G867">
        <v>2366334.0300000003</v>
      </c>
      <c r="H867">
        <v>652456129</v>
      </c>
      <c r="I867">
        <v>82586151.759999976</v>
      </c>
      <c r="J867">
        <v>198103094.70000005</v>
      </c>
      <c r="K867">
        <v>16190417.829999996</v>
      </c>
      <c r="L867">
        <v>17415946</v>
      </c>
      <c r="M867" s="10">
        <v>16014085</v>
      </c>
      <c r="N867" s="10">
        <v>31489990</v>
      </c>
      <c r="O867" s="10">
        <v>81578856</v>
      </c>
      <c r="P867" s="10">
        <v>91758501</v>
      </c>
      <c r="Q867" s="10">
        <v>4995113</v>
      </c>
      <c r="R867" s="10">
        <v>83593081</v>
      </c>
      <c r="S867" s="10">
        <v>2967267</v>
      </c>
      <c r="T867" s="10">
        <v>20633096</v>
      </c>
      <c r="U867" s="10">
        <v>242678745</v>
      </c>
      <c r="V867" s="10">
        <v>74406058</v>
      </c>
      <c r="W867" s="10">
        <v>2967267</v>
      </c>
      <c r="X867" s="10">
        <v>20633096</v>
      </c>
      <c r="Y867" s="10">
        <v>242678745</v>
      </c>
      <c r="Z867" s="10">
        <v>74406058</v>
      </c>
      <c r="AA867" s="10">
        <v>2341337</v>
      </c>
      <c r="AB867" s="10">
        <v>0.95816603180000004</v>
      </c>
      <c r="AC867">
        <v>143.41999999999999</v>
      </c>
      <c r="AD867" s="2">
        <v>20084138252</v>
      </c>
      <c r="AE867" s="2">
        <v>19768276314</v>
      </c>
      <c r="AF867" s="10">
        <f>INDEX(CONFAZ!$EN$2:$ES$408,MATCH(DATE(YEAR($A867),MONTH($A867),15),CONFAZ!$EN$2:$EN$408,0),2)</f>
        <v>355658017</v>
      </c>
      <c r="AG867" s="10">
        <f>INDEX(CONFAZ!$EN$2:$ES$408,MATCH(DATE(YEAR($A867),MONTH($A867),15),CONFAZ!$EN$2:$EN$408,0),3)</f>
        <v>219199153</v>
      </c>
      <c r="AH867">
        <v>954</v>
      </c>
      <c r="AI867">
        <v>1498798211400</v>
      </c>
      <c r="AJ867">
        <v>6.4</v>
      </c>
      <c r="AK867">
        <v>0</v>
      </c>
      <c r="AL867">
        <v>1114.7533333333299</v>
      </c>
      <c r="AM867">
        <v>882.62649999999996</v>
      </c>
      <c r="AN867">
        <v>805.90142857142803</v>
      </c>
      <c r="AO867">
        <v>999.20159999999998</v>
      </c>
      <c r="AP867">
        <v>12.2668211694084</v>
      </c>
      <c r="AQ867">
        <v>0.91</v>
      </c>
      <c r="AR867">
        <v>293.14999999999998</v>
      </c>
      <c r="AS867">
        <v>25.68</v>
      </c>
      <c r="AT867" s="10">
        <v>599113700000</v>
      </c>
      <c r="AU867">
        <v>0</v>
      </c>
      <c r="AV867">
        <v>0</v>
      </c>
      <c r="AW867">
        <v>125007609</v>
      </c>
      <c r="AX867">
        <v>124244043</v>
      </c>
      <c r="AY867">
        <v>0</v>
      </c>
      <c r="AZ867" s="10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384264</v>
      </c>
      <c r="BM867">
        <v>0</v>
      </c>
      <c r="BN867">
        <v>378772</v>
      </c>
      <c r="BO867">
        <v>26798107000</v>
      </c>
      <c r="BP867" s="3">
        <v>0.4</v>
      </c>
      <c r="BQ867" s="3">
        <v>3704</v>
      </c>
      <c r="BR867">
        <v>24954.17</v>
      </c>
      <c r="BS867">
        <v>2945494000</v>
      </c>
      <c r="BT867" s="3">
        <v>24318000</v>
      </c>
      <c r="BU867" s="3">
        <v>6098154000</v>
      </c>
      <c r="BV867" s="3">
        <v>12567340000</v>
      </c>
      <c r="BW867" s="3">
        <v>5162802000</v>
      </c>
      <c r="BX867" s="3">
        <v>21635305000</v>
      </c>
      <c r="BY867">
        <v>0</v>
      </c>
      <c r="BZ867">
        <v>0</v>
      </c>
      <c r="CA867">
        <v>0</v>
      </c>
      <c r="CB867">
        <v>0</v>
      </c>
      <c r="CC867">
        <v>26798107000</v>
      </c>
      <c r="CD867">
        <v>0.4</v>
      </c>
      <c r="CE867">
        <v>242644.12</v>
      </c>
      <c r="CF867">
        <v>249037398.28999999</v>
      </c>
      <c r="CG867">
        <v>47152.9</v>
      </c>
      <c r="CH867">
        <v>28202.67</v>
      </c>
      <c r="CI867">
        <v>32.480378199999997</v>
      </c>
      <c r="CJ867">
        <v>4.45</v>
      </c>
      <c r="CK867">
        <v>49823.33</v>
      </c>
      <c r="CL867">
        <v>78046.67</v>
      </c>
      <c r="CM867">
        <v>28223.33</v>
      </c>
      <c r="CN867">
        <v>109976.67</v>
      </c>
      <c r="CO867">
        <v>6374710</v>
      </c>
      <c r="CP867">
        <v>-67143.33</v>
      </c>
      <c r="CQ867">
        <v>-276056.67</v>
      </c>
      <c r="CR867">
        <v>962295.08</v>
      </c>
      <c r="CS867">
        <v>354948669.79000002</v>
      </c>
      <c r="CT867">
        <v>30634.48</v>
      </c>
      <c r="CU867">
        <v>355949042.91000003</v>
      </c>
      <c r="CV867" s="34">
        <v>0.53856099999999996</v>
      </c>
      <c r="CW867">
        <v>183336992</v>
      </c>
      <c r="CX867" s="7">
        <v>3259599.63</v>
      </c>
      <c r="CY867" s="10">
        <f t="shared" si="27"/>
        <v>0</v>
      </c>
      <c r="CZ867" s="10">
        <f>IFERROR(INDEX(CONFAZ!$A$2:$ES$440,MATCH(DATE(YEAR($A867),MONTH($A867),15),CONFAZ!$A$2:$A$440,0),4),0)</f>
        <v>47152.9</v>
      </c>
      <c r="DA867"/>
      <c r="DB867"/>
      <c r="DC867"/>
      <c r="DD867"/>
      <c r="DJ867"/>
    </row>
    <row r="868" spans="1:114" x14ac:dyDescent="0.25">
      <c r="A868" s="1">
        <v>43365</v>
      </c>
      <c r="B868" s="1" t="str">
        <f t="shared" si="26"/>
        <v>22/09/2018</v>
      </c>
      <c r="C868" t="s">
        <v>61</v>
      </c>
      <c r="D868" t="s">
        <v>11</v>
      </c>
      <c r="E868" s="8">
        <v>4.1165000000000003</v>
      </c>
      <c r="F868">
        <v>355267717.53999996</v>
      </c>
      <c r="G868">
        <v>2039392.8000000003</v>
      </c>
      <c r="H868">
        <v>673411703</v>
      </c>
      <c r="I868">
        <v>89174294.790000007</v>
      </c>
      <c r="J868">
        <v>181390724.27000001</v>
      </c>
      <c r="K868">
        <v>16655824.899999999</v>
      </c>
      <c r="L868">
        <v>13185359</v>
      </c>
      <c r="M868" s="10">
        <v>16605965</v>
      </c>
      <c r="N868" s="10">
        <v>29833125</v>
      </c>
      <c r="O868" s="10">
        <v>80311389</v>
      </c>
      <c r="P868" s="10">
        <v>97231740</v>
      </c>
      <c r="Q868" s="10">
        <v>5568285</v>
      </c>
      <c r="R868" s="10">
        <v>90966733</v>
      </c>
      <c r="S868" s="10">
        <v>3229430</v>
      </c>
      <c r="T868" s="10">
        <v>20991581</v>
      </c>
      <c r="U868" s="10">
        <v>246204885</v>
      </c>
      <c r="V868" s="10">
        <v>80429178</v>
      </c>
      <c r="W868" s="10">
        <v>3229430</v>
      </c>
      <c r="X868" s="10">
        <v>20991581</v>
      </c>
      <c r="Y868" s="10">
        <v>246204885</v>
      </c>
      <c r="Z868" s="10">
        <v>80429178</v>
      </c>
      <c r="AA868" s="10">
        <v>2039392</v>
      </c>
      <c r="AB868" s="10">
        <v>0.18016058090000001</v>
      </c>
      <c r="AC868">
        <v>135.77000000000001</v>
      </c>
      <c r="AD868" s="2">
        <v>19041023535</v>
      </c>
      <c r="AE868" s="2">
        <v>14948421194</v>
      </c>
      <c r="AF868" s="10">
        <f>INDEX(CONFAZ!$EN$2:$ES$408,MATCH(DATE(YEAR($A868),MONTH($A868),15),CONFAZ!$EN$2:$EN$408,0),2)</f>
        <v>332033648</v>
      </c>
      <c r="AG868" s="10">
        <f>INDEX(CONFAZ!$EN$2:$ES$408,MATCH(DATE(YEAR($A868),MONTH($A868),15),CONFAZ!$EN$2:$EN$408,0),3)</f>
        <v>138522611</v>
      </c>
      <c r="AH868">
        <v>954</v>
      </c>
      <c r="AI868">
        <v>1567307977000</v>
      </c>
      <c r="AJ868">
        <v>6.4</v>
      </c>
      <c r="AK868">
        <v>0.3</v>
      </c>
      <c r="AL868">
        <v>1127.7183333333301</v>
      </c>
      <c r="AM868">
        <v>894.06899999999996</v>
      </c>
      <c r="AN868">
        <v>816.47857142857094</v>
      </c>
      <c r="AO868">
        <v>1009.1612</v>
      </c>
      <c r="AP868">
        <v>12.018101946527301</v>
      </c>
      <c r="AQ868">
        <v>1.48</v>
      </c>
      <c r="AR868">
        <v>324.07</v>
      </c>
      <c r="AS868">
        <v>31.2</v>
      </c>
      <c r="AT868" s="10">
        <v>576470300000</v>
      </c>
      <c r="AU868">
        <v>2459</v>
      </c>
      <c r="AV868">
        <v>0</v>
      </c>
      <c r="AW868">
        <v>160644474</v>
      </c>
      <c r="AX868">
        <v>160388527</v>
      </c>
      <c r="AY868">
        <v>233</v>
      </c>
      <c r="AZ868" s="10">
        <v>0</v>
      </c>
      <c r="BA868">
        <v>10</v>
      </c>
      <c r="BB868">
        <v>10</v>
      </c>
      <c r="BC868">
        <v>207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1886</v>
      </c>
      <c r="BL868">
        <v>34280</v>
      </c>
      <c r="BM868">
        <v>3723</v>
      </c>
      <c r="BN868">
        <v>213149</v>
      </c>
      <c r="BO868">
        <v>26798107000</v>
      </c>
      <c r="BP868" s="3">
        <v>0.4</v>
      </c>
      <c r="BQ868" s="3">
        <v>3704</v>
      </c>
      <c r="BR868" s="3">
        <v>24954.17</v>
      </c>
      <c r="BS868">
        <v>2945494000</v>
      </c>
      <c r="BT868" s="3">
        <v>24318000</v>
      </c>
      <c r="BU868" s="3">
        <v>6098154000</v>
      </c>
      <c r="BV868" s="3">
        <v>12567340000</v>
      </c>
      <c r="BW868" s="3">
        <v>5162802000</v>
      </c>
      <c r="BX868" s="3">
        <v>21635305000</v>
      </c>
      <c r="BY868">
        <v>0</v>
      </c>
      <c r="BZ868">
        <v>0</v>
      </c>
      <c r="CA868">
        <v>0</v>
      </c>
      <c r="CB868">
        <v>0</v>
      </c>
      <c r="CC868">
        <v>26798107000</v>
      </c>
      <c r="CD868">
        <v>0.4</v>
      </c>
      <c r="CE868">
        <v>223455.48</v>
      </c>
      <c r="CF868">
        <v>271482735.47000003</v>
      </c>
      <c r="CG868">
        <v>27246.47</v>
      </c>
      <c r="CH868">
        <v>27745.67</v>
      </c>
      <c r="CI868">
        <v>32.480378199999997</v>
      </c>
      <c r="CJ868">
        <v>4.63</v>
      </c>
      <c r="CK868">
        <v>49823.33</v>
      </c>
      <c r="CL868">
        <v>78046.67</v>
      </c>
      <c r="CM868">
        <v>28223.33</v>
      </c>
      <c r="CN868">
        <v>109976.67</v>
      </c>
      <c r="CO868">
        <v>6374710</v>
      </c>
      <c r="CP868">
        <v>-67143.33</v>
      </c>
      <c r="CQ868">
        <v>-276056.67</v>
      </c>
      <c r="CR868">
        <v>791318.46</v>
      </c>
      <c r="CS868">
        <v>342461760.81999999</v>
      </c>
      <c r="CT868">
        <v>18613.189999999999</v>
      </c>
      <c r="CU868">
        <v>343276842.47000003</v>
      </c>
      <c r="CV868" s="34">
        <v>0.53856099999999996</v>
      </c>
      <c r="CW868">
        <v>180018383.40000001</v>
      </c>
      <c r="CX868" s="7">
        <v>2844681.32</v>
      </c>
      <c r="CY868" s="10">
        <f t="shared" si="27"/>
        <v>0</v>
      </c>
      <c r="CZ868" s="10">
        <f>IFERROR(INDEX(CONFAZ!$A$2:$ES$440,MATCH(DATE(YEAR($A868),MONTH($A868),15),CONFAZ!$A$2:$A$440,0),4),0)</f>
        <v>27246.47</v>
      </c>
      <c r="DA868" s="10"/>
      <c r="DB868" s="10"/>
      <c r="DC868"/>
      <c r="DD868"/>
      <c r="DJ868"/>
    </row>
    <row r="869" spans="1:114" x14ac:dyDescent="0.25">
      <c r="A869" s="1">
        <v>43395</v>
      </c>
      <c r="B869" s="1" t="str">
        <f t="shared" si="26"/>
        <v>22/10/2018</v>
      </c>
      <c r="C869" t="s">
        <v>61</v>
      </c>
      <c r="D869" t="s">
        <v>11</v>
      </c>
      <c r="E869" s="8">
        <v>3.7584</v>
      </c>
      <c r="F869">
        <v>314690664.1500001</v>
      </c>
      <c r="G869">
        <v>2485159.6899999995</v>
      </c>
      <c r="H869">
        <v>589291027</v>
      </c>
      <c r="I869">
        <v>86174965.239999995</v>
      </c>
      <c r="J869">
        <v>144529799.28000003</v>
      </c>
      <c r="K869">
        <v>16398706.399999999</v>
      </c>
      <c r="L869">
        <v>13312321</v>
      </c>
      <c r="M869" s="10">
        <v>19132622</v>
      </c>
      <c r="N869" s="10">
        <v>30586430</v>
      </c>
      <c r="O869" s="10">
        <v>79781156</v>
      </c>
      <c r="P869" s="10">
        <v>96583466</v>
      </c>
      <c r="Q869" s="10">
        <v>5757428</v>
      </c>
      <c r="R869" s="10">
        <v>91515147</v>
      </c>
      <c r="S869" s="10">
        <v>3548460</v>
      </c>
      <c r="T869" s="10">
        <v>20834547</v>
      </c>
      <c r="U869" s="10">
        <v>154964784</v>
      </c>
      <c r="V869" s="10">
        <v>84102378</v>
      </c>
      <c r="W869" s="10">
        <v>3548460</v>
      </c>
      <c r="X869" s="10">
        <v>20834547</v>
      </c>
      <c r="Y869" s="10">
        <v>154964784</v>
      </c>
      <c r="Z869" s="10">
        <v>84102378</v>
      </c>
      <c r="AA869" s="10">
        <v>2484609</v>
      </c>
      <c r="AB869" s="10">
        <v>0.189337387</v>
      </c>
      <c r="AC869">
        <v>139.83000000000001</v>
      </c>
      <c r="AD869" s="2">
        <v>21671364889</v>
      </c>
      <c r="AE869" s="2">
        <v>16921935159</v>
      </c>
      <c r="AF869" s="10">
        <f>INDEX(CONFAZ!$EN$2:$ES$408,MATCH(DATE(YEAR($A869),MONTH($A869),15),CONFAZ!$EN$2:$EN$408,0),2)</f>
        <v>429554851</v>
      </c>
      <c r="AG869" s="10">
        <f>INDEX(CONFAZ!$EN$2:$ES$408,MATCH(DATE(YEAR($A869),MONTH($A869),15),CONFAZ!$EN$2:$EN$408,0),3)</f>
        <v>353917108</v>
      </c>
      <c r="AH869">
        <v>954</v>
      </c>
      <c r="AI869">
        <v>1429281936000</v>
      </c>
      <c r="AJ869">
        <v>6.4</v>
      </c>
      <c r="AK869">
        <v>0.4</v>
      </c>
      <c r="AL869">
        <v>1144.37777777777</v>
      </c>
      <c r="AM869">
        <v>900.6345</v>
      </c>
      <c r="AN869">
        <v>821.60523809523795</v>
      </c>
      <c r="AO869">
        <v>1020.7212</v>
      </c>
      <c r="AP869">
        <v>11.8617654281342</v>
      </c>
      <c r="AQ869">
        <v>1.45</v>
      </c>
      <c r="AR869">
        <v>309.31</v>
      </c>
      <c r="AS869">
        <v>57.87</v>
      </c>
      <c r="AT869" s="10">
        <v>612014600000</v>
      </c>
      <c r="AU869">
        <v>18592</v>
      </c>
      <c r="AV869">
        <v>21</v>
      </c>
      <c r="AW869">
        <v>225056270</v>
      </c>
      <c r="AX869">
        <v>200671186</v>
      </c>
      <c r="AY869">
        <v>620</v>
      </c>
      <c r="AZ869" s="10">
        <v>0</v>
      </c>
      <c r="BA869">
        <v>0</v>
      </c>
      <c r="BB869">
        <v>0</v>
      </c>
      <c r="BC869">
        <v>691</v>
      </c>
      <c r="BD869">
        <v>0</v>
      </c>
      <c r="BE869">
        <v>92</v>
      </c>
      <c r="BF869">
        <v>286</v>
      </c>
      <c r="BG869">
        <v>31</v>
      </c>
      <c r="BH869">
        <v>175</v>
      </c>
      <c r="BI869">
        <v>153</v>
      </c>
      <c r="BJ869">
        <v>0</v>
      </c>
      <c r="BK869">
        <v>13422</v>
      </c>
      <c r="BL869">
        <v>18899950</v>
      </c>
      <c r="BM869">
        <v>5310611</v>
      </c>
      <c r="BN869">
        <v>140353</v>
      </c>
      <c r="BO869">
        <v>26798107000</v>
      </c>
      <c r="BP869" s="3">
        <v>0.4</v>
      </c>
      <c r="BQ869" s="3">
        <v>3704</v>
      </c>
      <c r="BR869" s="3">
        <v>24954.17</v>
      </c>
      <c r="BS869" s="3">
        <v>2945494000</v>
      </c>
      <c r="BT869" s="3">
        <v>24318000</v>
      </c>
      <c r="BU869" s="3">
        <v>6098154000</v>
      </c>
      <c r="BV869" s="3">
        <v>12567340000</v>
      </c>
      <c r="BW869" s="3">
        <v>5162802000</v>
      </c>
      <c r="BX869" s="3">
        <v>21635305000</v>
      </c>
      <c r="BY869">
        <v>0</v>
      </c>
      <c r="BZ869">
        <v>0</v>
      </c>
      <c r="CA869">
        <v>0</v>
      </c>
      <c r="CB869">
        <v>0</v>
      </c>
      <c r="CC869">
        <v>26798107000</v>
      </c>
      <c r="CD869">
        <v>0.4</v>
      </c>
      <c r="CE869">
        <v>282882.31</v>
      </c>
      <c r="CF869">
        <v>290532107.19999999</v>
      </c>
      <c r="CG869">
        <v>38534.620000000003</v>
      </c>
      <c r="CH869">
        <v>28272.67</v>
      </c>
      <c r="CI869">
        <v>32.480378199999997</v>
      </c>
      <c r="CJ869">
        <v>4.72</v>
      </c>
      <c r="CK869">
        <v>92360</v>
      </c>
      <c r="CL869">
        <v>127326.67</v>
      </c>
      <c r="CM869">
        <v>34966.67</v>
      </c>
      <c r="CN869">
        <v>27283.33</v>
      </c>
      <c r="CO869">
        <v>6455833.3300000001</v>
      </c>
      <c r="CP869">
        <v>-65290</v>
      </c>
      <c r="CQ869">
        <v>-246616.67</v>
      </c>
      <c r="CR869">
        <v>1030678.13</v>
      </c>
      <c r="CS869">
        <v>311413442.75</v>
      </c>
      <c r="CT869">
        <v>21805.17</v>
      </c>
      <c r="CU869">
        <v>312469408.94999999</v>
      </c>
      <c r="CV869" s="34">
        <v>0.53856099999999996</v>
      </c>
      <c r="CW869">
        <v>180559961.90000001</v>
      </c>
      <c r="CX869" s="7">
        <v>1999829.17</v>
      </c>
      <c r="CY869" s="10">
        <f t="shared" si="27"/>
        <v>0</v>
      </c>
      <c r="CZ869" s="10">
        <f>IFERROR(INDEX(CONFAZ!$A$2:$ES$440,MATCH(DATE(YEAR($A869),MONTH($A869),15),CONFAZ!$A$2:$A$440,0),4),0)</f>
        <v>38534.620000000003</v>
      </c>
      <c r="DA869"/>
      <c r="DB869"/>
      <c r="DC869"/>
      <c r="DD869"/>
      <c r="DJ869"/>
    </row>
    <row r="870" spans="1:114" x14ac:dyDescent="0.25">
      <c r="A870" s="1">
        <v>43426</v>
      </c>
      <c r="B870" s="1" t="str">
        <f t="shared" si="26"/>
        <v>22/11/2018</v>
      </c>
      <c r="C870" t="s">
        <v>61</v>
      </c>
      <c r="D870" t="s">
        <v>11</v>
      </c>
      <c r="E870" s="8">
        <v>3.7867000000000002</v>
      </c>
      <c r="F870">
        <v>325857088.70000005</v>
      </c>
      <c r="G870">
        <v>2930064.74</v>
      </c>
      <c r="H870">
        <v>693810511</v>
      </c>
      <c r="I870">
        <v>94043171.559999987</v>
      </c>
      <c r="J870">
        <v>217006984.81</v>
      </c>
      <c r="K870">
        <v>16621434.580000002</v>
      </c>
      <c r="L870">
        <v>10939147</v>
      </c>
      <c r="M870" s="10">
        <v>22458324</v>
      </c>
      <c r="N870" s="10">
        <v>28109604</v>
      </c>
      <c r="O870" s="10">
        <v>86507168</v>
      </c>
      <c r="P870" s="10">
        <v>100494957</v>
      </c>
      <c r="Q870" s="10">
        <v>7553214</v>
      </c>
      <c r="R870" s="10">
        <v>92093180</v>
      </c>
      <c r="S870" s="10">
        <v>3062787</v>
      </c>
      <c r="T870" s="10">
        <v>22363361</v>
      </c>
      <c r="U870" s="10">
        <v>237686415</v>
      </c>
      <c r="V870" s="10">
        <v>90552527</v>
      </c>
      <c r="W870" s="10">
        <v>3062787</v>
      </c>
      <c r="X870" s="10">
        <v>22363361</v>
      </c>
      <c r="Y870" s="10">
        <v>237686415</v>
      </c>
      <c r="Z870" s="10">
        <v>90552527</v>
      </c>
      <c r="AA870" s="10">
        <v>2928974</v>
      </c>
      <c r="AB870" s="10">
        <v>0.1259863853</v>
      </c>
      <c r="AC870">
        <v>137.65</v>
      </c>
      <c r="AD870" s="2">
        <v>19199739213</v>
      </c>
      <c r="AE870" s="2">
        <v>15529846968</v>
      </c>
      <c r="AF870" s="10">
        <f>INDEX(CONFAZ!$EN$2:$ES$408,MATCH(DATE(YEAR($A870),MONTH($A870),15),CONFAZ!$EN$2:$EN$408,0),2)</f>
        <v>190344041</v>
      </c>
      <c r="AG870" s="10">
        <f>INDEX(CONFAZ!$EN$2:$ES$408,MATCH(DATE(YEAR($A870),MONTH($A870),15),CONFAZ!$EN$2:$EN$408,0),3)</f>
        <v>230579695</v>
      </c>
      <c r="AH870">
        <v>954</v>
      </c>
      <c r="AI870">
        <v>1437893297400</v>
      </c>
      <c r="AJ870">
        <v>6.4</v>
      </c>
      <c r="AK870">
        <v>-0.25</v>
      </c>
      <c r="AL870">
        <v>1154.57388888888</v>
      </c>
      <c r="AM870">
        <v>906.13599999999997</v>
      </c>
      <c r="AN870">
        <v>824.41904761904698</v>
      </c>
      <c r="AO870">
        <v>1030.78</v>
      </c>
      <c r="AP870">
        <v>11.709782987994</v>
      </c>
      <c r="AQ870">
        <v>0.79</v>
      </c>
      <c r="AR870">
        <v>252.53</v>
      </c>
      <c r="AS870">
        <v>-30.5</v>
      </c>
      <c r="AT870" s="10">
        <v>607482000000</v>
      </c>
      <c r="AU870">
        <v>64849</v>
      </c>
      <c r="AV870">
        <v>619</v>
      </c>
      <c r="AW870">
        <v>134350262</v>
      </c>
      <c r="AX870">
        <v>96396549</v>
      </c>
      <c r="AY870">
        <v>2148</v>
      </c>
      <c r="AZ870" s="10">
        <v>0</v>
      </c>
      <c r="BA870">
        <v>111</v>
      </c>
      <c r="BB870">
        <v>111</v>
      </c>
      <c r="BC870">
        <v>356</v>
      </c>
      <c r="BD870">
        <v>0</v>
      </c>
      <c r="BE870">
        <v>859</v>
      </c>
      <c r="BF870">
        <v>572</v>
      </c>
      <c r="BG870">
        <v>1980</v>
      </c>
      <c r="BH870">
        <v>1100</v>
      </c>
      <c r="BI870">
        <v>1855</v>
      </c>
      <c r="BJ870">
        <v>14</v>
      </c>
      <c r="BK870">
        <v>49956</v>
      </c>
      <c r="BL870">
        <v>37750717</v>
      </c>
      <c r="BM870">
        <v>74124</v>
      </c>
      <c r="BN870">
        <v>0</v>
      </c>
      <c r="BO870">
        <v>26798107000</v>
      </c>
      <c r="BP870" s="3">
        <v>0.4</v>
      </c>
      <c r="BQ870" s="3">
        <v>3704</v>
      </c>
      <c r="BR870" s="3">
        <v>24954.17</v>
      </c>
      <c r="BS870" s="3">
        <v>2945494000</v>
      </c>
      <c r="BT870" s="3">
        <v>24318000</v>
      </c>
      <c r="BU870" s="3">
        <v>6098154000</v>
      </c>
      <c r="BV870" s="3">
        <v>12567340000</v>
      </c>
      <c r="BW870" s="3">
        <v>5162802000</v>
      </c>
      <c r="BX870">
        <v>21635305000</v>
      </c>
      <c r="BY870">
        <v>0</v>
      </c>
      <c r="BZ870">
        <v>0</v>
      </c>
      <c r="CA870">
        <v>0</v>
      </c>
      <c r="CB870">
        <v>0</v>
      </c>
      <c r="CC870">
        <v>26798107000</v>
      </c>
      <c r="CD870">
        <v>0.4</v>
      </c>
      <c r="CE870">
        <v>302959.76</v>
      </c>
      <c r="CF870">
        <v>286639846.43000001</v>
      </c>
      <c r="CG870">
        <v>23909.23</v>
      </c>
      <c r="CH870">
        <v>28116.67</v>
      </c>
      <c r="CI870">
        <v>32.480378199999997</v>
      </c>
      <c r="CJ870">
        <v>4.59</v>
      </c>
      <c r="CK870">
        <v>92360</v>
      </c>
      <c r="CL870">
        <v>127326.67</v>
      </c>
      <c r="CM870">
        <v>34966.67</v>
      </c>
      <c r="CN870">
        <v>27283.33</v>
      </c>
      <c r="CO870">
        <v>6455833.3300000001</v>
      </c>
      <c r="CP870">
        <v>-65290</v>
      </c>
      <c r="CQ870">
        <v>-246616.67</v>
      </c>
      <c r="CR870">
        <v>1861067.25</v>
      </c>
      <c r="CS870">
        <v>395388132.75</v>
      </c>
      <c r="CT870">
        <v>3787.73</v>
      </c>
      <c r="CU870">
        <v>397253747.73000002</v>
      </c>
      <c r="CV870" s="34">
        <v>0.53856099999999996</v>
      </c>
      <c r="CW870">
        <v>191665777.69999999</v>
      </c>
      <c r="CX870" s="7">
        <v>1783751.5</v>
      </c>
      <c r="CY870" s="10">
        <f t="shared" si="27"/>
        <v>0</v>
      </c>
      <c r="CZ870" s="10">
        <f>IFERROR(INDEX(CONFAZ!$A$2:$ES$440,MATCH(DATE(YEAR($A870),MONTH($A870),15),CONFAZ!$A$2:$A$440,0),4),0)</f>
        <v>23909.23</v>
      </c>
      <c r="DA870"/>
      <c r="DB870"/>
      <c r="DC870"/>
      <c r="DD870"/>
      <c r="DJ870"/>
    </row>
    <row r="871" spans="1:114" x14ac:dyDescent="0.25">
      <c r="A871" s="1">
        <v>43456</v>
      </c>
      <c r="B871" s="1" t="str">
        <f t="shared" si="26"/>
        <v>22/12/2018</v>
      </c>
      <c r="C871" t="s">
        <v>61</v>
      </c>
      <c r="D871" t="s">
        <v>11</v>
      </c>
      <c r="E871" s="8">
        <v>3.8851</v>
      </c>
      <c r="F871">
        <v>313770825.42000002</v>
      </c>
      <c r="G871">
        <v>4423511.8500000006</v>
      </c>
      <c r="H871">
        <v>647514668</v>
      </c>
      <c r="I871">
        <v>99172831.87999998</v>
      </c>
      <c r="J871">
        <v>179229839.60000002</v>
      </c>
      <c r="K871">
        <v>17620744.879999999</v>
      </c>
      <c r="L871">
        <v>19597870</v>
      </c>
      <c r="M871" s="10">
        <v>18952573</v>
      </c>
      <c r="N871" s="10">
        <v>29675942</v>
      </c>
      <c r="O871" s="10">
        <v>90255098</v>
      </c>
      <c r="P871" s="10">
        <v>97435776</v>
      </c>
      <c r="Q871" s="10">
        <v>6050397</v>
      </c>
      <c r="R871" s="10">
        <v>98845518</v>
      </c>
      <c r="S871" s="10">
        <v>2880185</v>
      </c>
      <c r="T871" s="10">
        <v>18492187</v>
      </c>
      <c r="U871" s="10">
        <v>197231656</v>
      </c>
      <c r="V871" s="10">
        <v>83271825</v>
      </c>
      <c r="W871" s="10">
        <v>2880185</v>
      </c>
      <c r="X871" s="10">
        <v>18492187</v>
      </c>
      <c r="Y871" s="10">
        <v>197231656</v>
      </c>
      <c r="Z871" s="10">
        <v>83271825</v>
      </c>
      <c r="AA871" s="10">
        <v>4423511</v>
      </c>
      <c r="AB871" s="10">
        <v>0.1352987735</v>
      </c>
      <c r="AC871">
        <v>136.32</v>
      </c>
      <c r="AD871" s="2">
        <v>19257634148</v>
      </c>
      <c r="AE871" s="2">
        <v>13640421233</v>
      </c>
      <c r="AF871" s="10">
        <f>INDEX(CONFAZ!$EN$2:$ES$408,MATCH(DATE(YEAR($A871),MONTH($A871),15),CONFAZ!$EN$2:$EN$408,0),2)</f>
        <v>284415805</v>
      </c>
      <c r="AG871" s="10">
        <f>INDEX(CONFAZ!$EN$2:$ES$408,MATCH(DATE(YEAR($A871),MONTH($A871),15),CONFAZ!$EN$2:$EN$408,0),3)</f>
        <v>635364071</v>
      </c>
      <c r="AH871">
        <v>954</v>
      </c>
      <c r="AI871">
        <v>1455805246500</v>
      </c>
      <c r="AJ871">
        <v>6.4</v>
      </c>
      <c r="AK871">
        <v>0.14000000000000001</v>
      </c>
      <c r="AL871">
        <v>1150.6838888888799</v>
      </c>
      <c r="AM871">
        <v>909.74149999999997</v>
      </c>
      <c r="AN871">
        <v>826.36142857142795</v>
      </c>
      <c r="AO871">
        <v>1029.4567999999999</v>
      </c>
      <c r="AP871">
        <v>11.716235476228601</v>
      </c>
      <c r="AQ871">
        <v>1.1499999999999999</v>
      </c>
      <c r="AR871">
        <v>220.53</v>
      </c>
      <c r="AS871">
        <v>-11.48</v>
      </c>
      <c r="AT871" s="10">
        <v>599862200000</v>
      </c>
      <c r="AU871">
        <v>92587</v>
      </c>
      <c r="AV871">
        <v>1345</v>
      </c>
      <c r="AW871">
        <v>142961756</v>
      </c>
      <c r="AX871">
        <v>130175684</v>
      </c>
      <c r="AY871">
        <v>3110</v>
      </c>
      <c r="AZ871" s="10">
        <v>1116</v>
      </c>
      <c r="BA871">
        <v>203</v>
      </c>
      <c r="BB871">
        <v>203</v>
      </c>
      <c r="BC871">
        <v>3079</v>
      </c>
      <c r="BD871">
        <v>333</v>
      </c>
      <c r="BE871">
        <v>915</v>
      </c>
      <c r="BF871">
        <v>4687</v>
      </c>
      <c r="BG871">
        <v>208</v>
      </c>
      <c r="BH871">
        <v>3200</v>
      </c>
      <c r="BI871">
        <v>2131</v>
      </c>
      <c r="BJ871">
        <v>236</v>
      </c>
      <c r="BK871">
        <v>68100</v>
      </c>
      <c r="BL871">
        <v>12352526</v>
      </c>
      <c r="BM871">
        <v>244930</v>
      </c>
      <c r="BN871">
        <v>0</v>
      </c>
      <c r="BO871">
        <v>26798107000</v>
      </c>
      <c r="BP871" s="3">
        <v>0.4</v>
      </c>
      <c r="BQ871" s="3">
        <v>3704</v>
      </c>
      <c r="BR871" s="3">
        <v>24954.17</v>
      </c>
      <c r="BS871" s="3">
        <v>2945494000</v>
      </c>
      <c r="BT871" s="3">
        <v>24318000</v>
      </c>
      <c r="BU871">
        <v>6098154000</v>
      </c>
      <c r="BV871" s="3">
        <v>12567340000</v>
      </c>
      <c r="BW871" s="3">
        <v>5162802000</v>
      </c>
      <c r="BX871" s="3">
        <v>21635305000</v>
      </c>
      <c r="BY871">
        <v>0</v>
      </c>
      <c r="BZ871">
        <v>0</v>
      </c>
      <c r="CA871">
        <v>0</v>
      </c>
      <c r="CB871">
        <v>0</v>
      </c>
      <c r="CC871">
        <v>26798107000</v>
      </c>
      <c r="CD871">
        <v>0.4</v>
      </c>
      <c r="CE871">
        <v>313138.21000000002</v>
      </c>
      <c r="CF871">
        <v>316723981.75999999</v>
      </c>
      <c r="CG871">
        <v>22875.7</v>
      </c>
      <c r="CH871">
        <v>27653.67</v>
      </c>
      <c r="CI871">
        <v>32.480378199999997</v>
      </c>
      <c r="CJ871">
        <v>4.37</v>
      </c>
      <c r="CK871">
        <v>92360</v>
      </c>
      <c r="CL871">
        <v>127326.67</v>
      </c>
      <c r="CM871">
        <v>34966.67</v>
      </c>
      <c r="CN871">
        <v>27283.33</v>
      </c>
      <c r="CO871">
        <v>6455833.3300000001</v>
      </c>
      <c r="CP871">
        <v>-65290</v>
      </c>
      <c r="CQ871">
        <v>-246616.67</v>
      </c>
      <c r="CR871">
        <v>1965087.99</v>
      </c>
      <c r="CS871">
        <v>358148203.5</v>
      </c>
      <c r="CT871">
        <v>11257.74</v>
      </c>
      <c r="CU871">
        <v>360137333.81999999</v>
      </c>
      <c r="CV871" s="34">
        <v>0.53856099999999996</v>
      </c>
      <c r="CW871">
        <v>235533634.90000001</v>
      </c>
      <c r="CX871" s="7">
        <v>3773213.3999999994</v>
      </c>
      <c r="CY871" s="10">
        <f t="shared" si="27"/>
        <v>0</v>
      </c>
      <c r="CZ871" s="10">
        <f>IFERROR(INDEX(CONFAZ!$A$2:$ES$440,MATCH(DATE(YEAR($A871),MONTH($A871),15),CONFAZ!$A$2:$A$440,0),4),0)</f>
        <v>22875.7</v>
      </c>
      <c r="DA871"/>
      <c r="DB871"/>
      <c r="DC871"/>
      <c r="DD871"/>
      <c r="DJ871"/>
    </row>
    <row r="872" spans="1:114" x14ac:dyDescent="0.25">
      <c r="A872" s="1">
        <v>43487</v>
      </c>
      <c r="B872" s="1" t="str">
        <f t="shared" si="26"/>
        <v>22/01/2019</v>
      </c>
      <c r="C872" t="s">
        <v>61</v>
      </c>
      <c r="D872" t="s">
        <v>11</v>
      </c>
      <c r="E872" s="8">
        <v>3.7416999999999998</v>
      </c>
      <c r="F872">
        <v>319864492.55999994</v>
      </c>
      <c r="G872">
        <v>3586421.5199999996</v>
      </c>
      <c r="H872">
        <v>647181350</v>
      </c>
      <c r="I872">
        <v>82403421.399999961</v>
      </c>
      <c r="J872">
        <v>185965844.91</v>
      </c>
      <c r="K872">
        <v>19397291.140000001</v>
      </c>
      <c r="L872">
        <v>41313455</v>
      </c>
      <c r="M872" s="10">
        <v>14349420</v>
      </c>
      <c r="N872" s="10">
        <v>31108553</v>
      </c>
      <c r="O872" s="10">
        <v>110678402</v>
      </c>
      <c r="P872" s="10">
        <v>88947578</v>
      </c>
      <c r="Q872" s="10">
        <v>6272563</v>
      </c>
      <c r="R872" s="10">
        <v>96768235</v>
      </c>
      <c r="S872" s="10">
        <v>2819425</v>
      </c>
      <c r="T872" s="10">
        <v>19471242</v>
      </c>
      <c r="U872" s="10">
        <v>198816601</v>
      </c>
      <c r="V872" s="10">
        <v>74397319</v>
      </c>
      <c r="W872" s="10">
        <v>2819425</v>
      </c>
      <c r="X872" s="10">
        <v>19471242</v>
      </c>
      <c r="Y872" s="10">
        <v>198816601</v>
      </c>
      <c r="Z872" s="10">
        <v>74397319</v>
      </c>
      <c r="AA872" s="10">
        <v>3552012</v>
      </c>
      <c r="AB872" s="10">
        <v>0.38305375590000001</v>
      </c>
      <c r="AC872">
        <v>133.56</v>
      </c>
      <c r="AD872" s="2">
        <v>16638094632</v>
      </c>
      <c r="AE872" s="2">
        <v>17453376542</v>
      </c>
      <c r="AF872" s="10">
        <f>INDEX(CONFAZ!$EN$2:$ES$408,MATCH(DATE(YEAR($A872),MONTH($A872),15),CONFAZ!$EN$2:$EN$408,0),2)</f>
        <v>356937864</v>
      </c>
      <c r="AG872" s="10">
        <f>INDEX(CONFAZ!$EN$2:$ES$408,MATCH(DATE(YEAR($A872),MONTH($A872),15),CONFAZ!$EN$2:$EN$408,0),3)</f>
        <v>198676543</v>
      </c>
      <c r="AH872">
        <v>998</v>
      </c>
      <c r="AI872">
        <v>1410561032800</v>
      </c>
      <c r="AJ872">
        <v>6.4</v>
      </c>
      <c r="AK872">
        <v>0.36</v>
      </c>
      <c r="AL872">
        <v>1148.94888888888</v>
      </c>
      <c r="AM872">
        <v>909.00199999999995</v>
      </c>
      <c r="AN872">
        <v>826.94571428571396</v>
      </c>
      <c r="AO872">
        <v>1027.9892</v>
      </c>
      <c r="AP872">
        <v>12.166320558806801</v>
      </c>
      <c r="AQ872">
        <v>1.32</v>
      </c>
      <c r="AR872">
        <v>217.84</v>
      </c>
      <c r="AS872">
        <v>-18.829999999999998</v>
      </c>
      <c r="AT872" s="10">
        <v>578268700000</v>
      </c>
      <c r="AU872">
        <v>83103</v>
      </c>
      <c r="AV872">
        <v>470</v>
      </c>
      <c r="AW872">
        <v>245198388</v>
      </c>
      <c r="AX872">
        <v>178968829</v>
      </c>
      <c r="AY872">
        <v>3205</v>
      </c>
      <c r="AZ872" s="10">
        <v>0</v>
      </c>
      <c r="BA872">
        <v>359</v>
      </c>
      <c r="BB872">
        <v>359</v>
      </c>
      <c r="BC872">
        <v>334</v>
      </c>
      <c r="BD872">
        <v>0</v>
      </c>
      <c r="BE872">
        <v>926</v>
      </c>
      <c r="BF872">
        <v>2101</v>
      </c>
      <c r="BG872">
        <v>2740</v>
      </c>
      <c r="BH872">
        <v>589</v>
      </c>
      <c r="BI872">
        <v>403</v>
      </c>
      <c r="BJ872">
        <v>0</v>
      </c>
      <c r="BK872">
        <v>71274</v>
      </c>
      <c r="BL872">
        <v>65919551</v>
      </c>
      <c r="BM872">
        <v>89468</v>
      </c>
      <c r="BN872">
        <v>0</v>
      </c>
      <c r="BO872">
        <v>28350665000</v>
      </c>
      <c r="BP872" s="3">
        <v>0.4</v>
      </c>
      <c r="BQ872" s="3">
        <v>3704</v>
      </c>
      <c r="BR872" s="3">
        <v>26179.47</v>
      </c>
      <c r="BS872">
        <v>3309026000</v>
      </c>
      <c r="BT872" s="3">
        <v>21981000</v>
      </c>
      <c r="BU872" s="3">
        <v>5532392000</v>
      </c>
      <c r="BV872" s="3">
        <v>14347112000</v>
      </c>
      <c r="BW872" s="3">
        <v>5140155000</v>
      </c>
      <c r="BX872">
        <v>23210511000</v>
      </c>
      <c r="BY872">
        <v>0</v>
      </c>
      <c r="BZ872">
        <v>0</v>
      </c>
      <c r="CA872">
        <v>0</v>
      </c>
      <c r="CB872">
        <v>0</v>
      </c>
      <c r="CC872">
        <v>26798107000</v>
      </c>
      <c r="CD872">
        <v>0.4</v>
      </c>
      <c r="CE872">
        <v>206772.11</v>
      </c>
      <c r="CF872">
        <v>299244291.12</v>
      </c>
      <c r="CG872">
        <v>21816.29</v>
      </c>
      <c r="CH872">
        <v>87064.25</v>
      </c>
      <c r="CI872">
        <v>34.518789599999998</v>
      </c>
      <c r="CJ872">
        <v>4.2699999999999996</v>
      </c>
      <c r="CK872">
        <v>84316.67</v>
      </c>
      <c r="CL872">
        <v>115926.67</v>
      </c>
      <c r="CM872">
        <v>31610</v>
      </c>
      <c r="CN872">
        <v>-22820</v>
      </c>
      <c r="CO872">
        <v>6392900</v>
      </c>
      <c r="CP872">
        <v>-93786.67</v>
      </c>
      <c r="CQ872">
        <v>-203520</v>
      </c>
      <c r="CR872">
        <v>1762263.1</v>
      </c>
      <c r="CS872">
        <v>367349696.86000001</v>
      </c>
      <c r="CT872">
        <v>34062.21</v>
      </c>
      <c r="CU872">
        <v>369147772.17000002</v>
      </c>
      <c r="CV872" s="34">
        <v>0.53441640000000001</v>
      </c>
      <c r="CW872">
        <v>231934192.90000001</v>
      </c>
      <c r="CX872" s="7">
        <v>6325680.4299999997</v>
      </c>
      <c r="CY872" s="10">
        <f t="shared" si="27"/>
        <v>0</v>
      </c>
      <c r="CZ872" s="10">
        <f>IFERROR(INDEX(CONFAZ!$A$2:$ES$440,MATCH(DATE(YEAR($A872),MONTH($A872),15),CONFAZ!$A$2:$A$440,0),4),0)</f>
        <v>21816.29</v>
      </c>
      <c r="DA872"/>
      <c r="DB872"/>
      <c r="DC872"/>
      <c r="DD872"/>
      <c r="DJ872"/>
    </row>
    <row r="873" spans="1:114" x14ac:dyDescent="0.25">
      <c r="A873" s="1">
        <v>43518</v>
      </c>
      <c r="B873" s="1" t="str">
        <f t="shared" si="26"/>
        <v>22/02/2019</v>
      </c>
      <c r="C873" t="s">
        <v>61</v>
      </c>
      <c r="D873" t="s">
        <v>11</v>
      </c>
      <c r="E873" s="8">
        <v>3.7235999999999998</v>
      </c>
      <c r="F873">
        <v>292866635.44</v>
      </c>
      <c r="G873">
        <v>4158166.1099999994</v>
      </c>
      <c r="H873">
        <v>576131156</v>
      </c>
      <c r="I873">
        <v>79028634.300000012</v>
      </c>
      <c r="J873">
        <v>153268084.42000002</v>
      </c>
      <c r="K873">
        <v>15299812.370000001</v>
      </c>
      <c r="L873">
        <v>114017557</v>
      </c>
      <c r="M873" s="10">
        <v>14917244</v>
      </c>
      <c r="N873" s="10">
        <v>35895700</v>
      </c>
      <c r="O873" s="10">
        <v>82931222</v>
      </c>
      <c r="P873" s="10">
        <v>85606322</v>
      </c>
      <c r="Q873" s="10">
        <v>5517163</v>
      </c>
      <c r="R873" s="10">
        <v>85440395</v>
      </c>
      <c r="S873" s="10">
        <v>2660019</v>
      </c>
      <c r="T873" s="10">
        <v>18401647</v>
      </c>
      <c r="U873" s="10">
        <v>169291922</v>
      </c>
      <c r="V873" s="10">
        <v>71311356</v>
      </c>
      <c r="W873" s="10">
        <v>2660019</v>
      </c>
      <c r="X873" s="10">
        <v>18401647</v>
      </c>
      <c r="Y873" s="10">
        <v>169291922</v>
      </c>
      <c r="Z873" s="10">
        <v>71311356</v>
      </c>
      <c r="AA873" s="10">
        <v>4158166</v>
      </c>
      <c r="AB873" s="10">
        <v>-0.1675774625</v>
      </c>
      <c r="AC873">
        <v>133.9</v>
      </c>
      <c r="AD873" s="2">
        <v>15618080347</v>
      </c>
      <c r="AE873" s="2">
        <v>13566766788</v>
      </c>
      <c r="AF873" s="10">
        <f>INDEX(CONFAZ!$EN$2:$ES$408,MATCH(DATE(YEAR($A873),MONTH($A873),15),CONFAZ!$EN$2:$EN$408,0),2)</f>
        <v>146380333</v>
      </c>
      <c r="AG873" s="10">
        <f>INDEX(CONFAZ!$EN$2:$ES$408,MATCH(DATE(YEAR($A873),MONTH($A873),15),CONFAZ!$EN$2:$EN$408,0),3)</f>
        <v>219794716</v>
      </c>
      <c r="AH873">
        <v>998</v>
      </c>
      <c r="AI873">
        <v>1409188972800</v>
      </c>
      <c r="AJ873">
        <v>6.4</v>
      </c>
      <c r="AK873">
        <v>0.54</v>
      </c>
      <c r="AL873">
        <v>1148.9094444444399</v>
      </c>
      <c r="AM873">
        <v>906.76300000000003</v>
      </c>
      <c r="AN873">
        <v>824.48095238095198</v>
      </c>
      <c r="AO873">
        <v>1027.73</v>
      </c>
      <c r="AP873">
        <v>12.550618752300799</v>
      </c>
      <c r="AQ873">
        <v>1.43</v>
      </c>
      <c r="AR873">
        <v>238.24</v>
      </c>
      <c r="AS873">
        <v>-16.079999999999998</v>
      </c>
      <c r="AT873" s="10">
        <v>576069700000</v>
      </c>
      <c r="AU873">
        <v>60471</v>
      </c>
      <c r="AV873">
        <v>60</v>
      </c>
      <c r="AW873">
        <v>97975746</v>
      </c>
      <c r="AX873">
        <v>70635978</v>
      </c>
      <c r="AY873">
        <v>2019</v>
      </c>
      <c r="AZ873" s="10">
        <v>1104</v>
      </c>
      <c r="BA873">
        <v>109</v>
      </c>
      <c r="BB873">
        <v>109</v>
      </c>
      <c r="BC873">
        <v>2583</v>
      </c>
      <c r="BD873">
        <v>0</v>
      </c>
      <c r="BE873">
        <v>2200</v>
      </c>
      <c r="BF873">
        <v>64</v>
      </c>
      <c r="BG873">
        <v>38</v>
      </c>
      <c r="BH873">
        <v>638</v>
      </c>
      <c r="BI873">
        <v>392</v>
      </c>
      <c r="BJ873">
        <v>44</v>
      </c>
      <c r="BK873">
        <v>38984</v>
      </c>
      <c r="BL873">
        <v>27162832</v>
      </c>
      <c r="BM873">
        <v>64877</v>
      </c>
      <c r="BN873">
        <v>0</v>
      </c>
      <c r="BO873">
        <v>28350665000</v>
      </c>
      <c r="BP873" s="3">
        <v>0.4</v>
      </c>
      <c r="BQ873" s="3">
        <v>3704</v>
      </c>
      <c r="BR873" s="3">
        <v>26179.47</v>
      </c>
      <c r="BS873" s="3">
        <v>3309026000</v>
      </c>
      <c r="BT873">
        <v>21981000</v>
      </c>
      <c r="BU873" s="3">
        <v>5532392000</v>
      </c>
      <c r="BV873" s="3">
        <v>14347112000</v>
      </c>
      <c r="BW873">
        <v>5140155000</v>
      </c>
      <c r="BX873">
        <v>23210511000</v>
      </c>
      <c r="BY873">
        <v>0</v>
      </c>
      <c r="BZ873">
        <v>0</v>
      </c>
      <c r="CA873">
        <v>0</v>
      </c>
      <c r="CB873">
        <v>0</v>
      </c>
      <c r="CC873">
        <v>26798107000</v>
      </c>
      <c r="CD873">
        <v>0.4</v>
      </c>
      <c r="CE873">
        <v>228446.55</v>
      </c>
      <c r="CF873">
        <v>296363855.56</v>
      </c>
      <c r="CG873">
        <v>26665.59</v>
      </c>
      <c r="CH873">
        <v>27788.25</v>
      </c>
      <c r="CI873">
        <v>34.518789599999998</v>
      </c>
      <c r="CJ873">
        <v>4.1900000000000004</v>
      </c>
      <c r="CK873">
        <v>84316.67</v>
      </c>
      <c r="CL873">
        <v>115926.67</v>
      </c>
      <c r="CM873">
        <v>31610</v>
      </c>
      <c r="CN873">
        <v>-22820</v>
      </c>
      <c r="CO873">
        <v>6392900</v>
      </c>
      <c r="CP873">
        <v>-93786.67</v>
      </c>
      <c r="CQ873">
        <v>-203520</v>
      </c>
      <c r="CR873">
        <v>2095077.93</v>
      </c>
      <c r="CS873">
        <v>321708889.44999999</v>
      </c>
      <c r="CT873">
        <v>133719.31</v>
      </c>
      <c r="CU873">
        <v>323939680.44</v>
      </c>
      <c r="CV873" s="34">
        <v>0.53441640000000001</v>
      </c>
      <c r="CW873">
        <v>229367668.59999999</v>
      </c>
      <c r="CX873" s="7">
        <v>14629483.910000002</v>
      </c>
      <c r="CY873" s="10">
        <f t="shared" si="27"/>
        <v>0</v>
      </c>
      <c r="CZ873" s="10">
        <f>IFERROR(INDEX(CONFAZ!$A$2:$ES$440,MATCH(DATE(YEAR($A873),MONTH($A873),15),CONFAZ!$A$2:$A$440,0),4),0)</f>
        <v>26665.59</v>
      </c>
      <c r="DA873"/>
      <c r="DB873"/>
      <c r="DC873"/>
      <c r="DD873"/>
      <c r="DJ873"/>
    </row>
    <row r="874" spans="1:114" x14ac:dyDescent="0.25">
      <c r="A874" s="1">
        <v>43546</v>
      </c>
      <c r="B874" s="1" t="str">
        <f t="shared" si="26"/>
        <v>22/03/2019</v>
      </c>
      <c r="C874" t="s">
        <v>61</v>
      </c>
      <c r="D874" t="s">
        <v>11</v>
      </c>
      <c r="E874" s="8">
        <v>3.8464999999999998</v>
      </c>
      <c r="F874">
        <v>313486465.81</v>
      </c>
      <c r="G874">
        <v>3677425.1500000004</v>
      </c>
      <c r="H874">
        <v>556244707</v>
      </c>
      <c r="I874">
        <v>73512553.729999989</v>
      </c>
      <c r="J874">
        <v>114145124.27</v>
      </c>
      <c r="K874">
        <v>14438644.869999999</v>
      </c>
      <c r="L874">
        <v>61173676</v>
      </c>
      <c r="M874" s="10">
        <v>19998158</v>
      </c>
      <c r="N874" s="10">
        <v>27396451</v>
      </c>
      <c r="O874" s="10">
        <v>70496662</v>
      </c>
      <c r="P874" s="10">
        <v>78638751</v>
      </c>
      <c r="Q874" s="10">
        <v>4946122</v>
      </c>
      <c r="R874" s="10">
        <v>76911944</v>
      </c>
      <c r="S874" s="10">
        <v>2823061</v>
      </c>
      <c r="T874" s="10">
        <v>17560705</v>
      </c>
      <c r="U874" s="10">
        <v>185781601</v>
      </c>
      <c r="V874" s="10">
        <v>68014094</v>
      </c>
      <c r="W874" s="10">
        <v>2823061</v>
      </c>
      <c r="X874" s="10">
        <v>17560705</v>
      </c>
      <c r="Y874" s="10">
        <v>185781601</v>
      </c>
      <c r="Z874" s="10">
        <v>68014094</v>
      </c>
      <c r="AA874" s="10">
        <v>3677158</v>
      </c>
      <c r="AB874" s="10">
        <v>-0.15505025650000001</v>
      </c>
      <c r="AC874">
        <v>139.02000000000001</v>
      </c>
      <c r="AD874" s="2">
        <v>17308721624</v>
      </c>
      <c r="AE874" s="2">
        <v>14066000746</v>
      </c>
      <c r="AF874" s="10">
        <f>INDEX(CONFAZ!$EN$2:$ES$408,MATCH(DATE(YEAR($A874),MONTH($A874),15),CONFAZ!$EN$2:$EN$408,0),2)</f>
        <v>196862358</v>
      </c>
      <c r="AG874" s="10">
        <f>INDEX(CONFAZ!$EN$2:$ES$408,MATCH(DATE(YEAR($A874),MONTH($A874),15),CONFAZ!$EN$2:$EN$408,0),3)</f>
        <v>155521684</v>
      </c>
      <c r="AH874">
        <v>998</v>
      </c>
      <c r="AI874">
        <v>1477690672500</v>
      </c>
      <c r="AJ874">
        <v>6.4</v>
      </c>
      <c r="AK874">
        <v>0.77</v>
      </c>
      <c r="AL874">
        <v>1151.4455555555501</v>
      </c>
      <c r="AM874">
        <v>901.43600000000004</v>
      </c>
      <c r="AN874">
        <v>821.07904761904695</v>
      </c>
      <c r="AO874">
        <v>1026.1723999999999</v>
      </c>
      <c r="AP874">
        <v>12.8453402589581</v>
      </c>
      <c r="AQ874">
        <v>1.75</v>
      </c>
      <c r="AR874">
        <v>257.64999999999998</v>
      </c>
      <c r="AS874">
        <v>11.98</v>
      </c>
      <c r="AT874" s="10">
        <v>601715600000</v>
      </c>
      <c r="AU874">
        <v>45852</v>
      </c>
      <c r="AV874">
        <v>0</v>
      </c>
      <c r="AW874">
        <v>107169010</v>
      </c>
      <c r="AX874">
        <v>101965922</v>
      </c>
      <c r="AY874">
        <v>1659</v>
      </c>
      <c r="AZ874" s="10">
        <v>1203</v>
      </c>
      <c r="BA874">
        <v>172</v>
      </c>
      <c r="BB874">
        <v>172</v>
      </c>
      <c r="BC874">
        <v>6965</v>
      </c>
      <c r="BD874">
        <v>0</v>
      </c>
      <c r="BE874">
        <v>0</v>
      </c>
      <c r="BF874">
        <v>49</v>
      </c>
      <c r="BG874">
        <v>449</v>
      </c>
      <c r="BH874">
        <v>221</v>
      </c>
      <c r="BI874">
        <v>0</v>
      </c>
      <c r="BJ874">
        <v>0</v>
      </c>
      <c r="BK874">
        <v>23628</v>
      </c>
      <c r="BL874">
        <v>5073513</v>
      </c>
      <c r="BM874">
        <v>46669</v>
      </c>
      <c r="BN874">
        <v>0</v>
      </c>
      <c r="BO874">
        <v>28350665000</v>
      </c>
      <c r="BP874" s="3">
        <v>0.4</v>
      </c>
      <c r="BQ874" s="3">
        <v>3704</v>
      </c>
      <c r="BR874" s="3">
        <v>26179.47</v>
      </c>
      <c r="BS874" s="3">
        <v>3309026000</v>
      </c>
      <c r="BT874" s="3">
        <v>21981000</v>
      </c>
      <c r="BU874" s="3">
        <v>5532392000</v>
      </c>
      <c r="BV874">
        <v>14347112000</v>
      </c>
      <c r="BW874">
        <v>5140155000</v>
      </c>
      <c r="BX874" s="3">
        <v>23210511000</v>
      </c>
      <c r="BY874">
        <v>0</v>
      </c>
      <c r="BZ874">
        <v>0</v>
      </c>
      <c r="CA874">
        <v>0</v>
      </c>
      <c r="CB874">
        <v>0</v>
      </c>
      <c r="CC874">
        <v>26798107000</v>
      </c>
      <c r="CD874">
        <v>0.4</v>
      </c>
      <c r="CE874">
        <v>158215.47</v>
      </c>
      <c r="CF874">
        <v>317241501.44</v>
      </c>
      <c r="CG874">
        <v>16436.79</v>
      </c>
      <c r="CH874">
        <v>27855.25</v>
      </c>
      <c r="CI874">
        <v>34.518789599999998</v>
      </c>
      <c r="CJ874">
        <v>4.3099999999999996</v>
      </c>
      <c r="CK874">
        <v>84316.67</v>
      </c>
      <c r="CL874">
        <v>115926.67</v>
      </c>
      <c r="CM874">
        <v>31610</v>
      </c>
      <c r="CN874">
        <v>-22820</v>
      </c>
      <c r="CO874">
        <v>6392900</v>
      </c>
      <c r="CP874">
        <v>-93786.67</v>
      </c>
      <c r="CQ874">
        <v>-203520</v>
      </c>
      <c r="CR874">
        <v>1505756.23</v>
      </c>
      <c r="CS874">
        <v>315596310.49000001</v>
      </c>
      <c r="CT874">
        <v>76233.31</v>
      </c>
      <c r="CU874">
        <v>317179995.02999997</v>
      </c>
      <c r="CV874" s="34">
        <v>0.53441640000000001</v>
      </c>
      <c r="CW874">
        <v>238729004.30000001</v>
      </c>
      <c r="CX874" s="7">
        <v>24074031.739999998</v>
      </c>
      <c r="CY874" s="10">
        <f t="shared" si="27"/>
        <v>0</v>
      </c>
      <c r="CZ874" s="10">
        <f>IFERROR(INDEX(CONFAZ!$A$2:$ES$440,MATCH(DATE(YEAR($A874),MONTH($A874),15),CONFAZ!$A$2:$A$440,0),4),0)</f>
        <v>16436.79</v>
      </c>
      <c r="DA874"/>
      <c r="DB874"/>
      <c r="DC874"/>
      <c r="DD874"/>
      <c r="DJ874"/>
    </row>
    <row r="875" spans="1:114" x14ac:dyDescent="0.25">
      <c r="A875" s="1">
        <v>43577</v>
      </c>
      <c r="B875" s="1" t="str">
        <f t="shared" si="26"/>
        <v>22/04/2019</v>
      </c>
      <c r="C875" t="s">
        <v>61</v>
      </c>
      <c r="D875" t="s">
        <v>11</v>
      </c>
      <c r="E875" s="8">
        <v>3.8961999999999999</v>
      </c>
      <c r="F875">
        <v>394810708.60000002</v>
      </c>
      <c r="G875">
        <v>2704574.3600000003</v>
      </c>
      <c r="H875">
        <v>579859838</v>
      </c>
      <c r="I875">
        <v>80224837.310000002</v>
      </c>
      <c r="J875">
        <v>36370022.780000001</v>
      </c>
      <c r="K875">
        <v>15036728.770000001</v>
      </c>
      <c r="L875">
        <v>58401298</v>
      </c>
      <c r="M875" s="10">
        <v>14351004</v>
      </c>
      <c r="N875" s="10">
        <v>28617602</v>
      </c>
      <c r="O875" s="10">
        <v>73784323</v>
      </c>
      <c r="P875" s="10">
        <v>76837358</v>
      </c>
      <c r="Q875" s="10">
        <v>4627301</v>
      </c>
      <c r="R875" s="10">
        <v>82420756</v>
      </c>
      <c r="S875" s="10">
        <v>3449354</v>
      </c>
      <c r="T875" s="10">
        <v>19662512</v>
      </c>
      <c r="U875" s="10">
        <v>202943745</v>
      </c>
      <c r="V875" s="10">
        <v>70462318</v>
      </c>
      <c r="W875" s="10">
        <v>3449354</v>
      </c>
      <c r="X875" s="10">
        <v>19662512</v>
      </c>
      <c r="Y875" s="10">
        <v>202943745</v>
      </c>
      <c r="Z875" s="10">
        <v>70462318</v>
      </c>
      <c r="AA875" s="10">
        <v>2703565</v>
      </c>
      <c r="AB875" s="10">
        <v>-8.4397301999999993E-2</v>
      </c>
      <c r="AC875">
        <v>139.66999999999999</v>
      </c>
      <c r="AD875" s="2">
        <v>19090646313</v>
      </c>
      <c r="AE875" s="2">
        <v>14664020352</v>
      </c>
      <c r="AF875" s="10">
        <f>INDEX(CONFAZ!$EN$2:$ES$408,MATCH(DATE(YEAR($A875),MONTH($A875),15),CONFAZ!$EN$2:$EN$408,0),2)</f>
        <v>387676152</v>
      </c>
      <c r="AG875" s="10">
        <f>INDEX(CONFAZ!$EN$2:$ES$408,MATCH(DATE(YEAR($A875),MONTH($A875),15),CONFAZ!$EN$2:$EN$408,0),3)</f>
        <v>396457511</v>
      </c>
      <c r="AH875">
        <v>998</v>
      </c>
      <c r="AI875">
        <v>1495357663800</v>
      </c>
      <c r="AJ875">
        <v>6.4</v>
      </c>
      <c r="AK875">
        <v>0.6</v>
      </c>
      <c r="AL875">
        <v>1179.62222222222</v>
      </c>
      <c r="AM875">
        <v>921.33749999999998</v>
      </c>
      <c r="AN875">
        <v>835.91571428571399</v>
      </c>
      <c r="AO875">
        <v>1052.7552000000001</v>
      </c>
      <c r="AP875">
        <v>12.614014530114799</v>
      </c>
      <c r="AQ875">
        <v>1.56999</v>
      </c>
      <c r="AR875">
        <v>279.95999999999998</v>
      </c>
      <c r="AS875">
        <v>35.719000000000001</v>
      </c>
      <c r="AT875" s="10">
        <v>612995400000</v>
      </c>
      <c r="AU875">
        <v>54084</v>
      </c>
      <c r="AV875">
        <v>0</v>
      </c>
      <c r="AW875">
        <v>130208692</v>
      </c>
      <c r="AX875">
        <v>112333847</v>
      </c>
      <c r="AY875">
        <v>2704</v>
      </c>
      <c r="AZ875" s="10">
        <v>155</v>
      </c>
      <c r="BA875">
        <v>138</v>
      </c>
      <c r="BB875">
        <v>138</v>
      </c>
      <c r="BC875">
        <v>194</v>
      </c>
      <c r="BD875">
        <v>0</v>
      </c>
      <c r="BE875">
        <v>152</v>
      </c>
      <c r="BF875">
        <v>91633</v>
      </c>
      <c r="BG875">
        <v>2912</v>
      </c>
      <c r="BH875">
        <v>829</v>
      </c>
      <c r="BI875">
        <v>502</v>
      </c>
      <c r="BJ875">
        <v>0</v>
      </c>
      <c r="BK875">
        <v>35465</v>
      </c>
      <c r="BL875">
        <v>10583431</v>
      </c>
      <c r="BM875">
        <v>7101327</v>
      </c>
      <c r="BN875">
        <v>0</v>
      </c>
      <c r="BO875">
        <v>28350665000</v>
      </c>
      <c r="BP875" s="3">
        <v>0.4</v>
      </c>
      <c r="BQ875" s="3">
        <v>3704</v>
      </c>
      <c r="BR875" s="3">
        <v>26179.47</v>
      </c>
      <c r="BS875" s="3">
        <v>3309026000</v>
      </c>
      <c r="BT875" s="3">
        <v>21981000</v>
      </c>
      <c r="BU875" s="3">
        <v>5532392000</v>
      </c>
      <c r="BV875" s="3">
        <v>14347112000</v>
      </c>
      <c r="BW875" s="3">
        <v>5140155000</v>
      </c>
      <c r="BX875" s="3">
        <v>23210511000</v>
      </c>
      <c r="BY875">
        <v>0</v>
      </c>
      <c r="BZ875">
        <v>0</v>
      </c>
      <c r="CA875">
        <v>0</v>
      </c>
      <c r="CB875">
        <v>0</v>
      </c>
      <c r="CC875">
        <v>26798107000</v>
      </c>
      <c r="CD875">
        <v>0.4</v>
      </c>
      <c r="CE875">
        <v>240074.89</v>
      </c>
      <c r="CF875">
        <v>263100642.15000001</v>
      </c>
      <c r="CG875">
        <v>21260.959999999999</v>
      </c>
      <c r="CH875">
        <v>27958.25</v>
      </c>
      <c r="CI875">
        <v>34.518789599999998</v>
      </c>
      <c r="CJ875">
        <v>4.4400000000000004</v>
      </c>
      <c r="CK875">
        <v>-124343.33</v>
      </c>
      <c r="CL875">
        <v>-98176.67</v>
      </c>
      <c r="CM875">
        <v>26166.67</v>
      </c>
      <c r="CN875">
        <v>-456100</v>
      </c>
      <c r="CO875">
        <v>5893780</v>
      </c>
      <c r="CP875">
        <v>-93096.67</v>
      </c>
      <c r="CQ875">
        <v>-267260</v>
      </c>
      <c r="CR875">
        <v>1143873.79</v>
      </c>
      <c r="CS875">
        <v>315232153.73000002</v>
      </c>
      <c r="CT875">
        <v>80523.240000000005</v>
      </c>
      <c r="CU875">
        <v>316460650.75999999</v>
      </c>
      <c r="CV875" s="34">
        <v>0.53441640000000001</v>
      </c>
      <c r="CW875">
        <v>216383911.09999999</v>
      </c>
      <c r="CX875" s="7">
        <v>14042677.889999999</v>
      </c>
      <c r="CY875" s="10">
        <f t="shared" si="27"/>
        <v>0</v>
      </c>
      <c r="CZ875" s="10">
        <f>IFERROR(INDEX(CONFAZ!$A$2:$ES$440,MATCH(DATE(YEAR($A875),MONTH($A875),15),CONFAZ!$A$2:$A$440,0),4),0)</f>
        <v>21260.959999999999</v>
      </c>
      <c r="DA875"/>
      <c r="DB875"/>
      <c r="DC875"/>
      <c r="DD875"/>
      <c r="DJ875"/>
    </row>
    <row r="876" spans="1:114" x14ac:dyDescent="0.25">
      <c r="A876" s="1">
        <v>43607</v>
      </c>
      <c r="B876" s="1" t="str">
        <f t="shared" si="26"/>
        <v>22/05/2019</v>
      </c>
      <c r="C876" t="s">
        <v>61</v>
      </c>
      <c r="D876" t="s">
        <v>11</v>
      </c>
      <c r="E876" s="8">
        <v>4.0015000000000001</v>
      </c>
      <c r="F876">
        <v>423099296.35999995</v>
      </c>
      <c r="G876">
        <v>7409375.4100000001</v>
      </c>
      <c r="H876">
        <v>610812533</v>
      </c>
      <c r="I876">
        <v>92516255.699999973</v>
      </c>
      <c r="J876">
        <v>26190911.540000003</v>
      </c>
      <c r="K876">
        <v>15704200.930000002</v>
      </c>
      <c r="L876">
        <v>44608590</v>
      </c>
      <c r="M876" s="10">
        <v>18050259</v>
      </c>
      <c r="N876" s="10">
        <v>29246540</v>
      </c>
      <c r="O876" s="10">
        <v>87376166</v>
      </c>
      <c r="P876" s="10">
        <v>95978061</v>
      </c>
      <c r="Q876" s="10">
        <v>6918824</v>
      </c>
      <c r="R876" s="10">
        <v>89153671</v>
      </c>
      <c r="S876" s="10">
        <v>2950227</v>
      </c>
      <c r="T876" s="10">
        <v>19799202</v>
      </c>
      <c r="U876" s="10">
        <v>183273136</v>
      </c>
      <c r="V876" s="10">
        <v>70745476</v>
      </c>
      <c r="W876" s="10">
        <v>2950227</v>
      </c>
      <c r="X876" s="10">
        <v>19799202</v>
      </c>
      <c r="Y876" s="10">
        <v>183273136</v>
      </c>
      <c r="Z876" s="10">
        <v>70745476</v>
      </c>
      <c r="AA876" s="10">
        <v>7320971</v>
      </c>
      <c r="AB876" s="10">
        <v>7.8386852600000001E-2</v>
      </c>
      <c r="AC876">
        <v>139.38</v>
      </c>
      <c r="AD876" s="2">
        <v>20500498556</v>
      </c>
      <c r="AE876" s="2">
        <v>16130590785</v>
      </c>
      <c r="AF876" s="10">
        <f>INDEX(CONFAZ!$EN$2:$ES$408,MATCH(DATE(YEAR($A876),MONTH($A876),15),CONFAZ!$EN$2:$EN$408,0),2)</f>
        <v>397648509</v>
      </c>
      <c r="AG876" s="10">
        <f>INDEX(CONFAZ!$EN$2:$ES$408,MATCH(DATE(YEAR($A876),MONTH($A876),15),CONFAZ!$EN$2:$EN$408,0),3)</f>
        <v>391949146</v>
      </c>
      <c r="AH876">
        <v>998</v>
      </c>
      <c r="AI876">
        <v>1545227243000</v>
      </c>
      <c r="AJ876">
        <v>6.4</v>
      </c>
      <c r="AK876">
        <v>0.15</v>
      </c>
      <c r="AL876">
        <v>1180.0061111111099</v>
      </c>
      <c r="AM876">
        <v>922.90549999999996</v>
      </c>
      <c r="AN876">
        <v>839.50904761904701</v>
      </c>
      <c r="AO876">
        <v>1050.3172</v>
      </c>
      <c r="AP876">
        <v>12.395003130051199</v>
      </c>
      <c r="AQ876">
        <v>1.1299999999999999</v>
      </c>
      <c r="AR876">
        <v>276.60000000000002</v>
      </c>
      <c r="AS876">
        <v>24.15</v>
      </c>
      <c r="AT876" s="10">
        <v>615256900000</v>
      </c>
      <c r="AU876">
        <v>95788</v>
      </c>
      <c r="AV876">
        <v>60</v>
      </c>
      <c r="AW876">
        <v>128075373</v>
      </c>
      <c r="AX876">
        <v>124239854</v>
      </c>
      <c r="AY876">
        <v>3902</v>
      </c>
      <c r="AZ876" s="10">
        <v>2934</v>
      </c>
      <c r="BA876">
        <v>409</v>
      </c>
      <c r="BB876">
        <v>409</v>
      </c>
      <c r="BC876">
        <v>2317</v>
      </c>
      <c r="BD876">
        <v>0</v>
      </c>
      <c r="BE876">
        <v>1079</v>
      </c>
      <c r="BF876">
        <v>1191616</v>
      </c>
      <c r="BG876">
        <v>4386</v>
      </c>
      <c r="BH876">
        <v>4220</v>
      </c>
      <c r="BI876">
        <v>773</v>
      </c>
      <c r="BJ876">
        <v>43</v>
      </c>
      <c r="BK876">
        <v>64236</v>
      </c>
      <c r="BL876">
        <v>2380959</v>
      </c>
      <c r="BM876">
        <v>75598</v>
      </c>
      <c r="BN876">
        <v>0</v>
      </c>
      <c r="BO876">
        <v>28350665000</v>
      </c>
      <c r="BP876" s="3">
        <v>0.4</v>
      </c>
      <c r="BQ876" s="3">
        <v>3704</v>
      </c>
      <c r="BR876" s="3">
        <v>26179.47</v>
      </c>
      <c r="BS876" s="3">
        <v>3309026000</v>
      </c>
      <c r="BT876" s="3">
        <v>21981000</v>
      </c>
      <c r="BU876" s="3">
        <v>5532392000</v>
      </c>
      <c r="BV876" s="3">
        <v>14347112000</v>
      </c>
      <c r="BW876" s="3">
        <v>5140155000</v>
      </c>
      <c r="BX876" s="3">
        <v>23210511000</v>
      </c>
      <c r="BY876">
        <v>0</v>
      </c>
      <c r="BZ876">
        <v>0</v>
      </c>
      <c r="CA876">
        <v>0</v>
      </c>
      <c r="CB876">
        <v>0</v>
      </c>
      <c r="CC876">
        <v>26798107000</v>
      </c>
      <c r="CD876">
        <v>0.4</v>
      </c>
      <c r="CE876">
        <v>145114.92000000001</v>
      </c>
      <c r="CF876">
        <v>232620940.66999999</v>
      </c>
      <c r="CG876">
        <v>9280.73</v>
      </c>
      <c r="CH876">
        <v>28148.25</v>
      </c>
      <c r="CI876">
        <v>34.518789599999998</v>
      </c>
      <c r="CJ876">
        <v>4.55</v>
      </c>
      <c r="CK876">
        <v>-124343.33</v>
      </c>
      <c r="CL876">
        <v>-98176.67</v>
      </c>
      <c r="CM876">
        <v>26166.67</v>
      </c>
      <c r="CN876">
        <v>-456100</v>
      </c>
      <c r="CO876">
        <v>5893780</v>
      </c>
      <c r="CP876">
        <v>-93096.67</v>
      </c>
      <c r="CQ876">
        <v>-267260</v>
      </c>
      <c r="CR876">
        <v>2126884</v>
      </c>
      <c r="CS876">
        <v>305578736.67000002</v>
      </c>
      <c r="CT876">
        <v>69599.5</v>
      </c>
      <c r="CU876">
        <v>307788713.83999997</v>
      </c>
      <c r="CV876" s="34">
        <v>0.53441640000000001</v>
      </c>
      <c r="CW876">
        <v>225815318.40000001</v>
      </c>
      <c r="CX876" s="7">
        <v>8384913.9299999997</v>
      </c>
      <c r="CY876" s="10">
        <f t="shared" si="27"/>
        <v>0</v>
      </c>
      <c r="CZ876" s="10">
        <f>IFERROR(INDEX(CONFAZ!$A$2:$ES$440,MATCH(DATE(YEAR($A876),MONTH($A876),15),CONFAZ!$A$2:$A$440,0),4),0)</f>
        <v>9280.73</v>
      </c>
      <c r="DA876" s="10"/>
      <c r="DB876" s="10"/>
      <c r="DC876"/>
      <c r="DD876"/>
      <c r="DJ876"/>
    </row>
    <row r="877" spans="1:114" x14ac:dyDescent="0.25">
      <c r="A877" s="1">
        <v>43638</v>
      </c>
      <c r="B877" s="1" t="str">
        <f t="shared" si="26"/>
        <v>22/06/2019</v>
      </c>
      <c r="C877" t="s">
        <v>61</v>
      </c>
      <c r="D877" t="s">
        <v>11</v>
      </c>
      <c r="E877" s="8">
        <v>3.8588</v>
      </c>
      <c r="F877">
        <v>323682756.5399999</v>
      </c>
      <c r="G877">
        <v>5271687.82</v>
      </c>
      <c r="H877">
        <v>654400245</v>
      </c>
      <c r="I877">
        <v>91506002.920000002</v>
      </c>
      <c r="J877">
        <v>163967520.73000005</v>
      </c>
      <c r="K877">
        <v>14853650.329999998</v>
      </c>
      <c r="L877">
        <v>29087657</v>
      </c>
      <c r="M877" s="10">
        <v>17707783</v>
      </c>
      <c r="N877" s="10">
        <v>36005868</v>
      </c>
      <c r="O877" s="10">
        <v>82086213</v>
      </c>
      <c r="P877" s="10">
        <v>95920697</v>
      </c>
      <c r="Q877" s="10">
        <v>4956022</v>
      </c>
      <c r="R877" s="10">
        <v>95016397</v>
      </c>
      <c r="S877" s="10">
        <v>3611199</v>
      </c>
      <c r="T877" s="10">
        <v>18788888</v>
      </c>
      <c r="U877" s="10">
        <v>219363639</v>
      </c>
      <c r="V877" s="10">
        <v>75720592</v>
      </c>
      <c r="W877" s="10">
        <v>3611199</v>
      </c>
      <c r="X877" s="10">
        <v>18788888</v>
      </c>
      <c r="Y877" s="10">
        <v>219363639</v>
      </c>
      <c r="Z877" s="10">
        <v>75720592</v>
      </c>
      <c r="AA877" s="10">
        <v>5222947</v>
      </c>
      <c r="AB877" s="10">
        <v>-0.31870357869999999</v>
      </c>
      <c r="AC877">
        <v>135.1</v>
      </c>
      <c r="AD877" s="2">
        <v>18306721692</v>
      </c>
      <c r="AE877" s="2">
        <v>13944367799</v>
      </c>
      <c r="AF877" s="10">
        <f>INDEX(CONFAZ!$EN$2:$ES$408,MATCH(DATE(YEAR($A877),MONTH($A877),15),CONFAZ!$EN$2:$EN$408,0),2)</f>
        <v>284890204</v>
      </c>
      <c r="AG877" s="10">
        <f>INDEX(CONFAZ!$EN$2:$ES$408,MATCH(DATE(YEAR($A877),MONTH($A877),15),CONFAZ!$EN$2:$EN$408,0),3)</f>
        <v>212651729</v>
      </c>
      <c r="AH877">
        <v>998</v>
      </c>
      <c r="AI877">
        <v>1497569409600</v>
      </c>
      <c r="AJ877">
        <v>6.4</v>
      </c>
      <c r="AK877">
        <v>0.01</v>
      </c>
      <c r="AL877">
        <v>1198.7105555555499</v>
      </c>
      <c r="AM877">
        <v>923.58749999999998</v>
      </c>
      <c r="AN877">
        <v>837.88476190476194</v>
      </c>
      <c r="AO877">
        <v>1058.4380000000001</v>
      </c>
      <c r="AP877">
        <v>12.1405244004852</v>
      </c>
      <c r="AQ877">
        <v>1.01</v>
      </c>
      <c r="AR877">
        <v>244.42</v>
      </c>
      <c r="AS877">
        <v>27.09</v>
      </c>
      <c r="AT877" s="10">
        <v>596890200000</v>
      </c>
      <c r="AU877">
        <v>98015</v>
      </c>
      <c r="AV877">
        <v>210</v>
      </c>
      <c r="AW877">
        <v>130648917</v>
      </c>
      <c r="AX877">
        <v>104901057</v>
      </c>
      <c r="AY877">
        <v>4834</v>
      </c>
      <c r="AZ877" s="10">
        <v>436</v>
      </c>
      <c r="BA877">
        <v>296</v>
      </c>
      <c r="BB877">
        <v>296</v>
      </c>
      <c r="BC877">
        <v>355</v>
      </c>
      <c r="BD877">
        <v>517</v>
      </c>
      <c r="BE877">
        <v>530</v>
      </c>
      <c r="BF877">
        <v>689190</v>
      </c>
      <c r="BG877">
        <v>1120</v>
      </c>
      <c r="BH877">
        <v>1590</v>
      </c>
      <c r="BI877">
        <v>1108</v>
      </c>
      <c r="BJ877">
        <v>2</v>
      </c>
      <c r="BK877">
        <v>82412</v>
      </c>
      <c r="BL877">
        <v>9550040</v>
      </c>
      <c r="BM877">
        <v>15306396</v>
      </c>
      <c r="BN877">
        <v>0</v>
      </c>
      <c r="BO877">
        <v>28350665000</v>
      </c>
      <c r="BP877" s="3">
        <v>0.4</v>
      </c>
      <c r="BQ877" s="3">
        <v>3704</v>
      </c>
      <c r="BR877" s="3">
        <v>26179.47</v>
      </c>
      <c r="BS877">
        <v>3309026000</v>
      </c>
      <c r="BT877" s="3">
        <v>21981000</v>
      </c>
      <c r="BU877" s="3">
        <v>5532392000</v>
      </c>
      <c r="BV877" s="3">
        <v>14347112000</v>
      </c>
      <c r="BW877" s="3">
        <v>5140155000</v>
      </c>
      <c r="BX877" s="3">
        <v>23210511000</v>
      </c>
      <c r="BY877">
        <v>0</v>
      </c>
      <c r="BZ877">
        <v>0</v>
      </c>
      <c r="CA877">
        <v>0</v>
      </c>
      <c r="CB877">
        <v>0</v>
      </c>
      <c r="CC877">
        <v>26798107000</v>
      </c>
      <c r="CD877">
        <v>0.4</v>
      </c>
      <c r="CE877">
        <v>155712.67000000001</v>
      </c>
      <c r="CF877">
        <v>720496090.69000006</v>
      </c>
      <c r="CG877">
        <v>7782.48</v>
      </c>
      <c r="CH877">
        <v>27817.25</v>
      </c>
      <c r="CI877">
        <v>34.518789599999998</v>
      </c>
      <c r="CJ877">
        <v>4.47</v>
      </c>
      <c r="CK877">
        <v>-124343.33</v>
      </c>
      <c r="CL877">
        <v>-98176.67</v>
      </c>
      <c r="CM877">
        <v>26166.67</v>
      </c>
      <c r="CN877">
        <v>-456100</v>
      </c>
      <c r="CO877">
        <v>5893780</v>
      </c>
      <c r="CP877">
        <v>-93096.67</v>
      </c>
      <c r="CQ877">
        <v>-267260</v>
      </c>
      <c r="CR877">
        <v>3448609.48</v>
      </c>
      <c r="CS877">
        <v>349585429.68000001</v>
      </c>
      <c r="CT877">
        <v>41434.74</v>
      </c>
      <c r="CU877">
        <v>353078700.60000002</v>
      </c>
      <c r="CV877" s="34">
        <v>0.53441640000000001</v>
      </c>
      <c r="CW877">
        <v>282664920.39999998</v>
      </c>
      <c r="CX877" s="7">
        <v>6972103.0999999996</v>
      </c>
      <c r="CY877" s="10">
        <f t="shared" si="27"/>
        <v>0</v>
      </c>
      <c r="CZ877" s="10">
        <f>IFERROR(INDEX(CONFAZ!$A$2:$ES$440,MATCH(DATE(YEAR($A877),MONTH($A877),15),CONFAZ!$A$2:$A$440,0),4),0)</f>
        <v>7782.48</v>
      </c>
      <c r="DA877"/>
      <c r="DB877"/>
      <c r="DC877"/>
      <c r="DD877"/>
      <c r="DJ877"/>
    </row>
    <row r="878" spans="1:114" x14ac:dyDescent="0.25">
      <c r="A878" s="1">
        <v>43668</v>
      </c>
      <c r="B878" s="1" t="str">
        <f t="shared" si="26"/>
        <v>22/07/2019</v>
      </c>
      <c r="C878" t="s">
        <v>61</v>
      </c>
      <c r="D878" t="s">
        <v>11</v>
      </c>
      <c r="E878" s="8">
        <v>3.7793000000000001</v>
      </c>
      <c r="F878">
        <v>385633700.94</v>
      </c>
      <c r="G878">
        <v>23292084.670000002</v>
      </c>
      <c r="H878">
        <v>656190291</v>
      </c>
      <c r="I878">
        <v>87379462.220000014</v>
      </c>
      <c r="J878">
        <v>86930566.699999988</v>
      </c>
      <c r="K878">
        <v>16368245.460000001</v>
      </c>
      <c r="L878">
        <v>28006174</v>
      </c>
      <c r="M878" s="10">
        <v>14725633</v>
      </c>
      <c r="N878" s="10">
        <v>30091480</v>
      </c>
      <c r="O878" s="10">
        <v>85677256</v>
      </c>
      <c r="P878" s="10">
        <v>90135061</v>
      </c>
      <c r="Q878" s="10">
        <v>5605960</v>
      </c>
      <c r="R878" s="10">
        <v>99443842</v>
      </c>
      <c r="S878" s="10">
        <v>2989414</v>
      </c>
      <c r="T878" s="10">
        <v>22423901</v>
      </c>
      <c r="U878" s="10">
        <v>206706298</v>
      </c>
      <c r="V878" s="10">
        <v>75132854</v>
      </c>
      <c r="W878" s="10">
        <v>2989414</v>
      </c>
      <c r="X878" s="10">
        <v>22423901</v>
      </c>
      <c r="Y878" s="10">
        <v>206706298</v>
      </c>
      <c r="Z878" s="10">
        <v>75132854</v>
      </c>
      <c r="AA878" s="10">
        <v>23258592</v>
      </c>
      <c r="AB878" s="10">
        <v>0.44910179639999998</v>
      </c>
      <c r="AC878">
        <v>143.15</v>
      </c>
      <c r="AD878" s="2">
        <v>19920683762</v>
      </c>
      <c r="AE878" s="2">
        <v>18032908964</v>
      </c>
      <c r="AF878" s="10">
        <f>INDEX(CONFAZ!$EN$2:$ES$408,MATCH(DATE(YEAR($A878),MONTH($A878),15),CONFAZ!$EN$2:$EN$408,0),2)</f>
        <v>386467693</v>
      </c>
      <c r="AG878" s="10">
        <f>INDEX(CONFAZ!$EN$2:$ES$408,MATCH(DATE(YEAR($A878),MONTH($A878),15),CONFAZ!$EN$2:$EN$408,0),3)</f>
        <v>340380003</v>
      </c>
      <c r="AH878">
        <v>998</v>
      </c>
      <c r="AI878">
        <v>1457789389000</v>
      </c>
      <c r="AJ878">
        <v>6.4</v>
      </c>
      <c r="AK878">
        <v>0.1</v>
      </c>
      <c r="AL878">
        <v>1203.14222222222</v>
      </c>
      <c r="AM878">
        <v>921.46900000000005</v>
      </c>
      <c r="AN878">
        <v>837.97523809523796</v>
      </c>
      <c r="AO878">
        <v>1060.538</v>
      </c>
      <c r="AP878">
        <v>11.9507121736453</v>
      </c>
      <c r="AQ878">
        <v>1.19</v>
      </c>
      <c r="AR878">
        <v>244.95</v>
      </c>
      <c r="AS878">
        <v>-23.86</v>
      </c>
      <c r="AT878" s="10">
        <v>631901900000</v>
      </c>
      <c r="AU878">
        <v>94320</v>
      </c>
      <c r="AV878">
        <v>72</v>
      </c>
      <c r="AW878">
        <v>143641922</v>
      </c>
      <c r="AX878">
        <v>101426324</v>
      </c>
      <c r="AY878">
        <v>2988</v>
      </c>
      <c r="AZ878" s="10">
        <v>0</v>
      </c>
      <c r="BA878">
        <v>133</v>
      </c>
      <c r="BB878">
        <v>133</v>
      </c>
      <c r="BC878">
        <v>5</v>
      </c>
      <c r="BD878">
        <v>0</v>
      </c>
      <c r="BE878">
        <v>94</v>
      </c>
      <c r="BF878">
        <v>1318</v>
      </c>
      <c r="BG878">
        <v>0</v>
      </c>
      <c r="BH878">
        <v>1490</v>
      </c>
      <c r="BI878">
        <v>1371</v>
      </c>
      <c r="BJ878">
        <v>0</v>
      </c>
      <c r="BK878">
        <v>66846</v>
      </c>
      <c r="BL878">
        <v>21241431</v>
      </c>
      <c r="BM878">
        <v>20781413</v>
      </c>
      <c r="BN878">
        <v>0</v>
      </c>
      <c r="BO878">
        <v>28350665000</v>
      </c>
      <c r="BP878" s="3">
        <v>0.4</v>
      </c>
      <c r="BQ878" s="3">
        <v>3704</v>
      </c>
      <c r="BR878" s="3">
        <v>26179.47</v>
      </c>
      <c r="BS878" s="3">
        <v>3309026000</v>
      </c>
      <c r="BT878" s="3">
        <v>21981000</v>
      </c>
      <c r="BU878" s="3">
        <v>5532392000</v>
      </c>
      <c r="BV878" s="3">
        <v>14347112000</v>
      </c>
      <c r="BW878" s="3">
        <v>5140155000</v>
      </c>
      <c r="BX878" s="3">
        <v>23210511000</v>
      </c>
      <c r="BY878">
        <v>0</v>
      </c>
      <c r="BZ878">
        <v>0</v>
      </c>
      <c r="CA878">
        <v>0</v>
      </c>
      <c r="CB878">
        <v>0</v>
      </c>
      <c r="CC878">
        <v>28350665000</v>
      </c>
      <c r="CD878">
        <v>0.4</v>
      </c>
      <c r="CE878">
        <v>163125.92000000001</v>
      </c>
      <c r="CF878">
        <v>255240001.62</v>
      </c>
      <c r="CG878">
        <v>8457.7000000000007</v>
      </c>
      <c r="CH878">
        <v>28104.25</v>
      </c>
      <c r="CI878">
        <v>34.518789599999998</v>
      </c>
      <c r="CJ878">
        <v>4.3499999999999996</v>
      </c>
      <c r="CK878">
        <v>150420</v>
      </c>
      <c r="CL878">
        <v>175810</v>
      </c>
      <c r="CM878">
        <v>25386.67</v>
      </c>
      <c r="CN878">
        <v>-9586.67</v>
      </c>
      <c r="CO878">
        <v>6328943.3300000001</v>
      </c>
      <c r="CP878">
        <v>-123480</v>
      </c>
      <c r="CQ878">
        <v>-246096.67</v>
      </c>
      <c r="CR878">
        <v>20345674.760000002</v>
      </c>
      <c r="CS878">
        <v>333155036.26999998</v>
      </c>
      <c r="CT878">
        <v>40858.99</v>
      </c>
      <c r="CU878">
        <v>353543183.88999999</v>
      </c>
      <c r="CV878" s="34">
        <v>0.53441640000000001</v>
      </c>
      <c r="CW878">
        <v>269974854.80000001</v>
      </c>
      <c r="CX878" s="7">
        <v>5970676.4799999995</v>
      </c>
      <c r="CY878" s="10">
        <f t="shared" si="27"/>
        <v>0</v>
      </c>
      <c r="CZ878" s="10">
        <f>IFERROR(INDEX(CONFAZ!$A$2:$ES$440,MATCH(DATE(YEAR($A878),MONTH($A878),15),CONFAZ!$A$2:$A$440,0),4),0)</f>
        <v>8457.7000000000007</v>
      </c>
      <c r="DA878"/>
      <c r="DB878"/>
      <c r="DC878"/>
      <c r="DD878"/>
      <c r="DJ878"/>
    </row>
    <row r="879" spans="1:114" x14ac:dyDescent="0.25">
      <c r="A879" s="1">
        <v>43699</v>
      </c>
      <c r="B879" s="1" t="str">
        <f t="shared" si="26"/>
        <v>22/08/2019</v>
      </c>
      <c r="C879" t="s">
        <v>61</v>
      </c>
      <c r="D879" t="s">
        <v>11</v>
      </c>
      <c r="E879" s="8">
        <v>4.0199999999999996</v>
      </c>
      <c r="F879">
        <v>379160807.25</v>
      </c>
      <c r="G879">
        <v>3841085.45</v>
      </c>
      <c r="H879">
        <v>672497873</v>
      </c>
      <c r="I879">
        <v>97810862.559999987</v>
      </c>
      <c r="J879">
        <v>114314085.29000001</v>
      </c>
      <c r="K879">
        <v>17698289.919999998</v>
      </c>
      <c r="L879">
        <v>19500077</v>
      </c>
      <c r="M879" s="10">
        <v>14711617</v>
      </c>
      <c r="N879" s="10">
        <v>33520691</v>
      </c>
      <c r="O879" s="10">
        <v>88117461</v>
      </c>
      <c r="P879" s="10">
        <v>97751049</v>
      </c>
      <c r="Q879" s="10">
        <v>7508748</v>
      </c>
      <c r="R879" s="10">
        <v>103583464</v>
      </c>
      <c r="S879" s="10">
        <v>3194672</v>
      </c>
      <c r="T879" s="10">
        <v>22039615</v>
      </c>
      <c r="U879" s="10">
        <v>221206079</v>
      </c>
      <c r="V879" s="10">
        <v>77040820</v>
      </c>
      <c r="W879" s="10">
        <v>3194672</v>
      </c>
      <c r="X879" s="10">
        <v>22039615</v>
      </c>
      <c r="Y879" s="10">
        <v>221206079</v>
      </c>
      <c r="Z879" s="10">
        <v>77040820</v>
      </c>
      <c r="AA879" s="10">
        <v>3823657</v>
      </c>
      <c r="AB879" s="10">
        <v>0.8375423997</v>
      </c>
      <c r="AC879">
        <v>141.94999999999999</v>
      </c>
      <c r="AD879" s="2">
        <v>19565551588</v>
      </c>
      <c r="AE879" s="2">
        <v>17603930758</v>
      </c>
      <c r="AF879" s="10">
        <f>INDEX(CONFAZ!$EN$2:$ES$408,MATCH(DATE(YEAR($A879),MONTH($A879),15),CONFAZ!$EN$2:$EN$408,0),2)</f>
        <v>275276558</v>
      </c>
      <c r="AG879" s="10">
        <f>INDEX(CONFAZ!$EN$2:$ES$408,MATCH(DATE(YEAR($A879),MONTH($A879),15),CONFAZ!$EN$2:$EN$408,0),3)</f>
        <v>259236285</v>
      </c>
      <c r="AH879">
        <v>998</v>
      </c>
      <c r="AI879">
        <v>1553641559999.99</v>
      </c>
      <c r="AJ879">
        <v>5.9</v>
      </c>
      <c r="AK879">
        <v>0.12</v>
      </c>
      <c r="AL879">
        <v>1192.0261111111099</v>
      </c>
      <c r="AM879">
        <v>917.06299999999999</v>
      </c>
      <c r="AN879">
        <v>833.58333333333303</v>
      </c>
      <c r="AO879">
        <v>1058.3792000000001</v>
      </c>
      <c r="AP879">
        <v>11.947042820407701</v>
      </c>
      <c r="AQ879">
        <v>1.1100000000000001</v>
      </c>
      <c r="AR879">
        <v>241.01</v>
      </c>
      <c r="AS879">
        <v>-20.87</v>
      </c>
      <c r="AT879" s="10">
        <v>629481800000</v>
      </c>
      <c r="AU879">
        <v>109822</v>
      </c>
      <c r="AV879">
        <v>413</v>
      </c>
      <c r="AW879">
        <v>162044347</v>
      </c>
      <c r="AX879">
        <v>100480498</v>
      </c>
      <c r="AY879">
        <v>4069</v>
      </c>
      <c r="AZ879" s="10">
        <v>0</v>
      </c>
      <c r="BA879">
        <v>305</v>
      </c>
      <c r="BB879">
        <v>305</v>
      </c>
      <c r="BC879">
        <v>4789</v>
      </c>
      <c r="BD879">
        <v>791</v>
      </c>
      <c r="BE879">
        <v>1083</v>
      </c>
      <c r="BF879">
        <v>836</v>
      </c>
      <c r="BG879">
        <v>45</v>
      </c>
      <c r="BH879">
        <v>1322</v>
      </c>
      <c r="BI879">
        <v>288</v>
      </c>
      <c r="BJ879">
        <v>0</v>
      </c>
      <c r="BK879">
        <v>75095</v>
      </c>
      <c r="BL879">
        <v>34397122</v>
      </c>
      <c r="BM879">
        <v>26963706</v>
      </c>
      <c r="BN879">
        <v>0</v>
      </c>
      <c r="BO879">
        <v>28350665000</v>
      </c>
      <c r="BP879" s="3">
        <v>0.4</v>
      </c>
      <c r="BQ879" s="3">
        <v>3704</v>
      </c>
      <c r="BR879" s="3">
        <v>26179.47</v>
      </c>
      <c r="BS879" s="3">
        <v>3309026000</v>
      </c>
      <c r="BT879" s="3">
        <v>21981000</v>
      </c>
      <c r="BU879" s="3">
        <v>5532392000</v>
      </c>
      <c r="BV879" s="3">
        <v>14347112000</v>
      </c>
      <c r="BW879" s="3">
        <v>5140155000</v>
      </c>
      <c r="BX879" s="3">
        <v>23210511000</v>
      </c>
      <c r="BY879">
        <v>0</v>
      </c>
      <c r="BZ879">
        <v>0</v>
      </c>
      <c r="CA879">
        <v>0</v>
      </c>
      <c r="CB879">
        <v>0</v>
      </c>
      <c r="CC879">
        <v>28350665000</v>
      </c>
      <c r="CD879">
        <v>0.4</v>
      </c>
      <c r="CE879">
        <v>705341.5</v>
      </c>
      <c r="CF879">
        <v>369399961.63</v>
      </c>
      <c r="CG879">
        <v>17168.38</v>
      </c>
      <c r="CH879">
        <v>28051.25</v>
      </c>
      <c r="CI879">
        <v>34.518789599999998</v>
      </c>
      <c r="CJ879">
        <v>4.32</v>
      </c>
      <c r="CK879">
        <v>150420</v>
      </c>
      <c r="CL879">
        <v>175810</v>
      </c>
      <c r="CM879">
        <v>25386.67</v>
      </c>
      <c r="CN879">
        <v>-9586.67</v>
      </c>
      <c r="CO879">
        <v>6328943.3300000001</v>
      </c>
      <c r="CP879">
        <v>-123480</v>
      </c>
      <c r="CQ879">
        <v>-246096.67</v>
      </c>
      <c r="CR879">
        <v>1615008.54</v>
      </c>
      <c r="CS879">
        <v>347892268.95999998</v>
      </c>
      <c r="CT879">
        <v>44026.11</v>
      </c>
      <c r="CU879">
        <v>349596836.97000003</v>
      </c>
      <c r="CV879" s="34">
        <v>0.53441640000000001</v>
      </c>
      <c r="CW879">
        <v>293589798.69999999</v>
      </c>
      <c r="CX879" s="7">
        <v>3666847.1999999997</v>
      </c>
      <c r="CY879" s="10">
        <f t="shared" si="27"/>
        <v>0</v>
      </c>
      <c r="CZ879" s="10">
        <f>IFERROR(INDEX(CONFAZ!$A$2:$ES$440,MATCH(DATE(YEAR($A879),MONTH($A879),15),CONFAZ!$A$2:$A$440,0),4),0)</f>
        <v>17168.38</v>
      </c>
      <c r="DA879"/>
      <c r="DB879"/>
      <c r="DC879"/>
      <c r="DD879"/>
      <c r="DJ879"/>
    </row>
    <row r="880" spans="1:114" x14ac:dyDescent="0.25">
      <c r="A880" s="1">
        <v>43730</v>
      </c>
      <c r="B880" s="1" t="str">
        <f t="shared" si="26"/>
        <v>22/09/2019</v>
      </c>
      <c r="C880" t="s">
        <v>61</v>
      </c>
      <c r="D880" t="s">
        <v>11</v>
      </c>
      <c r="E880" s="8">
        <v>4.1215000000000002</v>
      </c>
      <c r="F880">
        <v>418937313.06000006</v>
      </c>
      <c r="G880">
        <v>3932950.3899999997</v>
      </c>
      <c r="H880">
        <v>710179494</v>
      </c>
      <c r="I880">
        <v>100673832.74000001</v>
      </c>
      <c r="J880">
        <v>88277676.209999993</v>
      </c>
      <c r="K880">
        <v>15906740.6</v>
      </c>
      <c r="L880">
        <v>20085140</v>
      </c>
      <c r="M880" s="10">
        <v>16065316</v>
      </c>
      <c r="N880" s="10">
        <v>33049942</v>
      </c>
      <c r="O880" s="10">
        <v>84545792</v>
      </c>
      <c r="P880" s="10">
        <v>99945293</v>
      </c>
      <c r="Q880" s="10">
        <v>6994811</v>
      </c>
      <c r="R880" s="10">
        <v>125473987</v>
      </c>
      <c r="S880" s="10">
        <v>3287539</v>
      </c>
      <c r="T880" s="10">
        <v>19766795</v>
      </c>
      <c r="U880" s="10">
        <v>241478028</v>
      </c>
      <c r="V880" s="10">
        <v>75664509</v>
      </c>
      <c r="W880" s="10">
        <v>3287539</v>
      </c>
      <c r="X880" s="10">
        <v>19766795</v>
      </c>
      <c r="Y880" s="10">
        <v>241478028</v>
      </c>
      <c r="Z880" s="10">
        <v>75664509</v>
      </c>
      <c r="AA880" s="10">
        <v>3907482</v>
      </c>
      <c r="AB880" s="10">
        <v>3.6112430031999998</v>
      </c>
      <c r="AC880">
        <v>138.34</v>
      </c>
      <c r="AD880" s="2">
        <v>18620814373</v>
      </c>
      <c r="AE880" s="2">
        <v>15362321786</v>
      </c>
      <c r="AF880" s="10">
        <f>INDEX(CONFAZ!$EN$2:$ES$408,MATCH(DATE(YEAR($A880),MONTH($A880),15),CONFAZ!$EN$2:$EN$408,0),2)</f>
        <v>320984371</v>
      </c>
      <c r="AG880" s="10">
        <f>INDEX(CONFAZ!$EN$2:$ES$408,MATCH(DATE(YEAR($A880),MONTH($A880),15),CONFAZ!$EN$2:$EN$408,0),3)</f>
        <v>281987856</v>
      </c>
      <c r="AH880">
        <v>998</v>
      </c>
      <c r="AI880">
        <v>1551472731000</v>
      </c>
      <c r="AJ880">
        <v>5.71</v>
      </c>
      <c r="AK880">
        <v>-0.05</v>
      </c>
      <c r="AL880">
        <v>1193.8216666666599</v>
      </c>
      <c r="AM880">
        <v>928.01900000000001</v>
      </c>
      <c r="AN880">
        <v>845.10761904761898</v>
      </c>
      <c r="AO880">
        <v>1057.5896</v>
      </c>
      <c r="AP880">
        <v>11.90124145627</v>
      </c>
      <c r="AQ880">
        <v>0.96</v>
      </c>
      <c r="AR880">
        <v>265.51</v>
      </c>
      <c r="AS880">
        <v>24.64</v>
      </c>
      <c r="AT880" s="10">
        <v>619164800000</v>
      </c>
      <c r="AU880">
        <v>140508</v>
      </c>
      <c r="AV880">
        <v>687</v>
      </c>
      <c r="AW880">
        <v>155755824</v>
      </c>
      <c r="AX880">
        <v>107563668</v>
      </c>
      <c r="AY880">
        <v>6847</v>
      </c>
      <c r="AZ880" s="10">
        <v>2132</v>
      </c>
      <c r="BA880">
        <v>450</v>
      </c>
      <c r="BB880">
        <v>450</v>
      </c>
      <c r="BC880">
        <v>4230</v>
      </c>
      <c r="BD880">
        <v>0</v>
      </c>
      <c r="BE880">
        <v>744</v>
      </c>
      <c r="BF880">
        <v>3364</v>
      </c>
      <c r="BG880">
        <v>3088</v>
      </c>
      <c r="BH880">
        <v>3559</v>
      </c>
      <c r="BI880">
        <v>2201</v>
      </c>
      <c r="BJ880">
        <v>0</v>
      </c>
      <c r="BK880">
        <v>108508</v>
      </c>
      <c r="BL880">
        <v>36915366</v>
      </c>
      <c r="BM880">
        <v>10991193</v>
      </c>
      <c r="BN880">
        <v>0</v>
      </c>
      <c r="BO880">
        <v>28350665000</v>
      </c>
      <c r="BP880" s="3">
        <v>0.4</v>
      </c>
      <c r="BQ880" s="3">
        <v>3704</v>
      </c>
      <c r="BR880" s="3">
        <v>26179.47</v>
      </c>
      <c r="BS880" s="3">
        <v>3309026000</v>
      </c>
      <c r="BT880" s="3">
        <v>21981000</v>
      </c>
      <c r="BU880" s="3">
        <v>5532392000</v>
      </c>
      <c r="BV880" s="3">
        <v>14347112000</v>
      </c>
      <c r="BW880" s="3">
        <v>5140155000</v>
      </c>
      <c r="BX880" s="3">
        <v>23210511000</v>
      </c>
      <c r="BY880">
        <v>0</v>
      </c>
      <c r="BZ880">
        <v>0</v>
      </c>
      <c r="CA880">
        <v>0</v>
      </c>
      <c r="CB880">
        <v>0</v>
      </c>
      <c r="CC880">
        <v>28350665000</v>
      </c>
      <c r="CD880">
        <v>0.4</v>
      </c>
      <c r="CE880">
        <v>913627.89</v>
      </c>
      <c r="CF880">
        <v>387612460.00999999</v>
      </c>
      <c r="CG880">
        <v>27297.06</v>
      </c>
      <c r="CH880">
        <v>28149.25</v>
      </c>
      <c r="CI880">
        <v>34.518789599999998</v>
      </c>
      <c r="CJ880">
        <v>4.33</v>
      </c>
      <c r="CK880">
        <v>150420</v>
      </c>
      <c r="CL880">
        <v>175810</v>
      </c>
      <c r="CM880">
        <v>25386.67</v>
      </c>
      <c r="CN880">
        <v>-9586.67</v>
      </c>
      <c r="CO880">
        <v>6328943.3300000001</v>
      </c>
      <c r="CP880">
        <v>-123480</v>
      </c>
      <c r="CQ880">
        <v>-246096.67</v>
      </c>
      <c r="CR880">
        <v>1678832.24</v>
      </c>
      <c r="CS880">
        <v>364273830.19999999</v>
      </c>
      <c r="CT880">
        <v>30241.82</v>
      </c>
      <c r="CU880">
        <v>365984373.69999999</v>
      </c>
      <c r="CV880" s="34">
        <v>0.53441640000000001</v>
      </c>
      <c r="CW880">
        <v>215736767.90000001</v>
      </c>
      <c r="CX880" s="7">
        <v>4180241.04</v>
      </c>
      <c r="CY880" s="10">
        <f t="shared" si="27"/>
        <v>0</v>
      </c>
      <c r="CZ880" s="10">
        <f>IFERROR(INDEX(CONFAZ!$A$2:$ES$440,MATCH(DATE(YEAR($A880),MONTH($A880),15),CONFAZ!$A$2:$A$440,0),4),0)</f>
        <v>27297.06</v>
      </c>
      <c r="DA880"/>
      <c r="DB880"/>
      <c r="DC880"/>
      <c r="DD880"/>
      <c r="DJ880"/>
    </row>
    <row r="881" spans="1:114" x14ac:dyDescent="0.25">
      <c r="A881" s="1">
        <v>43760</v>
      </c>
      <c r="B881" s="1" t="str">
        <f t="shared" si="26"/>
        <v>22/10/2019</v>
      </c>
      <c r="C881" t="s">
        <v>61</v>
      </c>
      <c r="D881" t="s">
        <v>11</v>
      </c>
      <c r="E881" s="8">
        <v>4.0869999999999997</v>
      </c>
      <c r="F881">
        <v>467021615.17999995</v>
      </c>
      <c r="G881">
        <v>4282043.62</v>
      </c>
      <c r="H881">
        <v>693645880</v>
      </c>
      <c r="I881">
        <v>99304793.909999982</v>
      </c>
      <c r="J881">
        <v>39798114.050000012</v>
      </c>
      <c r="K881">
        <v>17447041.920000002</v>
      </c>
      <c r="L881">
        <v>17201855</v>
      </c>
      <c r="M881" s="10">
        <v>18157526</v>
      </c>
      <c r="N881" s="10">
        <v>32350232</v>
      </c>
      <c r="O881" s="10">
        <v>87996562</v>
      </c>
      <c r="P881" s="10">
        <v>98827482</v>
      </c>
      <c r="Q881" s="10">
        <v>7222007</v>
      </c>
      <c r="R881" s="10">
        <v>109038725</v>
      </c>
      <c r="S881" s="10">
        <v>3596120</v>
      </c>
      <c r="T881" s="10">
        <v>24555491</v>
      </c>
      <c r="U881" s="10">
        <v>229605827</v>
      </c>
      <c r="V881" s="10">
        <v>78042904</v>
      </c>
      <c r="W881" s="10">
        <v>3596120</v>
      </c>
      <c r="X881" s="10">
        <v>24555491</v>
      </c>
      <c r="Y881" s="10">
        <v>229605827</v>
      </c>
      <c r="Z881" s="10">
        <v>78042904</v>
      </c>
      <c r="AA881" s="10">
        <v>4253004</v>
      </c>
      <c r="AB881" s="10">
        <v>2.8347737408999998</v>
      </c>
      <c r="AC881">
        <v>142.96</v>
      </c>
      <c r="AD881" s="2">
        <v>19483912811</v>
      </c>
      <c r="AE881" s="2">
        <v>16987200927</v>
      </c>
      <c r="AF881" s="10">
        <f>INDEX(CONFAZ!$EN$2:$ES$408,MATCH(DATE(YEAR($A881),MONTH($A881),15),CONFAZ!$EN$2:$EN$408,0),2)</f>
        <v>294764568</v>
      </c>
      <c r="AG881" s="10">
        <f>INDEX(CONFAZ!$EN$2:$ES$408,MATCH(DATE(YEAR($A881),MONTH($A881),15),CONFAZ!$EN$2:$EN$408,0),3)</f>
        <v>327374496</v>
      </c>
      <c r="AH881">
        <v>998</v>
      </c>
      <c r="AI881">
        <v>1511519732000</v>
      </c>
      <c r="AJ881">
        <v>5.38</v>
      </c>
      <c r="AK881">
        <v>0.04</v>
      </c>
      <c r="AL881">
        <v>1194.8455555555499</v>
      </c>
      <c r="AM881">
        <v>927.96</v>
      </c>
      <c r="AN881">
        <v>844.44571428571396</v>
      </c>
      <c r="AO881">
        <v>1057.6112000000001</v>
      </c>
      <c r="AP881">
        <v>11.7521982562512</v>
      </c>
      <c r="AQ881">
        <v>1.1000000000000001</v>
      </c>
      <c r="AR881">
        <v>241.45</v>
      </c>
      <c r="AS881">
        <v>7.19</v>
      </c>
      <c r="AT881" s="10">
        <v>650447500000</v>
      </c>
      <c r="AU881">
        <v>109132</v>
      </c>
      <c r="AV881">
        <v>191</v>
      </c>
      <c r="AW881">
        <v>142277800</v>
      </c>
      <c r="AX881">
        <v>89984381</v>
      </c>
      <c r="AY881">
        <v>3730</v>
      </c>
      <c r="AZ881" s="10">
        <v>413</v>
      </c>
      <c r="BA881">
        <v>595</v>
      </c>
      <c r="BB881">
        <v>595</v>
      </c>
      <c r="BC881">
        <v>4617</v>
      </c>
      <c r="BD881">
        <v>0</v>
      </c>
      <c r="BE881">
        <v>1077</v>
      </c>
      <c r="BF881">
        <v>7134</v>
      </c>
      <c r="BG881">
        <v>129</v>
      </c>
      <c r="BH881">
        <v>851</v>
      </c>
      <c r="BI881">
        <v>4301</v>
      </c>
      <c r="BJ881">
        <v>0</v>
      </c>
      <c r="BK881">
        <v>87817</v>
      </c>
      <c r="BL881">
        <v>41764527</v>
      </c>
      <c r="BM881">
        <v>10299126</v>
      </c>
      <c r="BN881">
        <v>0</v>
      </c>
      <c r="BO881">
        <v>28350665000</v>
      </c>
      <c r="BP881" s="3">
        <v>0.4</v>
      </c>
      <c r="BQ881" s="3">
        <v>3704</v>
      </c>
      <c r="BR881" s="3">
        <v>26179.47</v>
      </c>
      <c r="BS881" s="3">
        <v>3309026000</v>
      </c>
      <c r="BT881" s="3">
        <v>21981000</v>
      </c>
      <c r="BU881" s="3">
        <v>5532392000</v>
      </c>
      <c r="BV881" s="3">
        <v>14347112000</v>
      </c>
      <c r="BW881">
        <v>5140155000</v>
      </c>
      <c r="BX881" s="3">
        <v>23210511000</v>
      </c>
      <c r="BY881">
        <v>0</v>
      </c>
      <c r="BZ881">
        <v>0</v>
      </c>
      <c r="CA881">
        <v>0</v>
      </c>
      <c r="CB881">
        <v>0</v>
      </c>
      <c r="CC881">
        <v>28350665000</v>
      </c>
      <c r="CD881">
        <v>0.4</v>
      </c>
      <c r="CE881">
        <v>1316793.03</v>
      </c>
      <c r="CF881">
        <v>410324376.43000001</v>
      </c>
      <c r="CG881">
        <v>13427.68</v>
      </c>
      <c r="CH881">
        <v>28118.25</v>
      </c>
      <c r="CI881">
        <v>34.518789599999998</v>
      </c>
      <c r="CJ881">
        <v>4.38</v>
      </c>
      <c r="CK881">
        <v>-158330</v>
      </c>
      <c r="CL881">
        <v>-133940</v>
      </c>
      <c r="CM881">
        <v>24390</v>
      </c>
      <c r="CN881">
        <v>53863.33</v>
      </c>
      <c r="CO881">
        <v>6831236.6699999999</v>
      </c>
      <c r="CP881">
        <v>-76486.67</v>
      </c>
      <c r="CQ881">
        <v>-290070</v>
      </c>
      <c r="CR881">
        <v>1679131.55</v>
      </c>
      <c r="CS881">
        <v>355274620.80000001</v>
      </c>
      <c r="CT881">
        <v>306036.23</v>
      </c>
      <c r="CU881">
        <v>357260090.19999999</v>
      </c>
      <c r="CV881" s="34">
        <v>0.53441640000000001</v>
      </c>
      <c r="CW881">
        <v>247963405.69999999</v>
      </c>
      <c r="CX881" s="7">
        <v>3305073.5300000003</v>
      </c>
      <c r="CY881" s="10">
        <f t="shared" si="27"/>
        <v>0</v>
      </c>
      <c r="CZ881" s="10">
        <f>IFERROR(INDEX(CONFAZ!$A$2:$ES$440,MATCH(DATE(YEAR($A881),MONTH($A881),15),CONFAZ!$A$2:$A$440,0),4),0)</f>
        <v>13427.68</v>
      </c>
      <c r="DA881"/>
      <c r="DB881"/>
      <c r="DC881"/>
      <c r="DD881"/>
      <c r="DJ881"/>
    </row>
    <row r="882" spans="1:114" x14ac:dyDescent="0.25">
      <c r="A882" s="1">
        <v>43791</v>
      </c>
      <c r="B882" s="1" t="str">
        <f t="shared" si="26"/>
        <v>22/11/2019</v>
      </c>
      <c r="C882" t="s">
        <v>61</v>
      </c>
      <c r="D882" t="s">
        <v>11</v>
      </c>
      <c r="E882" s="8">
        <v>4.1553000000000004</v>
      </c>
      <c r="F882">
        <v>502539372.81999999</v>
      </c>
      <c r="G882">
        <v>4171419.51</v>
      </c>
      <c r="H882">
        <v>764489211</v>
      </c>
      <c r="I882">
        <v>163315515.17000002</v>
      </c>
      <c r="J882">
        <v>20976318.280000005</v>
      </c>
      <c r="K882">
        <v>16437082.859999999</v>
      </c>
      <c r="L882">
        <v>12832163</v>
      </c>
      <c r="M882" s="10">
        <v>23893797</v>
      </c>
      <c r="N882" s="10">
        <v>33672714</v>
      </c>
      <c r="O882" s="10">
        <v>91748986</v>
      </c>
      <c r="P882" s="10">
        <v>106253565</v>
      </c>
      <c r="Q882" s="10">
        <v>8277493</v>
      </c>
      <c r="R882" s="10">
        <v>110771008</v>
      </c>
      <c r="S882" s="10">
        <v>3038610</v>
      </c>
      <c r="T882" s="10">
        <v>21157471</v>
      </c>
      <c r="U882" s="10">
        <v>281851440</v>
      </c>
      <c r="V882" s="10">
        <v>79494388</v>
      </c>
      <c r="W882" s="10">
        <v>3038610</v>
      </c>
      <c r="X882" s="10">
        <v>21157471</v>
      </c>
      <c r="Y882" s="10">
        <v>281851440</v>
      </c>
      <c r="Z882" s="10">
        <v>79494388</v>
      </c>
      <c r="AA882" s="10">
        <v>4329739</v>
      </c>
      <c r="AB882" s="10">
        <v>0.71175270670000002</v>
      </c>
      <c r="AC882">
        <v>138.91</v>
      </c>
      <c r="AD882" s="2">
        <v>17609813357</v>
      </c>
      <c r="AE882" s="2">
        <v>14868295894</v>
      </c>
      <c r="AF882" s="10">
        <f>INDEX(CONFAZ!$EN$2:$ES$408,MATCH(DATE(YEAR($A882),MONTH($A882),15),CONFAZ!$EN$2:$EN$408,0),2)</f>
        <v>256165231</v>
      </c>
      <c r="AG882" s="10">
        <f>INDEX(CONFAZ!$EN$2:$ES$408,MATCH(DATE(YEAR($A882),MONTH($A882),15),CONFAZ!$EN$2:$EN$408,0),3)</f>
        <v>607795756</v>
      </c>
      <c r="AH882">
        <v>998</v>
      </c>
      <c r="AI882">
        <v>1522402192800</v>
      </c>
      <c r="AJ882">
        <v>4.9000000000000004</v>
      </c>
      <c r="AK882">
        <v>0.54</v>
      </c>
      <c r="AL882">
        <v>1196.69888888888</v>
      </c>
      <c r="AM882">
        <v>931.52800000000002</v>
      </c>
      <c r="AN882">
        <v>844.13142857142805</v>
      </c>
      <c r="AO882">
        <v>1062.4436000000001</v>
      </c>
      <c r="AP882">
        <v>11.2877731287773</v>
      </c>
      <c r="AQ882">
        <v>1.51</v>
      </c>
      <c r="AR882">
        <v>255.66</v>
      </c>
      <c r="AS882">
        <v>0.81</v>
      </c>
      <c r="AT882" s="10">
        <v>639072400000</v>
      </c>
      <c r="AU882">
        <v>117231</v>
      </c>
      <c r="AV882">
        <v>694</v>
      </c>
      <c r="AW882">
        <v>117138614</v>
      </c>
      <c r="AX882">
        <v>83519974</v>
      </c>
      <c r="AY882">
        <v>5179</v>
      </c>
      <c r="AZ882" s="10">
        <v>600</v>
      </c>
      <c r="BA882">
        <v>560</v>
      </c>
      <c r="BB882">
        <v>560</v>
      </c>
      <c r="BC882">
        <v>3237</v>
      </c>
      <c r="BD882">
        <v>0</v>
      </c>
      <c r="BE882">
        <v>182</v>
      </c>
      <c r="BF882">
        <v>6562</v>
      </c>
      <c r="BG882">
        <v>61</v>
      </c>
      <c r="BH882">
        <v>1634</v>
      </c>
      <c r="BI882">
        <v>1554</v>
      </c>
      <c r="BJ882">
        <v>0</v>
      </c>
      <c r="BK882">
        <v>71397</v>
      </c>
      <c r="BL882">
        <v>31015938</v>
      </c>
      <c r="BM882">
        <v>2389819</v>
      </c>
      <c r="BN882">
        <v>0</v>
      </c>
      <c r="BO882">
        <v>28350665000</v>
      </c>
      <c r="BP882" s="3">
        <v>0.4</v>
      </c>
      <c r="BQ882" s="3">
        <v>3704</v>
      </c>
      <c r="BR882" s="3">
        <v>26179.47</v>
      </c>
      <c r="BS882" s="3">
        <v>3309026000</v>
      </c>
      <c r="BT882" s="3">
        <v>21981000</v>
      </c>
      <c r="BU882" s="3">
        <v>5532392000</v>
      </c>
      <c r="BV882">
        <v>14347112000</v>
      </c>
      <c r="BW882" s="3">
        <v>5140155000</v>
      </c>
      <c r="BX882" s="3">
        <v>23210511000</v>
      </c>
      <c r="BY882">
        <v>0</v>
      </c>
      <c r="BZ882">
        <v>0</v>
      </c>
      <c r="CA882">
        <v>0</v>
      </c>
      <c r="CB882">
        <v>0</v>
      </c>
      <c r="CC882">
        <v>28350665000</v>
      </c>
      <c r="CD882">
        <v>0.4</v>
      </c>
      <c r="CE882">
        <v>1148619.8</v>
      </c>
      <c r="CF882">
        <v>493368678.75999999</v>
      </c>
      <c r="CG882">
        <v>29562.23</v>
      </c>
      <c r="CH882">
        <v>28115.25</v>
      </c>
      <c r="CI882">
        <v>34.518789599999998</v>
      </c>
      <c r="CJ882">
        <v>4.41</v>
      </c>
      <c r="CK882">
        <v>-158330</v>
      </c>
      <c r="CL882">
        <v>-133940</v>
      </c>
      <c r="CM882">
        <v>24390</v>
      </c>
      <c r="CN882">
        <v>53863.33</v>
      </c>
      <c r="CO882">
        <v>6831236.6699999999</v>
      </c>
      <c r="CP882">
        <v>-76486.67</v>
      </c>
      <c r="CQ882">
        <v>-290070</v>
      </c>
      <c r="CR882">
        <v>2222233.61</v>
      </c>
      <c r="CS882">
        <v>369643634.23000002</v>
      </c>
      <c r="CT882">
        <v>567002.04</v>
      </c>
      <c r="CU882">
        <v>372432869.88</v>
      </c>
      <c r="CV882" s="34">
        <v>0.53441640000000001</v>
      </c>
      <c r="CW882">
        <v>218587874.40000001</v>
      </c>
      <c r="CX882" s="7">
        <v>2354694.11</v>
      </c>
      <c r="CY882" s="10">
        <f t="shared" si="27"/>
        <v>0</v>
      </c>
      <c r="CZ882" s="10">
        <f>IFERROR(INDEX(CONFAZ!$A$2:$ES$440,MATCH(DATE(YEAR($A882),MONTH($A882),15),CONFAZ!$A$2:$A$440,0),4),0)</f>
        <v>29562.23</v>
      </c>
      <c r="DA882"/>
      <c r="DB882"/>
      <c r="DC882"/>
      <c r="DD882"/>
      <c r="DJ882"/>
    </row>
    <row r="883" spans="1:114" x14ac:dyDescent="0.25">
      <c r="A883" s="1">
        <v>43821</v>
      </c>
      <c r="B883" s="1" t="str">
        <f t="shared" si="26"/>
        <v>22/12/2019</v>
      </c>
      <c r="C883" t="s">
        <v>61</v>
      </c>
      <c r="D883" t="s">
        <v>11</v>
      </c>
      <c r="E883" s="8">
        <v>4.1096000000000004</v>
      </c>
      <c r="F883">
        <v>521251287.64000005</v>
      </c>
      <c r="G883">
        <v>4222546.04</v>
      </c>
      <c r="H883">
        <v>761853439</v>
      </c>
      <c r="I883">
        <v>138937282.96999997</v>
      </c>
      <c r="J883">
        <v>21537157.040000003</v>
      </c>
      <c r="K883">
        <v>19366800.880000003</v>
      </c>
      <c r="L883">
        <v>14166820</v>
      </c>
      <c r="M883" s="10">
        <v>19378947</v>
      </c>
      <c r="N883" s="10">
        <v>32691963</v>
      </c>
      <c r="O883" s="10">
        <v>98815009</v>
      </c>
      <c r="P883" s="10">
        <v>98768043</v>
      </c>
      <c r="Q883" s="10">
        <v>7824132</v>
      </c>
      <c r="R883" s="10">
        <v>114945832</v>
      </c>
      <c r="S883" s="10">
        <v>2541914</v>
      </c>
      <c r="T883" s="10">
        <v>22706578</v>
      </c>
      <c r="U883" s="10">
        <v>281540865</v>
      </c>
      <c r="V883" s="10">
        <v>78440515</v>
      </c>
      <c r="W883" s="10">
        <v>2541914</v>
      </c>
      <c r="X883" s="10">
        <v>22706578</v>
      </c>
      <c r="Y883" s="10">
        <v>281540865</v>
      </c>
      <c r="Z883" s="10">
        <v>78440515</v>
      </c>
      <c r="AA883" s="10">
        <v>4199641</v>
      </c>
      <c r="AB883" s="10">
        <v>-0.2885472301</v>
      </c>
      <c r="AC883">
        <v>137.49</v>
      </c>
      <c r="AD883" s="2">
        <v>18463268592</v>
      </c>
      <c r="AE883" s="2">
        <v>13248186239</v>
      </c>
      <c r="AF883" s="10">
        <f>INDEX(CONFAZ!$EN$2:$ES$408,MATCH(DATE(YEAR($A883),MONTH($A883),15),CONFAZ!$EN$2:$EN$408,0),2)</f>
        <v>239569036</v>
      </c>
      <c r="AG883" s="10">
        <f>INDEX(CONFAZ!$EN$2:$ES$408,MATCH(DATE(YEAR($A883),MONTH($A883),15),CONFAZ!$EN$2:$EN$408,0),3)</f>
        <v>159983727</v>
      </c>
      <c r="AH883">
        <v>998</v>
      </c>
      <c r="AI883">
        <v>1466650486400</v>
      </c>
      <c r="AJ883">
        <v>4.59</v>
      </c>
      <c r="AK883">
        <v>1.22</v>
      </c>
      <c r="AL883">
        <v>1197.81111111111</v>
      </c>
      <c r="AM883">
        <v>936.18399999999997</v>
      </c>
      <c r="AN883">
        <v>846.32952380952304</v>
      </c>
      <c r="AO883">
        <v>1062.9936</v>
      </c>
      <c r="AP883">
        <v>11.081010631365301</v>
      </c>
      <c r="AQ883">
        <v>2.15</v>
      </c>
      <c r="AR883">
        <v>267.06</v>
      </c>
      <c r="AS883">
        <v>11.239000000000001</v>
      </c>
      <c r="AT883" s="10">
        <v>637866100000</v>
      </c>
      <c r="AU883">
        <v>128885</v>
      </c>
      <c r="AV883">
        <v>0</v>
      </c>
      <c r="AW883">
        <v>129450584</v>
      </c>
      <c r="AX883">
        <v>85041979</v>
      </c>
      <c r="AY883">
        <v>5004</v>
      </c>
      <c r="AZ883" s="10">
        <v>0</v>
      </c>
      <c r="BA883">
        <v>743</v>
      </c>
      <c r="BB883">
        <v>743</v>
      </c>
      <c r="BC883">
        <v>4641</v>
      </c>
      <c r="BD883">
        <v>0</v>
      </c>
      <c r="BE883">
        <v>1054</v>
      </c>
      <c r="BF883">
        <v>7555</v>
      </c>
      <c r="BG883">
        <v>183</v>
      </c>
      <c r="BH883">
        <v>5175</v>
      </c>
      <c r="BI883">
        <v>3309</v>
      </c>
      <c r="BJ883">
        <v>0</v>
      </c>
      <c r="BK883">
        <v>96787</v>
      </c>
      <c r="BL883">
        <v>42806631</v>
      </c>
      <c r="BM883">
        <v>1320304</v>
      </c>
      <c r="BN883">
        <v>0</v>
      </c>
      <c r="BO883">
        <v>28350665000</v>
      </c>
      <c r="BP883" s="3">
        <v>0.4</v>
      </c>
      <c r="BQ883" s="3">
        <v>3704</v>
      </c>
      <c r="BR883" s="3">
        <v>26179.47</v>
      </c>
      <c r="BS883" s="3">
        <v>3309026000</v>
      </c>
      <c r="BT883" s="3">
        <v>21981000</v>
      </c>
      <c r="BU883" s="3">
        <v>5532392000</v>
      </c>
      <c r="BV883" s="3">
        <v>14347112000</v>
      </c>
      <c r="BW883" s="3">
        <v>5140155000</v>
      </c>
      <c r="BX883" s="3">
        <v>23210511000</v>
      </c>
      <c r="BY883">
        <v>0</v>
      </c>
      <c r="BZ883">
        <v>0</v>
      </c>
      <c r="CA883">
        <v>0</v>
      </c>
      <c r="CB883">
        <v>0</v>
      </c>
      <c r="CC883">
        <v>28350665000</v>
      </c>
      <c r="CD883">
        <v>0.4</v>
      </c>
      <c r="CE883">
        <v>1216173.58</v>
      </c>
      <c r="CF883">
        <v>386073882.29000002</v>
      </c>
      <c r="CG883">
        <v>18165.919999999998</v>
      </c>
      <c r="CH883">
        <v>28393.25</v>
      </c>
      <c r="CI883">
        <v>34.518789599999998</v>
      </c>
      <c r="CJ883">
        <v>4.53</v>
      </c>
      <c r="CK883">
        <v>-158330</v>
      </c>
      <c r="CL883">
        <v>-133940</v>
      </c>
      <c r="CM883">
        <v>24390</v>
      </c>
      <c r="CN883">
        <v>53863.33</v>
      </c>
      <c r="CO883">
        <v>6831236.6699999999</v>
      </c>
      <c r="CP883">
        <v>-76486.67</v>
      </c>
      <c r="CQ883">
        <v>-290070</v>
      </c>
      <c r="CR883">
        <v>1938650.46</v>
      </c>
      <c r="CS883">
        <v>383655553</v>
      </c>
      <c r="CT883">
        <v>392794.49</v>
      </c>
      <c r="CU883">
        <v>385986997.94999999</v>
      </c>
      <c r="CV883" s="34">
        <v>0.53441640000000001</v>
      </c>
      <c r="CW883">
        <v>278600981.69999999</v>
      </c>
      <c r="CX883" s="7">
        <v>2802077.0900000003</v>
      </c>
      <c r="CY883" s="10">
        <f t="shared" si="27"/>
        <v>0</v>
      </c>
      <c r="CZ883" s="10">
        <f>IFERROR(INDEX(CONFAZ!$A$2:$ES$440,MATCH(DATE(YEAR($A883),MONTH($A883),15),CONFAZ!$A$2:$A$440,0),4),0)</f>
        <v>18165.919999999998</v>
      </c>
      <c r="DA883"/>
      <c r="DB883"/>
      <c r="DC883"/>
      <c r="DD883"/>
      <c r="DJ883"/>
    </row>
    <row r="884" spans="1:114" x14ac:dyDescent="0.25">
      <c r="A884" s="1">
        <v>43852</v>
      </c>
      <c r="B884" s="1" t="str">
        <f t="shared" si="26"/>
        <v>22/01/2020</v>
      </c>
      <c r="C884" t="s">
        <v>61</v>
      </c>
      <c r="D884" t="s">
        <v>11</v>
      </c>
      <c r="E884" s="8">
        <v>4.1494999999999997</v>
      </c>
      <c r="F884">
        <v>529386043.14000005</v>
      </c>
      <c r="G884">
        <v>7251174.8600000003</v>
      </c>
      <c r="H884">
        <v>821249322</v>
      </c>
      <c r="I884">
        <v>123333069.09000002</v>
      </c>
      <c r="J884">
        <v>65421946.099999994</v>
      </c>
      <c r="K884">
        <v>22670276.589999996</v>
      </c>
      <c r="L884">
        <v>43041077</v>
      </c>
      <c r="M884" s="10">
        <v>16670987</v>
      </c>
      <c r="N884" s="10">
        <v>34071970</v>
      </c>
      <c r="O884" s="10">
        <v>120237429</v>
      </c>
      <c r="P884" s="10">
        <v>102294306</v>
      </c>
      <c r="Q884" s="10">
        <v>7915714</v>
      </c>
      <c r="R884" s="10">
        <v>122978332</v>
      </c>
      <c r="S884" s="10">
        <v>2653451</v>
      </c>
      <c r="T884" s="10">
        <v>22529302</v>
      </c>
      <c r="U884" s="10">
        <v>300028807</v>
      </c>
      <c r="V884" s="10">
        <v>84701832</v>
      </c>
      <c r="W884" s="10">
        <v>2653451</v>
      </c>
      <c r="X884" s="10">
        <v>22529302</v>
      </c>
      <c r="Y884" s="10">
        <v>300028807</v>
      </c>
      <c r="Z884" s="10">
        <v>84701832</v>
      </c>
      <c r="AA884" s="10">
        <v>7167192</v>
      </c>
      <c r="AB884" s="10">
        <v>0.36063401589999999</v>
      </c>
      <c r="AC884">
        <v>134.05000000000001</v>
      </c>
      <c r="AD884" s="2">
        <v>14429715267</v>
      </c>
      <c r="AE884" s="2">
        <v>17190165488</v>
      </c>
      <c r="AF884" s="10">
        <f>INDEX(CONFAZ!$EN$2:$ES$408,MATCH(DATE(YEAR($A884),MONTH($A884),15),CONFAZ!$EN$2:$EN$408,0),2)</f>
        <v>183139168</v>
      </c>
      <c r="AG884" s="10">
        <f>INDEX(CONFAZ!$EN$2:$ES$408,MATCH(DATE(YEAR($A884),MONTH($A884),15),CONFAZ!$EN$2:$EN$408,0),3)</f>
        <v>266434221</v>
      </c>
      <c r="AH884">
        <v>1039</v>
      </c>
      <c r="AI884">
        <v>1491305403000</v>
      </c>
      <c r="AJ884">
        <v>4.4000000000000004</v>
      </c>
      <c r="AK884">
        <v>0.19</v>
      </c>
      <c r="AL884">
        <v>1207.61222222222</v>
      </c>
      <c r="AM884">
        <v>942.529</v>
      </c>
      <c r="AN884">
        <v>850.94333333333304</v>
      </c>
      <c r="AO884">
        <v>1071.1268</v>
      </c>
      <c r="AP884">
        <v>11.354338486771599</v>
      </c>
      <c r="AQ884">
        <v>1.21</v>
      </c>
      <c r="AR884">
        <v>268.44</v>
      </c>
      <c r="AS884">
        <v>0.19997000000000001</v>
      </c>
      <c r="AT884" s="10">
        <v>615587200000</v>
      </c>
      <c r="AU884">
        <v>110071</v>
      </c>
      <c r="AV884">
        <v>20</v>
      </c>
      <c r="AW884">
        <v>109474260</v>
      </c>
      <c r="AX884">
        <v>93524951</v>
      </c>
      <c r="AY884">
        <v>3601</v>
      </c>
      <c r="AZ884" s="10">
        <v>0</v>
      </c>
      <c r="BA884">
        <v>106</v>
      </c>
      <c r="BB884">
        <v>106</v>
      </c>
      <c r="BC884">
        <v>2947</v>
      </c>
      <c r="BD884">
        <v>2100000</v>
      </c>
      <c r="BE884">
        <v>2</v>
      </c>
      <c r="BF884">
        <v>8848</v>
      </c>
      <c r="BG884">
        <v>0</v>
      </c>
      <c r="BH884">
        <v>842</v>
      </c>
      <c r="BI884">
        <v>260</v>
      </c>
      <c r="BJ884">
        <v>0</v>
      </c>
      <c r="BK884">
        <v>2031378</v>
      </c>
      <c r="BL884">
        <v>6616758</v>
      </c>
      <c r="BM884">
        <v>5072102</v>
      </c>
      <c r="BN884">
        <v>0</v>
      </c>
      <c r="BO884">
        <v>29846794000</v>
      </c>
      <c r="BP884" s="3">
        <v>0.4</v>
      </c>
      <c r="BQ884" s="3">
        <v>3704</v>
      </c>
      <c r="BR884" s="3">
        <v>27335.53</v>
      </c>
      <c r="BS884">
        <v>3437407000</v>
      </c>
      <c r="BT884" s="3">
        <v>22505000</v>
      </c>
      <c r="BU884" s="3">
        <v>5806026000</v>
      </c>
      <c r="BV884" s="3">
        <v>14705051000</v>
      </c>
      <c r="BW884" s="3">
        <v>5875804000</v>
      </c>
      <c r="BX884">
        <v>23970990000</v>
      </c>
      <c r="BY884">
        <v>0</v>
      </c>
      <c r="BZ884">
        <v>0</v>
      </c>
      <c r="CA884">
        <v>0</v>
      </c>
      <c r="CB884">
        <v>0</v>
      </c>
      <c r="CC884">
        <v>28350665000</v>
      </c>
      <c r="CD884">
        <v>0.4</v>
      </c>
      <c r="CE884">
        <v>1583459.13</v>
      </c>
      <c r="CF884">
        <v>371513444.43000001</v>
      </c>
      <c r="CG884">
        <v>23133.82</v>
      </c>
      <c r="CH884">
        <v>28319.919999999998</v>
      </c>
      <c r="CI884">
        <v>34.241921099999999</v>
      </c>
      <c r="CJ884">
        <v>4.58</v>
      </c>
      <c r="CK884">
        <v>10386.67</v>
      </c>
      <c r="CL884">
        <v>32793.33</v>
      </c>
      <c r="CM884">
        <v>22406.67</v>
      </c>
      <c r="CN884">
        <v>-199736.67</v>
      </c>
      <c r="CO884">
        <v>7029033.3300000001</v>
      </c>
      <c r="CP884">
        <v>-81356.67</v>
      </c>
      <c r="CQ884">
        <v>-308380</v>
      </c>
      <c r="CR884">
        <v>4625667.0199999996</v>
      </c>
      <c r="CS884">
        <v>421739405.72000003</v>
      </c>
      <c r="CT884">
        <v>929749.23</v>
      </c>
      <c r="CU884">
        <v>427315263.23000002</v>
      </c>
      <c r="CV884" s="34">
        <v>0.53763439999999996</v>
      </c>
      <c r="CW884">
        <v>164581254</v>
      </c>
      <c r="CX884" s="7">
        <v>4923765.22</v>
      </c>
      <c r="CY884" s="10">
        <f t="shared" si="27"/>
        <v>0</v>
      </c>
      <c r="CZ884" s="10">
        <f>IFERROR(INDEX(CONFAZ!$A$2:$ES$440,MATCH(DATE(YEAR($A884),MONTH($A884),15),CONFAZ!$A$2:$A$440,0),4),0)</f>
        <v>23133.82</v>
      </c>
      <c r="DA884"/>
      <c r="DB884"/>
      <c r="DC884"/>
      <c r="DD884"/>
      <c r="DJ884"/>
    </row>
    <row r="885" spans="1:114" x14ac:dyDescent="0.25">
      <c r="A885" s="1">
        <v>43883</v>
      </c>
      <c r="B885" s="1" t="str">
        <f t="shared" si="26"/>
        <v>22/02/2020</v>
      </c>
      <c r="C885" t="s">
        <v>61</v>
      </c>
      <c r="D885" t="s">
        <v>11</v>
      </c>
      <c r="E885" s="8">
        <v>4.3410000000000002</v>
      </c>
      <c r="F885">
        <v>453063655.93000001</v>
      </c>
      <c r="G885">
        <v>3280940.86</v>
      </c>
      <c r="H885">
        <v>647819942</v>
      </c>
      <c r="I885">
        <v>117580049.38000001</v>
      </c>
      <c r="J885">
        <v>16321925.93</v>
      </c>
      <c r="K885">
        <v>15161579.270000001</v>
      </c>
      <c r="L885">
        <v>103038417</v>
      </c>
      <c r="M885" s="10">
        <v>23310664</v>
      </c>
      <c r="N885" s="10">
        <v>32007867</v>
      </c>
      <c r="O885" s="10">
        <v>85880827</v>
      </c>
      <c r="P885" s="10">
        <v>100743979</v>
      </c>
      <c r="Q885" s="10">
        <v>7402532</v>
      </c>
      <c r="R885" s="10">
        <v>98501744</v>
      </c>
      <c r="S885" s="10">
        <v>2539207</v>
      </c>
      <c r="T885" s="10">
        <v>18280272</v>
      </c>
      <c r="U885" s="10">
        <v>202360899</v>
      </c>
      <c r="V885" s="10">
        <v>73631960</v>
      </c>
      <c r="W885" s="10">
        <v>2539207</v>
      </c>
      <c r="X885" s="10">
        <v>18280272</v>
      </c>
      <c r="Y885" s="10">
        <v>202360899</v>
      </c>
      <c r="Z885" s="10">
        <v>73631960</v>
      </c>
      <c r="AA885" s="10">
        <v>3159991</v>
      </c>
      <c r="AB885" s="10">
        <v>1.5488282588</v>
      </c>
      <c r="AC885">
        <v>134.52000000000001</v>
      </c>
      <c r="AD885" s="2">
        <v>15356449520</v>
      </c>
      <c r="AE885" s="2">
        <v>13849450579</v>
      </c>
      <c r="AF885" s="10">
        <f>INDEX(CONFAZ!$EN$2:$ES$408,MATCH(DATE(YEAR($A885),MONTH($A885),15),CONFAZ!$EN$2:$EN$408,0),2)</f>
        <v>170475076</v>
      </c>
      <c r="AG885" s="10">
        <f>INDEX(CONFAZ!$EN$2:$ES$408,MATCH(DATE(YEAR($A885),MONTH($A885),15),CONFAZ!$EN$2:$EN$408,0),3)</f>
        <v>255063770</v>
      </c>
      <c r="AH885">
        <v>1045</v>
      </c>
      <c r="AI885">
        <v>1573438860000</v>
      </c>
      <c r="AJ885">
        <v>4.1900000000000004</v>
      </c>
      <c r="AK885">
        <v>0.17</v>
      </c>
      <c r="AL885">
        <v>1207.35666666666</v>
      </c>
      <c r="AM885">
        <v>940.76049999999998</v>
      </c>
      <c r="AN885">
        <v>853.65523809523802</v>
      </c>
      <c r="AO885">
        <v>1072.0475999999901</v>
      </c>
      <c r="AP885">
        <v>11.7529174900264</v>
      </c>
      <c r="AQ885">
        <v>1.25</v>
      </c>
      <c r="AR885">
        <v>239.99</v>
      </c>
      <c r="AS885">
        <v>17.57</v>
      </c>
      <c r="AT885" s="10">
        <v>620047600000</v>
      </c>
      <c r="AU885">
        <v>81677</v>
      </c>
      <c r="AV885">
        <v>285</v>
      </c>
      <c r="AW885">
        <v>98131761</v>
      </c>
      <c r="AX885">
        <v>84640515</v>
      </c>
      <c r="AY885">
        <v>3001</v>
      </c>
      <c r="AZ885" s="10">
        <v>145</v>
      </c>
      <c r="BA885">
        <v>241</v>
      </c>
      <c r="BB885">
        <v>241</v>
      </c>
      <c r="BC885">
        <v>2571</v>
      </c>
      <c r="BD885">
        <v>0</v>
      </c>
      <c r="BE885">
        <v>113</v>
      </c>
      <c r="BF885">
        <v>6089</v>
      </c>
      <c r="BG885">
        <v>297</v>
      </c>
      <c r="BH885">
        <v>300</v>
      </c>
      <c r="BI885">
        <v>2898</v>
      </c>
      <c r="BJ885">
        <v>0</v>
      </c>
      <c r="BK885">
        <v>54746</v>
      </c>
      <c r="BL885">
        <v>13256370</v>
      </c>
      <c r="BM885">
        <v>73574</v>
      </c>
      <c r="BN885">
        <v>0</v>
      </c>
      <c r="BO885">
        <v>29846794000</v>
      </c>
      <c r="BP885" s="3">
        <v>0.4</v>
      </c>
      <c r="BQ885" s="3">
        <v>3704</v>
      </c>
      <c r="BR885" s="3">
        <v>27335.53</v>
      </c>
      <c r="BS885" s="3">
        <v>3437407000</v>
      </c>
      <c r="BT885" s="3">
        <v>22505000</v>
      </c>
      <c r="BU885" s="3">
        <v>5806026000</v>
      </c>
      <c r="BV885" s="3">
        <v>14705051000</v>
      </c>
      <c r="BW885" s="3">
        <v>5875804000</v>
      </c>
      <c r="BX885" s="3">
        <v>23970990000</v>
      </c>
      <c r="BY885">
        <v>0</v>
      </c>
      <c r="BZ885">
        <v>0</v>
      </c>
      <c r="CA885">
        <v>0</v>
      </c>
      <c r="CB885">
        <v>0</v>
      </c>
      <c r="CC885">
        <v>28350665000</v>
      </c>
      <c r="CD885">
        <v>0.4</v>
      </c>
      <c r="CE885">
        <v>1587728.49</v>
      </c>
      <c r="CF885">
        <v>338695635.25</v>
      </c>
      <c r="CG885">
        <v>27819.360000000001</v>
      </c>
      <c r="CH885">
        <v>27619.919999999998</v>
      </c>
      <c r="CI885">
        <v>34.241921099999999</v>
      </c>
      <c r="CJ885">
        <v>4.55</v>
      </c>
      <c r="CK885">
        <v>10386.67</v>
      </c>
      <c r="CL885">
        <v>32793.33</v>
      </c>
      <c r="CM885">
        <v>22406.67</v>
      </c>
      <c r="CN885">
        <v>-199736.67</v>
      </c>
      <c r="CO885">
        <v>7029033.3300000001</v>
      </c>
      <c r="CP885">
        <v>-81356.67</v>
      </c>
      <c r="CQ885">
        <v>-308380</v>
      </c>
      <c r="CR885">
        <v>1205613.94</v>
      </c>
      <c r="CS885">
        <v>331012650.24000001</v>
      </c>
      <c r="CT885">
        <v>2431660.02</v>
      </c>
      <c r="CU885">
        <v>334659047.67000002</v>
      </c>
      <c r="CV885" s="34">
        <v>0.53763439999999996</v>
      </c>
      <c r="CW885">
        <v>380629206</v>
      </c>
      <c r="CX885" s="7">
        <v>12367351.23</v>
      </c>
      <c r="CY885" s="10">
        <f t="shared" si="27"/>
        <v>0</v>
      </c>
      <c r="CZ885" s="10">
        <f>IFERROR(INDEX(CONFAZ!$A$2:$ES$440,MATCH(DATE(YEAR($A885),MONTH($A885),15),CONFAZ!$A$2:$A$440,0),4),0)</f>
        <v>27819.360000000001</v>
      </c>
      <c r="DA885"/>
      <c r="DB885"/>
      <c r="DC885"/>
      <c r="DD885"/>
      <c r="DJ885"/>
    </row>
    <row r="886" spans="1:114" x14ac:dyDescent="0.25">
      <c r="A886" s="1">
        <v>43912</v>
      </c>
      <c r="B886" s="1" t="str">
        <f t="shared" si="26"/>
        <v>22/03/2020</v>
      </c>
      <c r="C886" t="s">
        <v>61</v>
      </c>
      <c r="D886" t="s">
        <v>11</v>
      </c>
      <c r="E886" s="8">
        <v>4.8838999999999997</v>
      </c>
      <c r="F886">
        <v>379765243.18000001</v>
      </c>
      <c r="G886">
        <v>3309566.51</v>
      </c>
      <c r="H886">
        <v>615308052</v>
      </c>
      <c r="I886">
        <v>109709581.67999999</v>
      </c>
      <c r="J886">
        <v>51437657.82</v>
      </c>
      <c r="K886">
        <v>14623313.390000001</v>
      </c>
      <c r="L886">
        <v>52078165</v>
      </c>
      <c r="M886" s="10">
        <v>16055688</v>
      </c>
      <c r="N886" s="10">
        <v>32667814</v>
      </c>
      <c r="O886" s="10">
        <v>75494081</v>
      </c>
      <c r="P886" s="10">
        <v>89857400</v>
      </c>
      <c r="Q886" s="10">
        <v>6588257</v>
      </c>
      <c r="R886" s="10">
        <v>100162548</v>
      </c>
      <c r="S886" s="10">
        <v>2600773</v>
      </c>
      <c r="T886" s="10">
        <v>20085653</v>
      </c>
      <c r="U886" s="10">
        <v>199174643</v>
      </c>
      <c r="V886" s="10">
        <v>69363102</v>
      </c>
      <c r="W886" s="10">
        <v>2600773</v>
      </c>
      <c r="X886" s="10">
        <v>20085653</v>
      </c>
      <c r="Y886" s="10">
        <v>199174643</v>
      </c>
      <c r="Z886" s="10">
        <v>69363102</v>
      </c>
      <c r="AA886" s="10">
        <v>3258093</v>
      </c>
      <c r="AB886" s="10">
        <v>1.5595486324000001</v>
      </c>
      <c r="AC886">
        <v>136.21</v>
      </c>
      <c r="AD886" s="2">
        <v>18312350349</v>
      </c>
      <c r="AE886" s="2">
        <v>14266744622</v>
      </c>
      <c r="AF886" s="10">
        <f>INDEX(CONFAZ!$EN$2:$ES$408,MATCH(DATE(YEAR($A886),MONTH($A886),15),CONFAZ!$EN$2:$EN$408,0),2)</f>
        <v>307489394</v>
      </c>
      <c r="AG886" s="10">
        <f>INDEX(CONFAZ!$EN$2:$ES$408,MATCH(DATE(YEAR($A886),MONTH($A886),15),CONFAZ!$EN$2:$EN$408,0),3)</f>
        <v>177657446</v>
      </c>
      <c r="AH886">
        <v>1045</v>
      </c>
      <c r="AI886">
        <v>1675983543500</v>
      </c>
      <c r="AJ886">
        <v>3.95</v>
      </c>
      <c r="AK886">
        <v>0.18</v>
      </c>
      <c r="AL886">
        <v>1211.16166666666</v>
      </c>
      <c r="AM886">
        <v>939.17349999999999</v>
      </c>
      <c r="AN886">
        <v>854.94047619047603</v>
      </c>
      <c r="AO886">
        <v>1075.6728000000001</v>
      </c>
      <c r="AP886">
        <v>12.3730743532556</v>
      </c>
      <c r="AQ886">
        <v>1.07</v>
      </c>
      <c r="AR886">
        <v>183.34</v>
      </c>
      <c r="AS886">
        <v>28.86</v>
      </c>
      <c r="AT886" s="10">
        <v>637763300000</v>
      </c>
      <c r="AU886">
        <v>79122</v>
      </c>
      <c r="AV886">
        <v>119</v>
      </c>
      <c r="AW886">
        <v>115158674</v>
      </c>
      <c r="AX886">
        <v>77113098</v>
      </c>
      <c r="AY886">
        <v>4119</v>
      </c>
      <c r="AZ886" s="10">
        <v>1902</v>
      </c>
      <c r="BA886">
        <v>189</v>
      </c>
      <c r="BB886">
        <v>189</v>
      </c>
      <c r="BC886">
        <v>5546</v>
      </c>
      <c r="BD886">
        <v>425</v>
      </c>
      <c r="BE886">
        <v>760</v>
      </c>
      <c r="BF886">
        <v>2326</v>
      </c>
      <c r="BG886">
        <v>236</v>
      </c>
      <c r="BH886">
        <v>992</v>
      </c>
      <c r="BI886">
        <v>1665</v>
      </c>
      <c r="BJ886">
        <v>50</v>
      </c>
      <c r="BK886">
        <v>65331</v>
      </c>
      <c r="BL886">
        <v>37814639</v>
      </c>
      <c r="BM886">
        <v>64306</v>
      </c>
      <c r="BN886">
        <v>0</v>
      </c>
      <c r="BO886">
        <v>29846794000</v>
      </c>
      <c r="BP886" s="3">
        <v>0.4</v>
      </c>
      <c r="BQ886" s="3">
        <v>3704</v>
      </c>
      <c r="BR886" s="3">
        <v>27335.53</v>
      </c>
      <c r="BS886" s="3">
        <v>3437407000</v>
      </c>
      <c r="BT886" s="3">
        <v>22505000</v>
      </c>
      <c r="BU886" s="3">
        <v>5806026000</v>
      </c>
      <c r="BV886" s="3">
        <v>14705051000</v>
      </c>
      <c r="BW886" s="3">
        <v>5875804000</v>
      </c>
      <c r="BX886" s="3">
        <v>23970990000</v>
      </c>
      <c r="BY886">
        <v>0</v>
      </c>
      <c r="BZ886">
        <v>0</v>
      </c>
      <c r="CA886">
        <v>0</v>
      </c>
      <c r="CB886">
        <v>0</v>
      </c>
      <c r="CC886">
        <v>28350665000</v>
      </c>
      <c r="CD886">
        <v>0.4</v>
      </c>
      <c r="CE886">
        <v>984502.33</v>
      </c>
      <c r="CF886">
        <v>375948717.39999998</v>
      </c>
      <c r="CG886">
        <v>21992.78</v>
      </c>
      <c r="CH886">
        <v>27835.919999999998</v>
      </c>
      <c r="CI886">
        <v>34.241921099999999</v>
      </c>
      <c r="CJ886">
        <v>4.46</v>
      </c>
      <c r="CK886">
        <v>10386.67</v>
      </c>
      <c r="CL886">
        <v>32793.33</v>
      </c>
      <c r="CM886">
        <v>22406.67</v>
      </c>
      <c r="CN886">
        <v>-199736.67</v>
      </c>
      <c r="CO886">
        <v>7029033.3300000001</v>
      </c>
      <c r="CP886">
        <v>-81356.67</v>
      </c>
      <c r="CQ886">
        <v>-308380</v>
      </c>
      <c r="CR886">
        <v>1007482.01</v>
      </c>
      <c r="CS886">
        <v>308371651.10000002</v>
      </c>
      <c r="CT886">
        <v>156797.92000000001</v>
      </c>
      <c r="CU886">
        <v>309535931.02999997</v>
      </c>
      <c r="CV886" s="34">
        <v>0.53763439999999996</v>
      </c>
      <c r="CW886">
        <v>626356989</v>
      </c>
      <c r="CX886" s="7">
        <v>22210264.479999997</v>
      </c>
      <c r="CY886" s="10">
        <f t="shared" si="27"/>
        <v>0</v>
      </c>
      <c r="CZ886" s="10">
        <f>IFERROR(INDEX(CONFAZ!$A$2:$ES$440,MATCH(DATE(YEAR($A886),MONTH($A886),15),CONFAZ!$A$2:$A$440,0),4),0)</f>
        <v>21992.78</v>
      </c>
      <c r="DA886"/>
      <c r="DB886"/>
      <c r="DC886"/>
      <c r="DD886"/>
      <c r="DJ886"/>
    </row>
    <row r="887" spans="1:114" x14ac:dyDescent="0.25">
      <c r="A887" s="1">
        <v>43943</v>
      </c>
      <c r="B887" s="1" t="str">
        <f t="shared" si="26"/>
        <v>22/04/2020</v>
      </c>
      <c r="C887" t="s">
        <v>61</v>
      </c>
      <c r="D887" t="s">
        <v>11</v>
      </c>
      <c r="E887" s="8">
        <v>5.3255999999999997</v>
      </c>
      <c r="F887">
        <v>410824089.10000008</v>
      </c>
      <c r="G887">
        <v>2523271.59</v>
      </c>
      <c r="H887">
        <v>558815152</v>
      </c>
      <c r="I887">
        <v>69954707.019999996</v>
      </c>
      <c r="J887">
        <v>15455534.439999999</v>
      </c>
      <c r="K887">
        <v>6910675.1300000008</v>
      </c>
      <c r="L887">
        <v>13132740</v>
      </c>
      <c r="M887" s="10">
        <v>15632579</v>
      </c>
      <c r="N887" s="10">
        <v>33010782</v>
      </c>
      <c r="O887" s="10">
        <v>59784478</v>
      </c>
      <c r="P887" s="10">
        <v>94813746</v>
      </c>
      <c r="Q887" s="10">
        <v>7863839</v>
      </c>
      <c r="R887" s="10">
        <v>55269637</v>
      </c>
      <c r="S887" s="10">
        <v>2534062</v>
      </c>
      <c r="T887" s="10">
        <v>13755474</v>
      </c>
      <c r="U887" s="10">
        <v>195603530</v>
      </c>
      <c r="V887" s="10">
        <v>78147610</v>
      </c>
      <c r="W887" s="10">
        <v>2534062</v>
      </c>
      <c r="X887" s="10">
        <v>13755474</v>
      </c>
      <c r="Y887" s="10">
        <v>195603530</v>
      </c>
      <c r="Z887" s="10">
        <v>78147610</v>
      </c>
      <c r="AA887" s="10">
        <v>2399415</v>
      </c>
      <c r="AB887" s="10">
        <v>1.4456259849999999</v>
      </c>
      <c r="AC887">
        <v>118.53</v>
      </c>
      <c r="AD887" s="2">
        <v>17593798650</v>
      </c>
      <c r="AE887" s="2">
        <v>11431019725</v>
      </c>
      <c r="AF887" s="10">
        <f>INDEX(CONFAZ!$EN$2:$ES$408,MATCH(DATE(YEAR($A887),MONTH($A887),15),CONFAZ!$EN$2:$EN$408,0),2)</f>
        <v>266819153</v>
      </c>
      <c r="AG887" s="10">
        <f>INDEX(CONFAZ!$EN$2:$ES$408,MATCH(DATE(YEAR($A887),MONTH($A887),15),CONFAZ!$EN$2:$EN$408,0),3)</f>
        <v>114420523</v>
      </c>
      <c r="AH887">
        <v>1045</v>
      </c>
      <c r="AI887">
        <v>1807066615200</v>
      </c>
      <c r="AJ887">
        <v>3.65</v>
      </c>
      <c r="AK887">
        <v>-0.23</v>
      </c>
      <c r="AL887">
        <v>1225.4338888888799</v>
      </c>
      <c r="AM887">
        <v>939.47849999999903</v>
      </c>
      <c r="AN887">
        <v>854.79619047618996</v>
      </c>
      <c r="AO887">
        <v>1080.7408</v>
      </c>
      <c r="AP887">
        <v>12.7400867410161</v>
      </c>
      <c r="AQ887">
        <v>0.69</v>
      </c>
      <c r="AR887">
        <v>141.38999999999999</v>
      </c>
      <c r="AS887">
        <v>37.39</v>
      </c>
      <c r="AT887" s="10">
        <v>569324600000</v>
      </c>
      <c r="AU887">
        <v>161166</v>
      </c>
      <c r="AV887">
        <v>887</v>
      </c>
      <c r="AW887">
        <v>121229461</v>
      </c>
      <c r="AX887">
        <v>108225378</v>
      </c>
      <c r="AY887">
        <v>7809</v>
      </c>
      <c r="AZ887" s="10">
        <v>2164</v>
      </c>
      <c r="BA887">
        <v>2818</v>
      </c>
      <c r="BB887">
        <v>2818</v>
      </c>
      <c r="BC887">
        <v>4013</v>
      </c>
      <c r="BD887">
        <v>2367</v>
      </c>
      <c r="BE887">
        <v>139</v>
      </c>
      <c r="BF887">
        <v>5000</v>
      </c>
      <c r="BG887">
        <v>229</v>
      </c>
      <c r="BH887">
        <v>788</v>
      </c>
      <c r="BI887">
        <v>1604</v>
      </c>
      <c r="BJ887">
        <v>1303</v>
      </c>
      <c r="BK887">
        <v>111991</v>
      </c>
      <c r="BL887">
        <v>12481941</v>
      </c>
      <c r="BM887">
        <v>213338</v>
      </c>
      <c r="BN887">
        <v>0</v>
      </c>
      <c r="BO887">
        <v>29846794000</v>
      </c>
      <c r="BP887" s="3">
        <v>0.4</v>
      </c>
      <c r="BQ887" s="3">
        <v>3704</v>
      </c>
      <c r="BR887" s="3">
        <v>27335.53</v>
      </c>
      <c r="BS887" s="3">
        <v>3437407000</v>
      </c>
      <c r="BT887" s="3">
        <v>22505000</v>
      </c>
      <c r="BU887" s="3">
        <v>5806026000</v>
      </c>
      <c r="BV887" s="3">
        <v>14705051000</v>
      </c>
      <c r="BW887">
        <v>5875804000</v>
      </c>
      <c r="BX887">
        <v>23970990000</v>
      </c>
      <c r="BY887">
        <v>0</v>
      </c>
      <c r="BZ887">
        <v>0</v>
      </c>
      <c r="CA887">
        <v>0</v>
      </c>
      <c r="CB887">
        <v>0</v>
      </c>
      <c r="CC887">
        <v>28350665000</v>
      </c>
      <c r="CD887">
        <v>0.4</v>
      </c>
      <c r="CE887">
        <v>1323439.75</v>
      </c>
      <c r="CF887">
        <v>308376765.38999999</v>
      </c>
      <c r="CG887">
        <v>12134.01</v>
      </c>
      <c r="CH887">
        <v>27228.92</v>
      </c>
      <c r="CI887">
        <v>34.241921099999999</v>
      </c>
      <c r="CJ887">
        <v>4.07</v>
      </c>
      <c r="CK887">
        <v>-280220</v>
      </c>
      <c r="CL887">
        <v>-262953.33</v>
      </c>
      <c r="CM887">
        <v>17266.669999999998</v>
      </c>
      <c r="CN887">
        <v>-37493.33</v>
      </c>
      <c r="CO887">
        <v>6896770</v>
      </c>
      <c r="CP887">
        <v>-76996.67</v>
      </c>
      <c r="CQ887">
        <v>-373200</v>
      </c>
      <c r="CR887">
        <v>1007482.01</v>
      </c>
      <c r="CS887">
        <v>308371651.10000002</v>
      </c>
      <c r="CT887">
        <v>156797.92000000001</v>
      </c>
      <c r="CU887">
        <v>309535931.02999997</v>
      </c>
      <c r="CV887" s="34">
        <v>0.53763439999999996</v>
      </c>
      <c r="CW887">
        <v>365361705</v>
      </c>
      <c r="CX887" s="7">
        <v>2581359.2599999998</v>
      </c>
      <c r="CY887" s="10">
        <f t="shared" si="27"/>
        <v>0</v>
      </c>
      <c r="CZ887" s="10">
        <f>IFERROR(INDEX(CONFAZ!$A$2:$ES$440,MATCH(DATE(YEAR($A887),MONTH($A887),15),CONFAZ!$A$2:$A$440,0),4),0)</f>
        <v>12134.01</v>
      </c>
      <c r="DA887"/>
      <c r="DB887"/>
      <c r="DC887"/>
      <c r="DD887"/>
      <c r="DJ887"/>
    </row>
    <row r="888" spans="1:114" x14ac:dyDescent="0.25">
      <c r="A888" s="1">
        <v>43973</v>
      </c>
      <c r="B888" s="1" t="str">
        <f t="shared" si="26"/>
        <v>22/05/2020</v>
      </c>
      <c r="C888" t="s">
        <v>61</v>
      </c>
      <c r="D888" t="s">
        <v>11</v>
      </c>
      <c r="E888" s="8">
        <v>5.6433999999999997</v>
      </c>
      <c r="F888">
        <v>358819909.1099999</v>
      </c>
      <c r="G888">
        <v>2968969.9399999995</v>
      </c>
      <c r="H888">
        <v>493548840</v>
      </c>
      <c r="I888">
        <v>71834598.030000001</v>
      </c>
      <c r="J888">
        <v>14228451.6</v>
      </c>
      <c r="K888">
        <v>7468646.0599999987</v>
      </c>
      <c r="L888">
        <v>21758602</v>
      </c>
      <c r="M888" s="10">
        <v>18425224</v>
      </c>
      <c r="N888" s="10">
        <v>32117252</v>
      </c>
      <c r="O888" s="10">
        <v>60115735</v>
      </c>
      <c r="P888" s="10">
        <v>84260198</v>
      </c>
      <c r="Q888" s="10">
        <v>9213930</v>
      </c>
      <c r="R888" s="10">
        <v>72689454</v>
      </c>
      <c r="S888" s="10">
        <v>2713854</v>
      </c>
      <c r="T888" s="10">
        <v>16484373</v>
      </c>
      <c r="U888" s="10">
        <v>136839848</v>
      </c>
      <c r="V888" s="10">
        <v>57763877</v>
      </c>
      <c r="W888" s="10">
        <v>2713854</v>
      </c>
      <c r="X888" s="10">
        <v>16484373</v>
      </c>
      <c r="Y888" s="10">
        <v>136839848</v>
      </c>
      <c r="Z888" s="10">
        <v>57763877</v>
      </c>
      <c r="AA888" s="10">
        <v>2925095</v>
      </c>
      <c r="AB888" s="10">
        <v>1.7047923475</v>
      </c>
      <c r="AC888">
        <v>119.65</v>
      </c>
      <c r="AD888" s="2">
        <v>17519841090</v>
      </c>
      <c r="AE888" s="2">
        <v>10681945943</v>
      </c>
      <c r="AF888" s="10">
        <f>INDEX(CONFAZ!$EN$2:$ES$408,MATCH(DATE(YEAR($A888),MONTH($A888),15),CONFAZ!$EN$2:$EN$408,0),2)</f>
        <v>288450249</v>
      </c>
      <c r="AG888" s="10">
        <f>INDEX(CONFAZ!$EN$2:$ES$408,MATCH(DATE(YEAR($A888),MONTH($A888),15),CONFAZ!$EN$2:$EN$408,0),3)</f>
        <v>101221267</v>
      </c>
      <c r="AH888">
        <v>1045</v>
      </c>
      <c r="AI888">
        <v>1950957240400</v>
      </c>
      <c r="AJ888">
        <v>3.01</v>
      </c>
      <c r="AK888">
        <v>-0.25</v>
      </c>
      <c r="AL888">
        <v>1248.10666666666</v>
      </c>
      <c r="AM888">
        <v>957.37749999999903</v>
      </c>
      <c r="AN888">
        <v>870.22523809523796</v>
      </c>
      <c r="AO888">
        <v>1100.7528</v>
      </c>
      <c r="AP888">
        <v>13.1130950591677</v>
      </c>
      <c r="AQ888">
        <v>0.62</v>
      </c>
      <c r="AR888">
        <v>175.58</v>
      </c>
      <c r="AS888">
        <v>31.23</v>
      </c>
      <c r="AT888" s="10">
        <v>579302900000</v>
      </c>
      <c r="AU888">
        <v>146537</v>
      </c>
      <c r="AV888">
        <v>1107</v>
      </c>
      <c r="AW888">
        <v>97220872</v>
      </c>
      <c r="AX888">
        <v>65146987</v>
      </c>
      <c r="AY888">
        <v>5964</v>
      </c>
      <c r="AZ888" s="10">
        <v>4005</v>
      </c>
      <c r="BA888">
        <v>76</v>
      </c>
      <c r="BB888">
        <v>76</v>
      </c>
      <c r="BC888">
        <v>8894</v>
      </c>
      <c r="BD888">
        <v>0</v>
      </c>
      <c r="BE888">
        <v>1300</v>
      </c>
      <c r="BF888">
        <v>5464</v>
      </c>
      <c r="BG888">
        <v>282</v>
      </c>
      <c r="BH888">
        <v>1939</v>
      </c>
      <c r="BI888">
        <v>5234</v>
      </c>
      <c r="BJ888">
        <v>0</v>
      </c>
      <c r="BK888">
        <v>105109</v>
      </c>
      <c r="BL888">
        <v>31330016</v>
      </c>
      <c r="BM888">
        <v>446539</v>
      </c>
      <c r="BN888">
        <v>0</v>
      </c>
      <c r="BO888">
        <v>29846794000</v>
      </c>
      <c r="BP888" s="3">
        <v>0.4</v>
      </c>
      <c r="BQ888" s="3">
        <v>3704</v>
      </c>
      <c r="BR888" s="3">
        <v>27335.53</v>
      </c>
      <c r="BS888">
        <v>3437407000</v>
      </c>
      <c r="BT888" s="3">
        <v>22505000</v>
      </c>
      <c r="BU888" s="3">
        <v>5806026000</v>
      </c>
      <c r="BV888" s="3">
        <v>14705051000</v>
      </c>
      <c r="BW888">
        <v>5875804000</v>
      </c>
      <c r="BX888" s="3">
        <v>23970990000</v>
      </c>
      <c r="BY888">
        <v>0</v>
      </c>
      <c r="BZ888">
        <v>0</v>
      </c>
      <c r="CA888">
        <v>0</v>
      </c>
      <c r="CB888">
        <v>0</v>
      </c>
      <c r="CC888">
        <v>28350665000</v>
      </c>
      <c r="CD888">
        <v>0.4</v>
      </c>
      <c r="CE888">
        <v>1550074.04</v>
      </c>
      <c r="CF888">
        <v>352966940.13</v>
      </c>
      <c r="CG888">
        <v>6093.56</v>
      </c>
      <c r="CH888">
        <v>27034.92</v>
      </c>
      <c r="CI888">
        <v>34.241921099999999</v>
      </c>
      <c r="CJ888">
        <v>3.82</v>
      </c>
      <c r="CK888">
        <v>-280220</v>
      </c>
      <c r="CL888">
        <v>-262953.33</v>
      </c>
      <c r="CM888">
        <v>17266.669999999998</v>
      </c>
      <c r="CN888">
        <v>-37493.33</v>
      </c>
      <c r="CO888">
        <v>6896770</v>
      </c>
      <c r="CP888">
        <v>-76996.67</v>
      </c>
      <c r="CQ888">
        <v>-373200</v>
      </c>
      <c r="CR888">
        <v>1194985.4099999999</v>
      </c>
      <c r="CS888">
        <v>250069469.88</v>
      </c>
      <c r="CT888">
        <v>287381.78000000003</v>
      </c>
      <c r="CU888">
        <v>251552013.41</v>
      </c>
      <c r="CV888" s="34">
        <v>0.53763439999999996</v>
      </c>
      <c r="CW888">
        <v>218158272</v>
      </c>
      <c r="CX888" s="7">
        <v>3198195.25</v>
      </c>
      <c r="CY888" s="10">
        <f t="shared" si="27"/>
        <v>0</v>
      </c>
      <c r="CZ888" s="10">
        <f>IFERROR(INDEX(CONFAZ!$A$2:$ES$440,MATCH(DATE(YEAR($A888),MONTH($A888),15),CONFAZ!$A$2:$A$440,0),4),0)</f>
        <v>6093.56</v>
      </c>
      <c r="DA888"/>
      <c r="DB888"/>
      <c r="DC888"/>
      <c r="DD888"/>
      <c r="DJ888"/>
    </row>
    <row r="889" spans="1:114" x14ac:dyDescent="0.25">
      <c r="A889" s="1">
        <v>44004</v>
      </c>
      <c r="B889" s="1" t="str">
        <f t="shared" si="26"/>
        <v>22/06/2020</v>
      </c>
      <c r="C889" t="s">
        <v>61</v>
      </c>
      <c r="D889" t="s">
        <v>11</v>
      </c>
      <c r="E889" s="8">
        <v>5.1966000000000001</v>
      </c>
      <c r="F889">
        <v>317626951.94999999</v>
      </c>
      <c r="G889">
        <v>3447392.4299999997</v>
      </c>
      <c r="H889">
        <v>524790786</v>
      </c>
      <c r="I889">
        <v>85006001.199999988</v>
      </c>
      <c r="J889">
        <v>51880453.329999998</v>
      </c>
      <c r="K889">
        <v>9217749.0800000001</v>
      </c>
      <c r="L889">
        <v>47881608</v>
      </c>
      <c r="M889" s="10">
        <v>54882069</v>
      </c>
      <c r="N889" s="10">
        <v>31138875</v>
      </c>
      <c r="O889" s="10">
        <v>71261901</v>
      </c>
      <c r="P889" s="10">
        <v>107439779</v>
      </c>
      <c r="Q889" s="10">
        <v>6879503</v>
      </c>
      <c r="R889" s="10">
        <v>76397990</v>
      </c>
      <c r="S889" s="10">
        <v>3198266</v>
      </c>
      <c r="T889" s="10">
        <v>21691040</v>
      </c>
      <c r="U889" s="10">
        <v>91830025</v>
      </c>
      <c r="V889" s="10">
        <v>56680647</v>
      </c>
      <c r="W889" s="10">
        <v>3198266</v>
      </c>
      <c r="X889" s="10">
        <v>21691040</v>
      </c>
      <c r="Y889" s="10">
        <v>91830025</v>
      </c>
      <c r="Z889" s="10">
        <v>56680647</v>
      </c>
      <c r="AA889" s="10">
        <v>3390691</v>
      </c>
      <c r="AB889" s="10">
        <v>2.3867354165000001</v>
      </c>
      <c r="AC889">
        <v>126.04</v>
      </c>
      <c r="AD889" s="2">
        <v>17478971342</v>
      </c>
      <c r="AE889" s="2">
        <v>10977106324</v>
      </c>
      <c r="AF889" s="10">
        <f>INDEX(CONFAZ!$EN$2:$ES$408,MATCH(DATE(YEAR($A889),MONTH($A889),15),CONFAZ!$EN$2:$EN$408,0),2)</f>
        <v>366747372</v>
      </c>
      <c r="AG889" s="10">
        <f>INDEX(CONFAZ!$EN$2:$ES$408,MATCH(DATE(YEAR($A889),MONTH($A889),15),CONFAZ!$EN$2:$EN$408,0),3)</f>
        <v>95248272</v>
      </c>
      <c r="AH889">
        <v>1045</v>
      </c>
      <c r="AI889">
        <v>1812475344600</v>
      </c>
      <c r="AJ889">
        <v>2.58</v>
      </c>
      <c r="AK889">
        <v>0.3</v>
      </c>
      <c r="AL889">
        <v>1248.9833333333299</v>
      </c>
      <c r="AM889">
        <v>957.84399999999903</v>
      </c>
      <c r="AN889">
        <v>870.58333333333303</v>
      </c>
      <c r="AO889">
        <v>1101.6207999999999</v>
      </c>
      <c r="AP889">
        <v>13.5980016241943</v>
      </c>
      <c r="AQ889">
        <v>1.26</v>
      </c>
      <c r="AR889">
        <v>208.94</v>
      </c>
      <c r="AS889">
        <v>25.43</v>
      </c>
      <c r="AT889" s="10">
        <v>608890000000</v>
      </c>
      <c r="AU889">
        <v>151710</v>
      </c>
      <c r="AV889">
        <v>812</v>
      </c>
      <c r="AW889">
        <v>115094396</v>
      </c>
      <c r="AX889">
        <v>77113093</v>
      </c>
      <c r="AY889">
        <v>5175</v>
      </c>
      <c r="AZ889" s="10">
        <v>400</v>
      </c>
      <c r="BA889">
        <v>197</v>
      </c>
      <c r="BB889">
        <v>197</v>
      </c>
      <c r="BC889">
        <v>4950</v>
      </c>
      <c r="BD889">
        <v>0</v>
      </c>
      <c r="BE889">
        <v>198</v>
      </c>
      <c r="BF889">
        <v>1956</v>
      </c>
      <c r="BG889">
        <v>506</v>
      </c>
      <c r="BH889">
        <v>1521</v>
      </c>
      <c r="BI889">
        <v>3763</v>
      </c>
      <c r="BJ889">
        <v>0</v>
      </c>
      <c r="BK889">
        <v>106385</v>
      </c>
      <c r="BL889">
        <v>34342139</v>
      </c>
      <c r="BM889">
        <v>3326628</v>
      </c>
      <c r="BN889">
        <v>0</v>
      </c>
      <c r="BO889">
        <v>29846794000</v>
      </c>
      <c r="BP889" s="3">
        <v>0.4</v>
      </c>
      <c r="BQ889" s="3">
        <v>3704</v>
      </c>
      <c r="BR889" s="3">
        <v>27335.53</v>
      </c>
      <c r="BS889">
        <v>3437407000</v>
      </c>
      <c r="BT889" s="3">
        <v>22505000</v>
      </c>
      <c r="BU889" s="3">
        <v>5806026000</v>
      </c>
      <c r="BV889" s="3">
        <v>14705051000</v>
      </c>
      <c r="BW889" s="3">
        <v>5875804000</v>
      </c>
      <c r="BX889" s="3">
        <v>23970990000</v>
      </c>
      <c r="BY889">
        <v>0</v>
      </c>
      <c r="BZ889">
        <v>0</v>
      </c>
      <c r="CA889">
        <v>0</v>
      </c>
      <c r="CB889">
        <v>0</v>
      </c>
      <c r="CC889">
        <v>28350665000</v>
      </c>
      <c r="CD889">
        <v>0.4</v>
      </c>
      <c r="CE889">
        <v>1163952.9099999999</v>
      </c>
      <c r="CF889">
        <v>329908813.47000003</v>
      </c>
      <c r="CG889">
        <v>13508.05</v>
      </c>
      <c r="CH889">
        <v>28118.92</v>
      </c>
      <c r="CI889">
        <v>34.241921099999999</v>
      </c>
      <c r="CJ889">
        <v>3.96</v>
      </c>
      <c r="CK889">
        <v>-280220</v>
      </c>
      <c r="CL889">
        <v>-262953.33</v>
      </c>
      <c r="CM889">
        <v>17266.669999999998</v>
      </c>
      <c r="CN889">
        <v>-37493.33</v>
      </c>
      <c r="CO889">
        <v>6896770</v>
      </c>
      <c r="CP889">
        <v>-76996.67</v>
      </c>
      <c r="CQ889">
        <v>-373200</v>
      </c>
      <c r="CR889">
        <v>1334546.8899999999</v>
      </c>
      <c r="CS889">
        <v>231882247.81</v>
      </c>
      <c r="CT889">
        <v>792093.3</v>
      </c>
      <c r="CU889">
        <v>234008888</v>
      </c>
      <c r="CV889" s="34">
        <v>0.53763439999999996</v>
      </c>
      <c r="CW889">
        <v>181399851</v>
      </c>
      <c r="CX889" s="7">
        <v>9316958.8599999994</v>
      </c>
      <c r="CY889" s="10">
        <f t="shared" si="27"/>
        <v>0</v>
      </c>
      <c r="CZ889" s="10">
        <f>IFERROR(INDEX(CONFAZ!$A$2:$ES$440,MATCH(DATE(YEAR($A889),MONTH($A889),15),CONFAZ!$A$2:$A$440,0),4),0)</f>
        <v>13508.05</v>
      </c>
      <c r="DA889"/>
      <c r="DB889"/>
      <c r="DC889"/>
      <c r="DD889"/>
      <c r="DJ889"/>
    </row>
    <row r="890" spans="1:114" x14ac:dyDescent="0.25">
      <c r="A890" s="1">
        <v>44034</v>
      </c>
      <c r="B890" s="1" t="str">
        <f t="shared" si="26"/>
        <v>22/07/2020</v>
      </c>
      <c r="C890" t="s">
        <v>61</v>
      </c>
      <c r="D890" t="s">
        <v>11</v>
      </c>
      <c r="E890" s="8">
        <v>5.2801999999999998</v>
      </c>
      <c r="F890">
        <v>451628975.42000002</v>
      </c>
      <c r="G890">
        <v>5253915.57</v>
      </c>
      <c r="H890">
        <v>653711918</v>
      </c>
      <c r="I890">
        <v>103458208.38999996</v>
      </c>
      <c r="J890">
        <v>16160948.18</v>
      </c>
      <c r="K890">
        <v>25190354.909999996</v>
      </c>
      <c r="L890">
        <v>51620596</v>
      </c>
      <c r="M890" s="10">
        <v>62668108</v>
      </c>
      <c r="N890" s="10">
        <v>33771354</v>
      </c>
      <c r="O890" s="10">
        <v>111778754</v>
      </c>
      <c r="P890" s="10">
        <v>125999286</v>
      </c>
      <c r="Q890" s="10">
        <v>8272764</v>
      </c>
      <c r="R890" s="10">
        <v>110430393</v>
      </c>
      <c r="S890" s="10">
        <v>3143571</v>
      </c>
      <c r="T890" s="10">
        <v>26093615</v>
      </c>
      <c r="U890" s="10">
        <v>106060817</v>
      </c>
      <c r="V890" s="10">
        <v>60321731</v>
      </c>
      <c r="W890" s="10">
        <v>3143571</v>
      </c>
      <c r="X890" s="10">
        <v>26093615</v>
      </c>
      <c r="Y890" s="10">
        <v>106060817</v>
      </c>
      <c r="Z890" s="10">
        <v>60321731</v>
      </c>
      <c r="AA890" s="10">
        <v>5171525</v>
      </c>
      <c r="AB890" s="10">
        <v>1.8063439256</v>
      </c>
      <c r="AC890">
        <v>136.07</v>
      </c>
      <c r="AD890" s="2">
        <v>19416007176</v>
      </c>
      <c r="AE890" s="2">
        <v>11814764185</v>
      </c>
      <c r="AF890" s="10">
        <f>INDEX(CONFAZ!$EN$2:$ES$408,MATCH(DATE(YEAR($A890),MONTH($A890),15),CONFAZ!$EN$2:$EN$408,0),2)</f>
        <v>331759527</v>
      </c>
      <c r="AG890" s="10">
        <f>INDEX(CONFAZ!$EN$2:$ES$408,MATCH(DATE(YEAR($A890),MONTH($A890),15),CONFAZ!$EN$2:$EN$408,0),3)</f>
        <v>126645193</v>
      </c>
      <c r="AH890">
        <v>1045</v>
      </c>
      <c r="AI890">
        <v>1872696852800</v>
      </c>
      <c r="AJ890">
        <v>2.15</v>
      </c>
      <c r="AK890">
        <v>0.44</v>
      </c>
      <c r="AL890">
        <v>1250.05277777777</v>
      </c>
      <c r="AM890">
        <v>962.94449999999995</v>
      </c>
      <c r="AN890">
        <v>876.44190476190397</v>
      </c>
      <c r="AO890">
        <v>1104.6600000000001</v>
      </c>
      <c r="AP890">
        <v>14.1081681600614</v>
      </c>
      <c r="AQ890">
        <v>1.36</v>
      </c>
      <c r="AR890">
        <v>226.81</v>
      </c>
      <c r="AS890">
        <v>1.2197499999999999</v>
      </c>
      <c r="AT890" s="10">
        <v>645114800000</v>
      </c>
      <c r="AU890">
        <v>110061</v>
      </c>
      <c r="AV890">
        <v>1121</v>
      </c>
      <c r="AW890">
        <v>128648211</v>
      </c>
      <c r="AX890">
        <v>97509216</v>
      </c>
      <c r="AY890">
        <v>4939</v>
      </c>
      <c r="AZ890" s="10">
        <v>1118</v>
      </c>
      <c r="BA890">
        <v>7086</v>
      </c>
      <c r="BB890">
        <v>7086</v>
      </c>
      <c r="BC890">
        <v>10800</v>
      </c>
      <c r="BD890">
        <v>0</v>
      </c>
      <c r="BE890">
        <v>584</v>
      </c>
      <c r="BF890">
        <v>5454</v>
      </c>
      <c r="BG890">
        <v>465</v>
      </c>
      <c r="BH890">
        <v>1905</v>
      </c>
      <c r="BI890">
        <v>348</v>
      </c>
      <c r="BJ890">
        <v>0</v>
      </c>
      <c r="BK890">
        <v>84059</v>
      </c>
      <c r="BL890">
        <v>27911079</v>
      </c>
      <c r="BM890">
        <v>2973159</v>
      </c>
      <c r="BN890">
        <v>0</v>
      </c>
      <c r="BO890">
        <v>29846794000</v>
      </c>
      <c r="BP890" s="3">
        <v>0.4</v>
      </c>
      <c r="BQ890" s="3">
        <v>3704</v>
      </c>
      <c r="BR890" s="3">
        <v>27335.53</v>
      </c>
      <c r="BS890" s="3">
        <v>3437407000</v>
      </c>
      <c r="BT890" s="3">
        <v>22505000</v>
      </c>
      <c r="BU890" s="3">
        <v>5806026000</v>
      </c>
      <c r="BV890" s="3">
        <v>14705051000</v>
      </c>
      <c r="BW890">
        <v>5875804000</v>
      </c>
      <c r="BX890" s="3">
        <v>23970990000</v>
      </c>
      <c r="BY890">
        <v>0</v>
      </c>
      <c r="BZ890">
        <v>0</v>
      </c>
      <c r="CA890">
        <v>0</v>
      </c>
      <c r="CB890">
        <v>0</v>
      </c>
      <c r="CC890">
        <v>29846794000</v>
      </c>
      <c r="CD890">
        <v>0.4</v>
      </c>
      <c r="CE890">
        <v>1745180.78</v>
      </c>
      <c r="CF890">
        <v>406633476.74000001</v>
      </c>
      <c r="CG890">
        <v>13311.8</v>
      </c>
      <c r="CH890">
        <v>27942.92</v>
      </c>
      <c r="CI890">
        <v>34.241921099999999</v>
      </c>
      <c r="CJ890">
        <v>4.1399999999999997</v>
      </c>
      <c r="CK890">
        <v>-198416.67</v>
      </c>
      <c r="CL890">
        <v>-182180</v>
      </c>
      <c r="CM890">
        <v>16236.67</v>
      </c>
      <c r="CN890">
        <v>39660</v>
      </c>
      <c r="CO890">
        <v>6930413.3300000001</v>
      </c>
      <c r="CP890">
        <v>-44773.33</v>
      </c>
      <c r="CQ890">
        <v>-328263.33</v>
      </c>
      <c r="CR890">
        <v>2496829.33</v>
      </c>
      <c r="CS890">
        <v>270370393.93000001</v>
      </c>
      <c r="CT890">
        <v>1569905.68</v>
      </c>
      <c r="CU890">
        <v>274437128.94</v>
      </c>
      <c r="CV890" s="34">
        <v>0.53763439999999996</v>
      </c>
      <c r="CW890">
        <v>155344770</v>
      </c>
      <c r="CX890" s="7">
        <v>12696231.73</v>
      </c>
      <c r="CY890" s="10">
        <f t="shared" si="27"/>
        <v>0</v>
      </c>
      <c r="CZ890" s="10">
        <f>IFERROR(INDEX(CONFAZ!$A$2:$ES$440,MATCH(DATE(YEAR($A890),MONTH($A890),15),CONFAZ!$A$2:$A$440,0),4),0)</f>
        <v>13311.8</v>
      </c>
      <c r="DA890"/>
      <c r="DB890"/>
      <c r="DC890"/>
      <c r="DD890"/>
      <c r="DJ890"/>
    </row>
    <row r="891" spans="1:114" x14ac:dyDescent="0.25">
      <c r="A891" s="1">
        <v>44065</v>
      </c>
      <c r="B891" s="1" t="str">
        <f t="shared" si="26"/>
        <v>22/08/2020</v>
      </c>
      <c r="C891" t="s">
        <v>61</v>
      </c>
      <c r="D891" t="s">
        <v>11</v>
      </c>
      <c r="E891" s="8">
        <v>5.4611999999999998</v>
      </c>
      <c r="F891">
        <v>515318965.19999999</v>
      </c>
      <c r="G891">
        <v>7425112.9899999993</v>
      </c>
      <c r="H891">
        <v>763854575</v>
      </c>
      <c r="I891">
        <v>132234002.07000002</v>
      </c>
      <c r="J891">
        <v>16511623.060000001</v>
      </c>
      <c r="K891">
        <v>28087000.449999996</v>
      </c>
      <c r="L891">
        <v>32303253</v>
      </c>
      <c r="M891" s="10">
        <v>76103970</v>
      </c>
      <c r="N891" s="10">
        <v>36345183</v>
      </c>
      <c r="O891" s="10">
        <v>127729688</v>
      </c>
      <c r="P891" s="10">
        <v>162361549</v>
      </c>
      <c r="Q891" s="10">
        <v>9297368</v>
      </c>
      <c r="R891" s="10">
        <v>129515454</v>
      </c>
      <c r="S891" s="10">
        <v>3654282</v>
      </c>
      <c r="T891" s="10">
        <v>25355959</v>
      </c>
      <c r="U891" s="10">
        <v>110633924</v>
      </c>
      <c r="V891" s="10">
        <v>75824047</v>
      </c>
      <c r="W891" s="10">
        <v>3654282</v>
      </c>
      <c r="X891" s="10">
        <v>25355959</v>
      </c>
      <c r="Y891" s="10">
        <v>110633924</v>
      </c>
      <c r="Z891" s="10">
        <v>75824047</v>
      </c>
      <c r="AA891" s="10">
        <v>7033151</v>
      </c>
      <c r="AB891" s="10">
        <v>1.2363909959999999</v>
      </c>
      <c r="AC891">
        <v>135.87</v>
      </c>
      <c r="AD891" s="2">
        <v>17403775488</v>
      </c>
      <c r="AE891" s="2">
        <v>11585200604</v>
      </c>
      <c r="AF891" s="10">
        <f>INDEX(CONFAZ!$EN$2:$ES$408,MATCH(DATE(YEAR($A891),MONTH($A891),15),CONFAZ!$EN$2:$EN$408,0),2)</f>
        <v>302803010</v>
      </c>
      <c r="AG891" s="10">
        <f>INDEX(CONFAZ!$EN$2:$ES$408,MATCH(DATE(YEAR($A891),MONTH($A891),15),CONFAZ!$EN$2:$EN$408,0),3)</f>
        <v>189959114</v>
      </c>
      <c r="AH891">
        <v>1045</v>
      </c>
      <c r="AI891">
        <v>1944689630400</v>
      </c>
      <c r="AJ891">
        <v>1.94</v>
      </c>
      <c r="AK891">
        <v>0.36</v>
      </c>
      <c r="AL891">
        <v>1255.93611111111</v>
      </c>
      <c r="AM891">
        <v>969.3415</v>
      </c>
      <c r="AN891">
        <v>885.25761904761896</v>
      </c>
      <c r="AO891">
        <v>1110.3632</v>
      </c>
      <c r="AP891">
        <v>14.7757174256261</v>
      </c>
      <c r="AQ891">
        <v>1.24</v>
      </c>
      <c r="AR891">
        <v>243.33</v>
      </c>
      <c r="AS891">
        <v>62.17</v>
      </c>
      <c r="AT891" s="10">
        <v>637652100000</v>
      </c>
      <c r="AU891">
        <v>80836</v>
      </c>
      <c r="AV891">
        <v>708</v>
      </c>
      <c r="AW891">
        <v>111701783</v>
      </c>
      <c r="AX891">
        <v>68038149</v>
      </c>
      <c r="AY891">
        <v>2745</v>
      </c>
      <c r="AZ891" s="10">
        <v>1442</v>
      </c>
      <c r="BA891">
        <v>208</v>
      </c>
      <c r="BB891">
        <v>208</v>
      </c>
      <c r="BC891">
        <v>3747</v>
      </c>
      <c r="BD891">
        <v>598</v>
      </c>
      <c r="BE891">
        <v>652</v>
      </c>
      <c r="BF891">
        <v>679</v>
      </c>
      <c r="BG891">
        <v>1048</v>
      </c>
      <c r="BH891">
        <v>1996</v>
      </c>
      <c r="BI891">
        <v>854</v>
      </c>
      <c r="BJ891">
        <v>0</v>
      </c>
      <c r="BK891">
        <v>61580</v>
      </c>
      <c r="BL891">
        <v>41672853</v>
      </c>
      <c r="BM891">
        <v>1664158</v>
      </c>
      <c r="BN891">
        <v>0</v>
      </c>
      <c r="BO891">
        <v>29846794000</v>
      </c>
      <c r="BP891" s="3">
        <v>0.4</v>
      </c>
      <c r="BQ891" s="3">
        <v>3704</v>
      </c>
      <c r="BR891" s="3">
        <v>27335.53</v>
      </c>
      <c r="BS891" s="3">
        <v>3437407000</v>
      </c>
      <c r="BT891" s="3">
        <v>22505000</v>
      </c>
      <c r="BU891" s="3">
        <v>5806026000</v>
      </c>
      <c r="BV891" s="3">
        <v>14705051000</v>
      </c>
      <c r="BW891" s="3">
        <v>5875804000</v>
      </c>
      <c r="BX891" s="3">
        <v>23970990000</v>
      </c>
      <c r="BY891">
        <v>0</v>
      </c>
      <c r="BZ891">
        <v>0</v>
      </c>
      <c r="CA891">
        <v>0</v>
      </c>
      <c r="CB891">
        <v>0</v>
      </c>
      <c r="CC891">
        <v>29846794000</v>
      </c>
      <c r="CD891">
        <v>0.4</v>
      </c>
      <c r="CE891">
        <v>1388345.93</v>
      </c>
      <c r="CF891">
        <v>418567862.88999999</v>
      </c>
      <c r="CG891">
        <v>36151.129999999997</v>
      </c>
      <c r="CH891">
        <v>27529.919999999998</v>
      </c>
      <c r="CI891">
        <v>34.241921099999999</v>
      </c>
      <c r="CJ891">
        <v>4.24</v>
      </c>
      <c r="CK891">
        <v>-198416.67</v>
      </c>
      <c r="CL891">
        <v>-182180</v>
      </c>
      <c r="CM891">
        <v>16236.67</v>
      </c>
      <c r="CN891">
        <v>39660</v>
      </c>
      <c r="CO891">
        <v>6930413.3300000001</v>
      </c>
      <c r="CP891">
        <v>-44773.33</v>
      </c>
      <c r="CQ891">
        <v>-328263.33</v>
      </c>
      <c r="CR891">
        <v>2665188.09</v>
      </c>
      <c r="CS891">
        <v>312475199.61000001</v>
      </c>
      <c r="CT891">
        <v>1237176.8799999999</v>
      </c>
      <c r="CU891">
        <v>316377564.57999998</v>
      </c>
      <c r="CV891" s="34">
        <v>0.53763439999999996</v>
      </c>
      <c r="CW891">
        <v>95403852</v>
      </c>
      <c r="CX891" s="7">
        <v>6415357.6200000001</v>
      </c>
      <c r="CY891" s="10">
        <f t="shared" si="27"/>
        <v>0</v>
      </c>
      <c r="CZ891" s="10">
        <f>IFERROR(INDEX(CONFAZ!$A$2:$ES$440,MATCH(DATE(YEAR($A891),MONTH($A891),15),CONFAZ!$A$2:$A$440,0),4),0)</f>
        <v>36151.129999999997</v>
      </c>
      <c r="DA891" s="10"/>
      <c r="DB891" s="10"/>
      <c r="DC891"/>
      <c r="DD891"/>
      <c r="DJ891"/>
    </row>
    <row r="892" spans="1:114" x14ac:dyDescent="0.25">
      <c r="A892" s="1">
        <v>44096</v>
      </c>
      <c r="B892" s="1" t="str">
        <f t="shared" si="26"/>
        <v>22/09/2020</v>
      </c>
      <c r="C892" t="s">
        <v>61</v>
      </c>
      <c r="D892" t="s">
        <v>11</v>
      </c>
      <c r="E892" s="8">
        <v>5.3994999999999997</v>
      </c>
      <c r="F892">
        <v>510675942.89999998</v>
      </c>
      <c r="G892">
        <v>4571762.4800000004</v>
      </c>
      <c r="H892">
        <v>750140978</v>
      </c>
      <c r="I892">
        <v>110279878.63999997</v>
      </c>
      <c r="J892">
        <v>17027220.489999998</v>
      </c>
      <c r="K892">
        <v>27341237.699999999</v>
      </c>
      <c r="L892">
        <v>39441485</v>
      </c>
      <c r="M892" s="10">
        <v>17735131</v>
      </c>
      <c r="N892" s="10">
        <v>35610938</v>
      </c>
      <c r="O892" s="10">
        <v>131369273</v>
      </c>
      <c r="P892" s="10">
        <v>143511122</v>
      </c>
      <c r="Q892" s="10">
        <v>9166466</v>
      </c>
      <c r="R892" s="10">
        <v>131264743</v>
      </c>
      <c r="S892" s="10">
        <v>3530780</v>
      </c>
      <c r="T892" s="10">
        <v>26972790</v>
      </c>
      <c r="U892" s="10">
        <v>165259438</v>
      </c>
      <c r="V892" s="10">
        <v>81249584</v>
      </c>
      <c r="W892" s="10">
        <v>3530780</v>
      </c>
      <c r="X892" s="10">
        <v>26972790</v>
      </c>
      <c r="Y892" s="10">
        <v>165259438</v>
      </c>
      <c r="Z892" s="10">
        <v>81249584</v>
      </c>
      <c r="AA892" s="10">
        <v>4470713</v>
      </c>
      <c r="AB892" s="10">
        <v>0.35163421169999998</v>
      </c>
      <c r="AC892">
        <v>137.33000000000001</v>
      </c>
      <c r="AD892" s="2">
        <v>18223387712</v>
      </c>
      <c r="AE892" s="2">
        <v>13139951686</v>
      </c>
      <c r="AF892" s="10">
        <f>INDEX(CONFAZ!$EN$2:$ES$408,MATCH(DATE(YEAR($A892),MONTH($A892),15),CONFAZ!$EN$2:$EN$408,0),2)</f>
        <v>325779179</v>
      </c>
      <c r="AG892" s="10">
        <f>INDEX(CONFAZ!$EN$2:$ES$408,MATCH(DATE(YEAR($A892),MONTH($A892),15),CONFAZ!$EN$2:$EN$408,0),3)</f>
        <v>147124113</v>
      </c>
      <c r="AH892">
        <v>1045</v>
      </c>
      <c r="AI892">
        <v>1925494097000</v>
      </c>
      <c r="AJ892">
        <v>1.9</v>
      </c>
      <c r="AK892">
        <v>0.87</v>
      </c>
      <c r="AL892">
        <v>1263.50111111111</v>
      </c>
      <c r="AM892">
        <v>978.63400000000001</v>
      </c>
      <c r="AN892">
        <v>894.15904761904699</v>
      </c>
      <c r="AO892">
        <v>1121.1715999999999</v>
      </c>
      <c r="AP892">
        <v>14.8902965207013</v>
      </c>
      <c r="AQ892">
        <v>1.64</v>
      </c>
      <c r="AR892">
        <v>232.8</v>
      </c>
      <c r="AS892">
        <v>67.62</v>
      </c>
      <c r="AT892" s="10">
        <v>646935800000</v>
      </c>
      <c r="AU892">
        <v>115483</v>
      </c>
      <c r="AV892">
        <v>1085</v>
      </c>
      <c r="AW892">
        <v>163554258</v>
      </c>
      <c r="AX892">
        <v>109539438</v>
      </c>
      <c r="AY892">
        <v>4203</v>
      </c>
      <c r="AZ892" s="10">
        <v>92</v>
      </c>
      <c r="BA892">
        <v>248</v>
      </c>
      <c r="BB892">
        <v>248</v>
      </c>
      <c r="BC892">
        <v>5447</v>
      </c>
      <c r="BD892">
        <v>0</v>
      </c>
      <c r="BE892">
        <v>1155</v>
      </c>
      <c r="BF892">
        <v>3419</v>
      </c>
      <c r="BG892">
        <v>364</v>
      </c>
      <c r="BH892">
        <v>845</v>
      </c>
      <c r="BI892">
        <v>1025</v>
      </c>
      <c r="BJ892">
        <v>23</v>
      </c>
      <c r="BK892">
        <v>99060</v>
      </c>
      <c r="BL892">
        <v>49944857</v>
      </c>
      <c r="BM892">
        <v>3647346</v>
      </c>
      <c r="BN892">
        <v>0</v>
      </c>
      <c r="BO892">
        <v>29846794000</v>
      </c>
      <c r="BP892" s="3">
        <v>0.4</v>
      </c>
      <c r="BQ892" s="3">
        <v>3704</v>
      </c>
      <c r="BR892" s="3">
        <v>27335.53</v>
      </c>
      <c r="BS892" s="3">
        <v>3437407000</v>
      </c>
      <c r="BT892" s="3">
        <v>22505000</v>
      </c>
      <c r="BU892" s="3">
        <v>5806026000</v>
      </c>
      <c r="BV892" s="3">
        <v>14705051000</v>
      </c>
      <c r="BW892" s="3">
        <v>5875804000</v>
      </c>
      <c r="BX892" s="3">
        <v>23970990000</v>
      </c>
      <c r="BY892">
        <v>0</v>
      </c>
      <c r="BZ892">
        <v>0</v>
      </c>
      <c r="CA892">
        <v>0</v>
      </c>
      <c r="CB892">
        <v>0</v>
      </c>
      <c r="CC892">
        <v>29846794000</v>
      </c>
      <c r="CD892">
        <v>0.4</v>
      </c>
      <c r="CE892">
        <v>1844843.58</v>
      </c>
      <c r="CF892">
        <v>490217485.63999999</v>
      </c>
      <c r="CG892">
        <v>17024</v>
      </c>
      <c r="CH892">
        <v>27849.919999999998</v>
      </c>
      <c r="CI892">
        <v>34.241921099999999</v>
      </c>
      <c r="CJ892">
        <v>4.3</v>
      </c>
      <c r="CK892">
        <v>-198416.67</v>
      </c>
      <c r="CL892">
        <v>-182180</v>
      </c>
      <c r="CM892">
        <v>16236.67</v>
      </c>
      <c r="CN892">
        <v>39660</v>
      </c>
      <c r="CO892">
        <v>6930413.3300000001</v>
      </c>
      <c r="CP892">
        <v>-44773.33</v>
      </c>
      <c r="CQ892">
        <v>-328263.33</v>
      </c>
      <c r="CR892">
        <v>1783749.89</v>
      </c>
      <c r="CS892">
        <v>339147515.33999997</v>
      </c>
      <c r="CT892">
        <v>1235869.56</v>
      </c>
      <c r="CU892">
        <v>342167134.79000002</v>
      </c>
      <c r="CV892" s="34">
        <v>0.53763439999999996</v>
      </c>
      <c r="CW892">
        <v>108761319</v>
      </c>
      <c r="CX892" s="7">
        <v>5173494.03</v>
      </c>
      <c r="CY892" s="10">
        <f t="shared" si="27"/>
        <v>0</v>
      </c>
      <c r="CZ892" s="10">
        <f>IFERROR(INDEX(CONFAZ!$A$2:$ES$440,MATCH(DATE(YEAR($A892),MONTH($A892),15),CONFAZ!$A$2:$A$440,0),4),0)</f>
        <v>17024</v>
      </c>
      <c r="DA892"/>
      <c r="DB892"/>
      <c r="DC892"/>
      <c r="DD892"/>
      <c r="DJ892"/>
    </row>
    <row r="893" spans="1:114" x14ac:dyDescent="0.25">
      <c r="A893" s="1">
        <v>44126</v>
      </c>
      <c r="B893" s="1" t="str">
        <f t="shared" si="26"/>
        <v>22/10/2020</v>
      </c>
      <c r="C893" t="s">
        <v>61</v>
      </c>
      <c r="D893" t="s">
        <v>11</v>
      </c>
      <c r="E893" s="8">
        <v>5.6257999999999999</v>
      </c>
      <c r="F893">
        <v>512558046.03000003</v>
      </c>
      <c r="G893">
        <v>7289014.9500000002</v>
      </c>
      <c r="H893">
        <v>780252314</v>
      </c>
      <c r="I893">
        <v>135729323.36999997</v>
      </c>
      <c r="J893">
        <v>32702820.389999997</v>
      </c>
      <c r="K893">
        <v>24400626.460000005</v>
      </c>
      <c r="L893">
        <v>21840366</v>
      </c>
      <c r="M893" s="10">
        <v>19453927</v>
      </c>
      <c r="N893" s="10">
        <v>36296807</v>
      </c>
      <c r="O893" s="10">
        <v>118882562</v>
      </c>
      <c r="P893" s="10">
        <v>141839648</v>
      </c>
      <c r="Q893" s="10">
        <v>8907117</v>
      </c>
      <c r="R893" s="10">
        <v>133458997</v>
      </c>
      <c r="S893" s="10">
        <v>4195516</v>
      </c>
      <c r="T893" s="10">
        <v>30592987</v>
      </c>
      <c r="U893" s="10">
        <v>196638278</v>
      </c>
      <c r="V893" s="10">
        <v>83100994</v>
      </c>
      <c r="W893" s="10">
        <v>4195516</v>
      </c>
      <c r="X893" s="10">
        <v>30592987</v>
      </c>
      <c r="Y893" s="10">
        <v>196638278</v>
      </c>
      <c r="Z893" s="10">
        <v>83100994</v>
      </c>
      <c r="AA893" s="10">
        <v>6885481</v>
      </c>
      <c r="AB893" s="10">
        <v>0.15419902169999999</v>
      </c>
      <c r="AC893">
        <v>139.99</v>
      </c>
      <c r="AD893" s="2">
        <v>17649335596</v>
      </c>
      <c r="AE893" s="2">
        <v>13245304357</v>
      </c>
      <c r="AF893" s="10">
        <f>INDEX(CONFAZ!$EN$2:$ES$408,MATCH(DATE(YEAR($A893),MONTH($A893),15),CONFAZ!$EN$2:$EN$408,0),2)</f>
        <v>302411680</v>
      </c>
      <c r="AG893" s="10">
        <f>INDEX(CONFAZ!$EN$2:$ES$408,MATCH(DATE(YEAR($A893),MONTH($A893),15),CONFAZ!$EN$2:$EN$408,0),3)</f>
        <v>199110441</v>
      </c>
      <c r="AH893">
        <v>1045</v>
      </c>
      <c r="AI893">
        <v>1994604886800</v>
      </c>
      <c r="AJ893">
        <v>1.9</v>
      </c>
      <c r="AK893">
        <v>0.89</v>
      </c>
      <c r="AL893">
        <v>1278.8944444444401</v>
      </c>
      <c r="AM893">
        <v>994.30099999999902</v>
      </c>
      <c r="AN893">
        <v>910.90809523809503</v>
      </c>
      <c r="AO893">
        <v>1131.6068</v>
      </c>
      <c r="AP893">
        <v>14.5810380401033</v>
      </c>
      <c r="AQ893">
        <v>1.86</v>
      </c>
      <c r="AR893">
        <v>226.42</v>
      </c>
      <c r="AS893">
        <v>45.250399999999999</v>
      </c>
      <c r="AT893" s="10">
        <v>670125600000</v>
      </c>
      <c r="AU893">
        <v>90871</v>
      </c>
      <c r="AV893">
        <v>1969</v>
      </c>
      <c r="AW893">
        <v>110136799</v>
      </c>
      <c r="AX893">
        <v>80072605</v>
      </c>
      <c r="AY893">
        <v>4181</v>
      </c>
      <c r="AZ893" s="10">
        <v>242</v>
      </c>
      <c r="BA893">
        <v>213</v>
      </c>
      <c r="BB893">
        <v>213</v>
      </c>
      <c r="BC893">
        <v>4388</v>
      </c>
      <c r="BD893">
        <v>7043</v>
      </c>
      <c r="BE893">
        <v>597</v>
      </c>
      <c r="BF893">
        <v>16071</v>
      </c>
      <c r="BG893">
        <v>2924</v>
      </c>
      <c r="BH893">
        <v>5004</v>
      </c>
      <c r="BI893">
        <v>4785</v>
      </c>
      <c r="BJ893">
        <v>0</v>
      </c>
      <c r="BK893">
        <v>73401</v>
      </c>
      <c r="BL893">
        <v>29662791</v>
      </c>
      <c r="BM893">
        <v>186124</v>
      </c>
      <c r="BN893">
        <v>0</v>
      </c>
      <c r="BO893">
        <v>29846794000</v>
      </c>
      <c r="BP893" s="3">
        <v>0.4</v>
      </c>
      <c r="BQ893" s="3">
        <v>3704</v>
      </c>
      <c r="BR893">
        <v>27335.53</v>
      </c>
      <c r="BS893" s="3">
        <v>3437407000</v>
      </c>
      <c r="BT893" s="3">
        <v>22505000</v>
      </c>
      <c r="BU893" s="3">
        <v>5806026000</v>
      </c>
      <c r="BV893" s="3">
        <v>14705051000</v>
      </c>
      <c r="BW893" s="3">
        <v>5875804000</v>
      </c>
      <c r="BX893" s="3">
        <v>23970990000</v>
      </c>
      <c r="BY893">
        <v>0</v>
      </c>
      <c r="BZ893">
        <v>0</v>
      </c>
      <c r="CA893">
        <v>0</v>
      </c>
      <c r="CB893">
        <v>0</v>
      </c>
      <c r="CC893">
        <v>29846794000</v>
      </c>
      <c r="CD893">
        <v>0.4</v>
      </c>
      <c r="CE893">
        <v>1944199.72</v>
      </c>
      <c r="CF893">
        <v>534407291.63999999</v>
      </c>
      <c r="CG893">
        <v>22396.71</v>
      </c>
      <c r="CH893">
        <v>28180.92</v>
      </c>
      <c r="CI893">
        <v>34.241921099999999</v>
      </c>
      <c r="CJ893">
        <v>4.3600000000000003</v>
      </c>
      <c r="CK893">
        <v>-411370</v>
      </c>
      <c r="CL893">
        <v>-397186.67</v>
      </c>
      <c r="CM893">
        <v>14186.67</v>
      </c>
      <c r="CN893">
        <v>-439206.67</v>
      </c>
      <c r="CO893">
        <v>6908360</v>
      </c>
      <c r="CP893">
        <v>-87666.67</v>
      </c>
      <c r="CQ893">
        <v>-312220</v>
      </c>
      <c r="CR893">
        <v>3820828.62</v>
      </c>
      <c r="CS893">
        <v>354416020.72000003</v>
      </c>
      <c r="CT893">
        <v>865258.75</v>
      </c>
      <c r="CU893">
        <v>359103230.77999997</v>
      </c>
      <c r="CV893" s="34">
        <v>0.53763439999999996</v>
      </c>
      <c r="CW893">
        <v>85991247</v>
      </c>
      <c r="CX893" s="7">
        <v>7287059.4800000004</v>
      </c>
      <c r="CY893" s="10">
        <f t="shared" si="27"/>
        <v>0</v>
      </c>
      <c r="CZ893" s="10">
        <f>IFERROR(INDEX(CONFAZ!$A$2:$ES$440,MATCH(DATE(YEAR($A893),MONTH($A893),15),CONFAZ!$A$2:$A$440,0),4),0)</f>
        <v>22396.71</v>
      </c>
      <c r="DA893"/>
      <c r="DB893"/>
      <c r="DC893"/>
      <c r="DD893"/>
      <c r="DJ893"/>
    </row>
    <row r="894" spans="1:114" x14ac:dyDescent="0.25">
      <c r="A894" s="1">
        <v>44157</v>
      </c>
      <c r="B894" s="1" t="str">
        <f t="shared" si="26"/>
        <v>22/11/2020</v>
      </c>
      <c r="C894" t="s">
        <v>61</v>
      </c>
      <c r="D894" t="s">
        <v>11</v>
      </c>
      <c r="E894" s="8">
        <v>5.4177999999999997</v>
      </c>
      <c r="F894">
        <v>517396938.19</v>
      </c>
      <c r="G894">
        <v>6714182.9699999997</v>
      </c>
      <c r="H894">
        <v>769832455</v>
      </c>
      <c r="I894">
        <v>138883009.44000003</v>
      </c>
      <c r="J894">
        <v>17795127.389999997</v>
      </c>
      <c r="K894">
        <v>24824934.090000004</v>
      </c>
      <c r="L894">
        <v>18778816</v>
      </c>
      <c r="M894" s="10">
        <v>17541897</v>
      </c>
      <c r="N894" s="10">
        <v>36785918</v>
      </c>
      <c r="O894" s="10">
        <v>117242970</v>
      </c>
      <c r="P894" s="10">
        <v>145835643</v>
      </c>
      <c r="Q894" s="10">
        <v>12343118</v>
      </c>
      <c r="R894" s="10">
        <v>144174197</v>
      </c>
      <c r="S894" s="10">
        <v>3995861</v>
      </c>
      <c r="T894" s="10">
        <v>30594747</v>
      </c>
      <c r="U894" s="10">
        <v>163002259</v>
      </c>
      <c r="V894" s="10">
        <v>91820620</v>
      </c>
      <c r="W894" s="10">
        <v>3995861</v>
      </c>
      <c r="X894" s="10">
        <v>30594747</v>
      </c>
      <c r="Y894" s="10">
        <v>163002259</v>
      </c>
      <c r="Z894" s="10">
        <v>91820620</v>
      </c>
      <c r="AA894" s="10">
        <v>6495225</v>
      </c>
      <c r="AB894" s="10">
        <v>0.232322006</v>
      </c>
      <c r="AC894">
        <v>138.34</v>
      </c>
      <c r="AD894" s="2">
        <v>17344900538</v>
      </c>
      <c r="AE894" s="2">
        <v>14856582072</v>
      </c>
      <c r="AF894" s="10">
        <f>INDEX(CONFAZ!$EN$2:$ES$408,MATCH(DATE(YEAR($A894),MONTH($A894),15),CONFAZ!$EN$2:$EN$408,0),2)</f>
        <v>226156409</v>
      </c>
      <c r="AG894" s="10">
        <f>INDEX(CONFAZ!$EN$2:$ES$408,MATCH(DATE(YEAR($A894),MONTH($A894),15),CONFAZ!$EN$2:$EN$408,0),3)</f>
        <v>122209490</v>
      </c>
      <c r="AH894">
        <v>1045</v>
      </c>
      <c r="AI894">
        <v>1928758471200</v>
      </c>
      <c r="AJ894">
        <v>1.9</v>
      </c>
      <c r="AK894">
        <v>0.95</v>
      </c>
      <c r="AL894">
        <v>1289.8699999999999</v>
      </c>
      <c r="AM894">
        <v>999.66200000000003</v>
      </c>
      <c r="AN894">
        <v>914.89761904761895</v>
      </c>
      <c r="AO894">
        <v>1139.26</v>
      </c>
      <c r="AP894">
        <v>14.3579293084175</v>
      </c>
      <c r="AQ894">
        <v>1.89</v>
      </c>
      <c r="AR894">
        <v>233.07</v>
      </c>
      <c r="AS894">
        <v>69.438999999999993</v>
      </c>
      <c r="AT894" s="10">
        <v>676165200000</v>
      </c>
      <c r="AU894">
        <v>76177</v>
      </c>
      <c r="AV894">
        <v>138</v>
      </c>
      <c r="AW894">
        <v>98840609</v>
      </c>
      <c r="AX894">
        <v>63456525</v>
      </c>
      <c r="AY894">
        <v>2396</v>
      </c>
      <c r="AZ894" s="10">
        <v>379</v>
      </c>
      <c r="BA894">
        <v>152</v>
      </c>
      <c r="BB894">
        <v>152</v>
      </c>
      <c r="BC894">
        <v>6132</v>
      </c>
      <c r="BD894">
        <v>0</v>
      </c>
      <c r="BE894">
        <v>1206</v>
      </c>
      <c r="BF894">
        <v>492</v>
      </c>
      <c r="BG894">
        <v>579</v>
      </c>
      <c r="BH894">
        <v>5044</v>
      </c>
      <c r="BI894">
        <v>2247</v>
      </c>
      <c r="BJ894">
        <v>0</v>
      </c>
      <c r="BK894">
        <v>69832</v>
      </c>
      <c r="BL894">
        <v>34964069</v>
      </c>
      <c r="BM894">
        <v>251486</v>
      </c>
      <c r="BN894">
        <v>0</v>
      </c>
      <c r="BO894">
        <v>29846794000</v>
      </c>
      <c r="BP894" s="3">
        <v>0.4</v>
      </c>
      <c r="BQ894" s="3">
        <v>3704</v>
      </c>
      <c r="BR894" s="3">
        <v>27335.53</v>
      </c>
      <c r="BS894" s="3">
        <v>3437407000</v>
      </c>
      <c r="BT894" s="3">
        <v>22505000</v>
      </c>
      <c r="BU894" s="3">
        <v>5806026000</v>
      </c>
      <c r="BV894">
        <v>14705051000</v>
      </c>
      <c r="BW894" s="3">
        <v>5875804000</v>
      </c>
      <c r="BX894" s="3">
        <v>23970990000</v>
      </c>
      <c r="BY894">
        <v>0</v>
      </c>
      <c r="BZ894">
        <v>0</v>
      </c>
      <c r="CA894">
        <v>0</v>
      </c>
      <c r="CB894">
        <v>0</v>
      </c>
      <c r="CC894">
        <v>29846794000</v>
      </c>
      <c r="CD894">
        <v>0.4</v>
      </c>
      <c r="CE894">
        <v>2666101.14</v>
      </c>
      <c r="CF894">
        <v>648989156.41999996</v>
      </c>
      <c r="CG894">
        <v>27755.25</v>
      </c>
      <c r="CH894">
        <v>28010.92</v>
      </c>
      <c r="CI894">
        <v>34.241921099999999</v>
      </c>
      <c r="CJ894">
        <v>4.41</v>
      </c>
      <c r="CK894">
        <v>-411370</v>
      </c>
      <c r="CL894">
        <v>-397186.67</v>
      </c>
      <c r="CM894">
        <v>14186.67</v>
      </c>
      <c r="CN894">
        <v>-439206.67</v>
      </c>
      <c r="CO894">
        <v>6908360</v>
      </c>
      <c r="CP894">
        <v>-87666.67</v>
      </c>
      <c r="CQ894">
        <v>-312220</v>
      </c>
      <c r="CR894">
        <v>3194647.67</v>
      </c>
      <c r="CS894">
        <v>335450581.25</v>
      </c>
      <c r="CT894">
        <v>695869.07</v>
      </c>
      <c r="CU894">
        <v>339358738.74000001</v>
      </c>
      <c r="CV894" s="34">
        <v>0.53763439999999996</v>
      </c>
      <c r="CW894">
        <v>61264323</v>
      </c>
      <c r="CX894" s="7">
        <v>4459330.16</v>
      </c>
      <c r="CY894" s="10">
        <f t="shared" si="27"/>
        <v>0</v>
      </c>
      <c r="CZ894" s="10">
        <f>IFERROR(INDEX(CONFAZ!$A$2:$ES$440,MATCH(DATE(YEAR($A894),MONTH($A894),15),CONFAZ!$A$2:$A$440,0),4),0)</f>
        <v>27755.25</v>
      </c>
      <c r="DA894"/>
      <c r="DB894"/>
      <c r="DC894"/>
      <c r="DD894"/>
      <c r="DJ894"/>
    </row>
    <row r="895" spans="1:114" x14ac:dyDescent="0.25">
      <c r="A895" s="1">
        <v>44187</v>
      </c>
      <c r="B895" s="1" t="str">
        <f t="shared" si="26"/>
        <v>22/12/2020</v>
      </c>
      <c r="C895" t="s">
        <v>61</v>
      </c>
      <c r="D895" t="s">
        <v>11</v>
      </c>
      <c r="E895" s="8">
        <v>5.1456</v>
      </c>
      <c r="F895">
        <v>544437578.44000006</v>
      </c>
      <c r="G895">
        <v>6378892.5599999996</v>
      </c>
      <c r="H895">
        <v>791157077</v>
      </c>
      <c r="I895">
        <v>130563408.11</v>
      </c>
      <c r="J895">
        <v>16407185.569999997</v>
      </c>
      <c r="K895">
        <v>26022080.389999997</v>
      </c>
      <c r="L895">
        <v>19522583</v>
      </c>
      <c r="M895" s="10">
        <v>18588913</v>
      </c>
      <c r="N895" s="10">
        <v>38470716</v>
      </c>
      <c r="O895" s="10">
        <v>130714676</v>
      </c>
      <c r="P895" s="10">
        <v>144695951</v>
      </c>
      <c r="Q895" s="10">
        <v>9789284</v>
      </c>
      <c r="R895" s="10">
        <v>142619326</v>
      </c>
      <c r="S895" s="10">
        <v>2863821</v>
      </c>
      <c r="T895" s="10">
        <v>32443509</v>
      </c>
      <c r="U895" s="10">
        <v>180135570</v>
      </c>
      <c r="V895" s="10">
        <v>84558230</v>
      </c>
      <c r="W895" s="10">
        <v>2863821</v>
      </c>
      <c r="X895" s="10">
        <v>32443509</v>
      </c>
      <c r="Y895" s="10">
        <v>180135570</v>
      </c>
      <c r="Z895" s="10">
        <v>84558230</v>
      </c>
      <c r="AA895" s="10">
        <v>6277081</v>
      </c>
      <c r="AB895" s="10">
        <v>0.3050072948</v>
      </c>
      <c r="AC895">
        <v>139.55000000000001</v>
      </c>
      <c r="AD895" s="2">
        <v>18451708927</v>
      </c>
      <c r="AE895" s="2">
        <v>15748589294</v>
      </c>
      <c r="AF895" s="10">
        <f>INDEX(CONFAZ!$EN$2:$ES$408,MATCH(DATE(YEAR($A895),MONTH($A895),15),CONFAZ!$EN$2:$EN$408,0),2)</f>
        <v>299145103</v>
      </c>
      <c r="AG895" s="10">
        <f>INDEX(CONFAZ!$EN$2:$ES$408,MATCH(DATE(YEAR($A895),MONTH($A895),15),CONFAZ!$EN$2:$EN$408,0),3)</f>
        <v>181836747</v>
      </c>
      <c r="AH895">
        <v>1045</v>
      </c>
      <c r="AI895">
        <v>1829878272000</v>
      </c>
      <c r="AJ895">
        <v>1.9</v>
      </c>
      <c r="AK895">
        <v>1.46</v>
      </c>
      <c r="AL895">
        <v>1314.5477777777701</v>
      </c>
      <c r="AM895">
        <v>1021.865</v>
      </c>
      <c r="AN895">
        <v>934.35333333333301</v>
      </c>
      <c r="AO895">
        <v>1160.2488000000001</v>
      </c>
      <c r="AP895">
        <v>14.179875439062499</v>
      </c>
      <c r="AQ895">
        <v>2.35</v>
      </c>
      <c r="AR895">
        <v>256.69</v>
      </c>
      <c r="AS895">
        <v>26.8095</v>
      </c>
      <c r="AT895" s="10">
        <v>702688000000</v>
      </c>
      <c r="AU895">
        <v>95788</v>
      </c>
      <c r="AV895">
        <v>1343</v>
      </c>
      <c r="AW895">
        <v>177857313</v>
      </c>
      <c r="AX895">
        <v>114424377</v>
      </c>
      <c r="AY895">
        <v>6657</v>
      </c>
      <c r="AZ895" s="10">
        <v>963</v>
      </c>
      <c r="BA895">
        <v>7688</v>
      </c>
      <c r="BB895">
        <v>7688</v>
      </c>
      <c r="BC895">
        <v>11732</v>
      </c>
      <c r="BD895">
        <v>284</v>
      </c>
      <c r="BE895">
        <v>2584</v>
      </c>
      <c r="BF895">
        <v>11507</v>
      </c>
      <c r="BG895">
        <v>637</v>
      </c>
      <c r="BH895">
        <v>1492</v>
      </c>
      <c r="BI895">
        <v>3245</v>
      </c>
      <c r="BJ895">
        <v>65</v>
      </c>
      <c r="BK895">
        <v>88799</v>
      </c>
      <c r="BL895">
        <v>62183112</v>
      </c>
      <c r="BM895">
        <v>1011910</v>
      </c>
      <c r="BN895">
        <v>0</v>
      </c>
      <c r="BO895">
        <v>29846794000</v>
      </c>
      <c r="BP895" s="3">
        <v>0.4</v>
      </c>
      <c r="BQ895" s="3">
        <v>3704</v>
      </c>
      <c r="BR895">
        <v>27335.53</v>
      </c>
      <c r="BS895" s="3">
        <v>3437407000</v>
      </c>
      <c r="BT895" s="3">
        <v>22505000</v>
      </c>
      <c r="BU895" s="3">
        <v>5806026000</v>
      </c>
      <c r="BV895" s="3">
        <v>14705051000</v>
      </c>
      <c r="BW895" s="3">
        <v>5875804000</v>
      </c>
      <c r="BX895" s="3">
        <v>23970990000</v>
      </c>
      <c r="BY895">
        <v>0</v>
      </c>
      <c r="BZ895">
        <v>0</v>
      </c>
      <c r="CA895">
        <v>0</v>
      </c>
      <c r="CB895">
        <v>0</v>
      </c>
      <c r="CC895">
        <v>29846794000</v>
      </c>
      <c r="CD895">
        <v>0.4</v>
      </c>
      <c r="CE895">
        <v>2351096.06</v>
      </c>
      <c r="CF895">
        <v>1237980331.01</v>
      </c>
      <c r="CG895">
        <v>26256.97</v>
      </c>
      <c r="CH895">
        <v>28175.919999999998</v>
      </c>
      <c r="CI895">
        <v>34.241921099999999</v>
      </c>
      <c r="CJ895">
        <v>4.4800000000000004</v>
      </c>
      <c r="CK895">
        <v>-411370</v>
      </c>
      <c r="CL895">
        <v>-397186.67</v>
      </c>
      <c r="CM895">
        <v>14186.67</v>
      </c>
      <c r="CN895">
        <v>-439206.67</v>
      </c>
      <c r="CO895">
        <v>6908360</v>
      </c>
      <c r="CP895">
        <v>-87666.67</v>
      </c>
      <c r="CQ895">
        <v>-312220</v>
      </c>
      <c r="CR895">
        <v>2869821.19</v>
      </c>
      <c r="CS895">
        <v>349568716.17000002</v>
      </c>
      <c r="CT895">
        <v>530162.25</v>
      </c>
      <c r="CU895">
        <v>352971354.61000001</v>
      </c>
      <c r="CV895" s="34">
        <v>0.53763439999999996</v>
      </c>
      <c r="CW895">
        <v>72904293</v>
      </c>
      <c r="CX895" s="7">
        <v>3710549.23</v>
      </c>
      <c r="CY895" s="10">
        <f t="shared" si="27"/>
        <v>0</v>
      </c>
      <c r="CZ895" s="10">
        <f>IFERROR(INDEX(CONFAZ!$A$2:$ES$440,MATCH(DATE(YEAR($A895),MONTH($A895),15),CONFAZ!$A$2:$A$440,0),4),0)</f>
        <v>26256.97</v>
      </c>
      <c r="DA895"/>
      <c r="DB895"/>
      <c r="DC895"/>
      <c r="DD895"/>
      <c r="DJ895"/>
    </row>
    <row r="896" spans="1:114" x14ac:dyDescent="0.25">
      <c r="A896" s="1">
        <v>44218</v>
      </c>
      <c r="B896" s="1" t="str">
        <f t="shared" si="26"/>
        <v>22/01/2021</v>
      </c>
      <c r="C896" t="s">
        <v>61</v>
      </c>
      <c r="D896" t="s">
        <v>11</v>
      </c>
      <c r="E896" s="8">
        <v>5.3562000000000003</v>
      </c>
      <c r="F896">
        <v>701660118.67999995</v>
      </c>
      <c r="G896">
        <v>6000866.1600000001</v>
      </c>
      <c r="H896">
        <v>953962929</v>
      </c>
      <c r="I896">
        <v>133785359.5</v>
      </c>
      <c r="J896">
        <v>12309139.66</v>
      </c>
      <c r="K896">
        <v>28869196.66</v>
      </c>
      <c r="L896">
        <v>36365192</v>
      </c>
      <c r="M896" s="10">
        <v>21654809</v>
      </c>
      <c r="N896" s="10">
        <v>84454207</v>
      </c>
      <c r="O896" s="10">
        <v>147589834</v>
      </c>
      <c r="P896" s="10">
        <v>141370176</v>
      </c>
      <c r="Q896" s="10">
        <v>11443611</v>
      </c>
      <c r="R896" s="10">
        <v>142785788</v>
      </c>
      <c r="S896" s="10">
        <v>3682071</v>
      </c>
      <c r="T896" s="10">
        <v>28726547</v>
      </c>
      <c r="U896" s="10">
        <v>280031291</v>
      </c>
      <c r="V896" s="10">
        <v>86753904</v>
      </c>
      <c r="W896" s="10">
        <v>3682071</v>
      </c>
      <c r="X896" s="10">
        <v>28726547</v>
      </c>
      <c r="Y896" s="10">
        <v>280031291</v>
      </c>
      <c r="Z896" s="10">
        <v>86753904</v>
      </c>
      <c r="AA896" s="10">
        <v>5470691</v>
      </c>
      <c r="AB896" s="10">
        <v>0.85405814840000005</v>
      </c>
      <c r="AC896">
        <v>131.88</v>
      </c>
      <c r="AD896" s="2">
        <v>14947626003</v>
      </c>
      <c r="AE896" s="2">
        <v>15167392393</v>
      </c>
      <c r="AF896" s="10">
        <f>INDEX(CONFAZ!$EN$2:$ES$408,MATCH(DATE(YEAR($A896),MONTH($A896),15),CONFAZ!$EN$2:$EN$408,0),2)</f>
        <v>219556656</v>
      </c>
      <c r="AG896" s="10">
        <f>INDEX(CONFAZ!$EN$2:$ES$408,MATCH(DATE(YEAR($A896),MONTH($A896),15),CONFAZ!$EN$2:$EN$408,0),3)</f>
        <v>200805286</v>
      </c>
      <c r="AH896">
        <v>1100</v>
      </c>
      <c r="AI896">
        <v>1903679179200</v>
      </c>
      <c r="AJ896">
        <v>1.9</v>
      </c>
      <c r="AK896">
        <v>0.27</v>
      </c>
      <c r="AL896">
        <v>1341.27666666666</v>
      </c>
      <c r="AM896">
        <v>1046.761</v>
      </c>
      <c r="AN896">
        <v>959.58285714285705</v>
      </c>
      <c r="AO896">
        <v>1190.4636</v>
      </c>
      <c r="AP896">
        <v>14.460856431079399</v>
      </c>
      <c r="AQ896">
        <v>1.25</v>
      </c>
      <c r="AR896">
        <v>287.13</v>
      </c>
      <c r="AS896">
        <v>11.81</v>
      </c>
      <c r="AT896" s="10">
        <v>679663300000</v>
      </c>
      <c r="AU896">
        <v>80208</v>
      </c>
      <c r="AV896">
        <v>1003</v>
      </c>
      <c r="AW896">
        <v>140274711</v>
      </c>
      <c r="AX896">
        <v>94168936</v>
      </c>
      <c r="AY896">
        <v>4800</v>
      </c>
      <c r="AZ896" s="10">
        <v>1176</v>
      </c>
      <c r="BA896">
        <v>114</v>
      </c>
      <c r="BB896">
        <v>114</v>
      </c>
      <c r="BC896">
        <v>6875</v>
      </c>
      <c r="BD896">
        <v>0</v>
      </c>
      <c r="BE896">
        <v>772</v>
      </c>
      <c r="BF896">
        <v>644</v>
      </c>
      <c r="BG896">
        <v>155</v>
      </c>
      <c r="BH896">
        <v>2008</v>
      </c>
      <c r="BI896">
        <v>4649</v>
      </c>
      <c r="BJ896">
        <v>0</v>
      </c>
      <c r="BK896">
        <v>65968</v>
      </c>
      <c r="BL896">
        <v>45859481</v>
      </c>
      <c r="BM896">
        <v>74032</v>
      </c>
      <c r="BN896">
        <v>0</v>
      </c>
      <c r="BO896">
        <v>33605801000</v>
      </c>
      <c r="BP896" s="3">
        <v>0.4</v>
      </c>
      <c r="BQ896" s="3">
        <v>3704</v>
      </c>
      <c r="BR896">
        <v>30699.57</v>
      </c>
      <c r="BS896" s="3">
        <v>3568480000</v>
      </c>
      <c r="BT896" s="3">
        <v>20396000</v>
      </c>
      <c r="BU896" s="3">
        <v>7460218000</v>
      </c>
      <c r="BV896" s="3">
        <v>16141426000</v>
      </c>
      <c r="BW896" s="3">
        <v>6415281000</v>
      </c>
      <c r="BX896" s="3">
        <v>27190520000</v>
      </c>
      <c r="BY896">
        <v>0</v>
      </c>
      <c r="BZ896">
        <v>0</v>
      </c>
      <c r="CA896">
        <v>0</v>
      </c>
      <c r="CB896">
        <v>0</v>
      </c>
      <c r="CC896">
        <v>29846794000</v>
      </c>
      <c r="CD896">
        <v>0.4</v>
      </c>
      <c r="CE896">
        <v>1920733.82</v>
      </c>
      <c r="CF896">
        <v>636613853.80999994</v>
      </c>
      <c r="CG896">
        <v>23681.24</v>
      </c>
      <c r="CH896">
        <v>33627</v>
      </c>
      <c r="CI896">
        <v>32.8664779</v>
      </c>
      <c r="CJ896">
        <v>4.62</v>
      </c>
      <c r="CK896">
        <v>347390</v>
      </c>
      <c r="CL896">
        <v>357476.67</v>
      </c>
      <c r="CM896">
        <v>10090</v>
      </c>
      <c r="CN896">
        <v>-48176.67</v>
      </c>
      <c r="CO896">
        <v>6979780</v>
      </c>
      <c r="CP896">
        <v>-48216.67</v>
      </c>
      <c r="CQ896">
        <v>-238543.33</v>
      </c>
      <c r="CR896">
        <v>2582825.77</v>
      </c>
      <c r="CS896">
        <v>501247049.06</v>
      </c>
      <c r="CT896">
        <v>1398101.52</v>
      </c>
      <c r="CU896">
        <v>505227976.35000002</v>
      </c>
      <c r="CV896" s="34">
        <v>0.53441640000000001</v>
      </c>
      <c r="CW896">
        <v>147900389.80000001</v>
      </c>
      <c r="CX896" s="7">
        <v>5833637.0600000005</v>
      </c>
      <c r="CY896" s="10">
        <f t="shared" si="27"/>
        <v>0</v>
      </c>
      <c r="CZ896" s="10">
        <f>IFERROR(INDEX(CONFAZ!$A$2:$ES$440,MATCH(DATE(YEAR($A896),MONTH($A896),15),CONFAZ!$A$2:$A$440,0),4),0)</f>
        <v>23681.24</v>
      </c>
      <c r="DA896"/>
      <c r="DB896"/>
      <c r="DC896"/>
      <c r="DD896"/>
      <c r="DJ896"/>
    </row>
    <row r="897" spans="1:114" x14ac:dyDescent="0.25">
      <c r="A897" s="1">
        <v>44249</v>
      </c>
      <c r="B897" s="1" t="str">
        <f t="shared" si="26"/>
        <v>22/02/2021</v>
      </c>
      <c r="C897" t="s">
        <v>61</v>
      </c>
      <c r="D897" t="s">
        <v>11</v>
      </c>
      <c r="E897" s="8">
        <v>5.4165000000000001</v>
      </c>
      <c r="F897">
        <v>517490592.14999992</v>
      </c>
      <c r="G897">
        <v>4728410.59</v>
      </c>
      <c r="H897">
        <v>733541331</v>
      </c>
      <c r="I897">
        <v>117453395.57000001</v>
      </c>
      <c r="J897">
        <v>10984360.35</v>
      </c>
      <c r="K897">
        <v>21271996.27</v>
      </c>
      <c r="L897">
        <v>97533778</v>
      </c>
      <c r="M897" s="10">
        <v>16116347</v>
      </c>
      <c r="N897" s="10">
        <v>33358258</v>
      </c>
      <c r="O897" s="10">
        <v>109013677</v>
      </c>
      <c r="P897" s="10">
        <v>123245308</v>
      </c>
      <c r="Q897" s="10">
        <v>8617236</v>
      </c>
      <c r="R897" s="10">
        <v>125448009</v>
      </c>
      <c r="S897" s="10">
        <v>3230631</v>
      </c>
      <c r="T897" s="10">
        <v>24662693</v>
      </c>
      <c r="U897" s="10">
        <v>208196002</v>
      </c>
      <c r="V897" s="10">
        <v>77070643</v>
      </c>
      <c r="W897" s="10">
        <v>3230631</v>
      </c>
      <c r="X897" s="10">
        <v>24662693</v>
      </c>
      <c r="Y897" s="10">
        <v>208196002</v>
      </c>
      <c r="Z897" s="10">
        <v>77070643</v>
      </c>
      <c r="AA897" s="10">
        <v>4582527</v>
      </c>
      <c r="AB897" s="10">
        <v>1.5722876813</v>
      </c>
      <c r="AC897">
        <v>134.52000000000001</v>
      </c>
      <c r="AD897" s="2">
        <v>16375290870</v>
      </c>
      <c r="AE897" s="2">
        <v>14539172569</v>
      </c>
      <c r="AF897" s="10">
        <f>INDEX(CONFAZ!$EN$2:$ES$408,MATCH(DATE(YEAR($A897),MONTH($A897),15),CONFAZ!$EN$2:$EN$408,0),2)</f>
        <v>284598511</v>
      </c>
      <c r="AG897" s="10">
        <f>INDEX(CONFAZ!$EN$2:$ES$408,MATCH(DATE(YEAR($A897),MONTH($A897),15),CONFAZ!$EN$2:$EN$408,0),3)</f>
        <v>204661460</v>
      </c>
      <c r="AH897">
        <v>1100</v>
      </c>
      <c r="AI897">
        <v>1928653155000</v>
      </c>
      <c r="AJ897">
        <v>1.9</v>
      </c>
      <c r="AK897">
        <v>0.82</v>
      </c>
      <c r="AL897">
        <v>1368.41055555555</v>
      </c>
      <c r="AM897">
        <v>1063.9475</v>
      </c>
      <c r="AN897">
        <v>975.356666666666</v>
      </c>
      <c r="AO897">
        <v>1213.5008</v>
      </c>
      <c r="AP897">
        <v>14.6081375896377</v>
      </c>
      <c r="AQ897">
        <v>1.86</v>
      </c>
      <c r="AR897">
        <v>333.68</v>
      </c>
      <c r="AS897">
        <v>86.63</v>
      </c>
      <c r="AT897" s="10">
        <v>706749200000</v>
      </c>
      <c r="AU897">
        <v>47039</v>
      </c>
      <c r="AV897">
        <v>482</v>
      </c>
      <c r="AW897">
        <v>176648964</v>
      </c>
      <c r="AX897">
        <v>81671249</v>
      </c>
      <c r="AY897">
        <v>2678</v>
      </c>
      <c r="AZ897" s="10">
        <v>181</v>
      </c>
      <c r="BA897">
        <v>76</v>
      </c>
      <c r="BB897">
        <v>76</v>
      </c>
      <c r="BC897">
        <v>3931</v>
      </c>
      <c r="BD897">
        <v>0</v>
      </c>
      <c r="BE897">
        <v>1165</v>
      </c>
      <c r="BF897">
        <v>16925</v>
      </c>
      <c r="BG897">
        <v>776</v>
      </c>
      <c r="BH897">
        <v>2203</v>
      </c>
      <c r="BI897">
        <v>1304</v>
      </c>
      <c r="BJ897">
        <v>0</v>
      </c>
      <c r="BK897">
        <v>41528</v>
      </c>
      <c r="BL897">
        <v>94806877</v>
      </c>
      <c r="BM897">
        <v>45562</v>
      </c>
      <c r="BN897">
        <v>0</v>
      </c>
      <c r="BO897">
        <v>33605801000</v>
      </c>
      <c r="BP897" s="3">
        <v>0.4</v>
      </c>
      <c r="BQ897" s="3">
        <v>3704</v>
      </c>
      <c r="BR897" s="3">
        <v>30699.57</v>
      </c>
      <c r="BS897">
        <v>3568480000</v>
      </c>
      <c r="BT897">
        <v>20396000</v>
      </c>
      <c r="BU897" s="3">
        <v>7460218000</v>
      </c>
      <c r="BV897" s="3">
        <v>16141426000</v>
      </c>
      <c r="BW897">
        <v>6415281000</v>
      </c>
      <c r="BX897" s="3">
        <v>27190520000</v>
      </c>
      <c r="BY897">
        <v>0</v>
      </c>
      <c r="BZ897">
        <v>0</v>
      </c>
      <c r="CA897">
        <v>0</v>
      </c>
      <c r="CB897">
        <v>0</v>
      </c>
      <c r="CC897">
        <v>29846794000</v>
      </c>
      <c r="CD897">
        <v>0.4</v>
      </c>
      <c r="CE897">
        <v>2495333.61</v>
      </c>
      <c r="CF897">
        <v>682844777.91999996</v>
      </c>
      <c r="CG897">
        <v>26318.51</v>
      </c>
      <c r="CH897">
        <v>33470</v>
      </c>
      <c r="CI897">
        <v>32.8664779</v>
      </c>
      <c r="CJ897">
        <v>4.95</v>
      </c>
      <c r="CK897">
        <v>347390</v>
      </c>
      <c r="CL897">
        <v>357476.67</v>
      </c>
      <c r="CM897">
        <v>10090</v>
      </c>
      <c r="CN897">
        <v>-48176.67</v>
      </c>
      <c r="CO897">
        <v>6979780</v>
      </c>
      <c r="CP897">
        <v>-48216.67</v>
      </c>
      <c r="CQ897">
        <v>-238543.33</v>
      </c>
      <c r="CR897">
        <v>2077770.59</v>
      </c>
      <c r="CS897">
        <v>351112368.69999999</v>
      </c>
      <c r="CT897">
        <v>4665320.3</v>
      </c>
      <c r="CU897">
        <v>357855459.58999997</v>
      </c>
      <c r="CV897" s="34">
        <v>0.53441640000000001</v>
      </c>
      <c r="CW897">
        <v>184882882.5</v>
      </c>
      <c r="CX897" s="7">
        <v>11446102.25</v>
      </c>
      <c r="CY897" s="10">
        <f t="shared" si="27"/>
        <v>0</v>
      </c>
      <c r="CZ897" s="10">
        <f>IFERROR(INDEX(CONFAZ!$A$2:$ES$440,MATCH(DATE(YEAR($A897),MONTH($A897),15),CONFAZ!$A$2:$A$440,0),4),0)</f>
        <v>26318.51</v>
      </c>
      <c r="DA897"/>
      <c r="DB897"/>
      <c r="DC897"/>
      <c r="DD897"/>
      <c r="DJ897"/>
    </row>
    <row r="898" spans="1:114" x14ac:dyDescent="0.25">
      <c r="A898" s="1">
        <v>44277</v>
      </c>
      <c r="B898" s="1" t="str">
        <f t="shared" ref="B898:B961" si="28">TEXT(A898,"dd/MM/aaaa")</f>
        <v>22/03/2021</v>
      </c>
      <c r="C898" t="s">
        <v>61</v>
      </c>
      <c r="D898" t="s">
        <v>11</v>
      </c>
      <c r="E898" s="8">
        <v>5.6460999999999997</v>
      </c>
      <c r="F898">
        <v>473362266.76999998</v>
      </c>
      <c r="G898">
        <v>5000717.3599999994</v>
      </c>
      <c r="H898">
        <v>708517954</v>
      </c>
      <c r="I898">
        <v>98060778.790000007</v>
      </c>
      <c r="J898">
        <v>52768491.089999996</v>
      </c>
      <c r="K898">
        <v>20372892.170000006</v>
      </c>
      <c r="L898">
        <v>73655798</v>
      </c>
      <c r="M898" s="10">
        <v>14993808</v>
      </c>
      <c r="N898" s="10">
        <v>32923813</v>
      </c>
      <c r="O898" s="10">
        <v>95476205</v>
      </c>
      <c r="P898" s="10">
        <v>120271670</v>
      </c>
      <c r="Q898" s="10">
        <v>9403789</v>
      </c>
      <c r="R898" s="10">
        <v>109612801</v>
      </c>
      <c r="S898" s="10">
        <v>3891685</v>
      </c>
      <c r="T898" s="10">
        <v>28136059</v>
      </c>
      <c r="U898" s="10">
        <v>210136237</v>
      </c>
      <c r="V898" s="10">
        <v>78826956</v>
      </c>
      <c r="W898" s="10">
        <v>3891685</v>
      </c>
      <c r="X898" s="10">
        <v>28136059</v>
      </c>
      <c r="Y898" s="10">
        <v>210136237</v>
      </c>
      <c r="Z898" s="10">
        <v>78826956</v>
      </c>
      <c r="AA898" s="10">
        <v>4844931</v>
      </c>
      <c r="AB898" s="10">
        <v>2.3859532561000001</v>
      </c>
      <c r="AC898">
        <v>144.41</v>
      </c>
      <c r="AD898" s="2">
        <v>24335759852</v>
      </c>
      <c r="AE898" s="2">
        <v>17865278864</v>
      </c>
      <c r="AF898" s="10">
        <f>INDEX(CONFAZ!$EN$2:$ES$408,MATCH(DATE(YEAR($A898),MONTH($A898),15),CONFAZ!$EN$2:$EN$408,0),2)</f>
        <v>337570820</v>
      </c>
      <c r="AG898" s="10">
        <f>INDEX(CONFAZ!$EN$2:$ES$408,MATCH(DATE(YEAR($A898),MONTH($A898),15),CONFAZ!$EN$2:$EN$408,0),3)</f>
        <v>234183843</v>
      </c>
      <c r="AH898">
        <v>1100</v>
      </c>
      <c r="AI898">
        <v>1961528539300</v>
      </c>
      <c r="AJ898">
        <v>2.23</v>
      </c>
      <c r="AK898">
        <v>0.86</v>
      </c>
      <c r="AL898">
        <v>1396.46444444444</v>
      </c>
      <c r="AM898">
        <v>1079.2065</v>
      </c>
      <c r="AN898">
        <v>989.824761904762</v>
      </c>
      <c r="AO898">
        <v>1233.8227999999999</v>
      </c>
      <c r="AP898">
        <v>14.908294980408201</v>
      </c>
      <c r="AQ898">
        <v>1.93</v>
      </c>
      <c r="AR898">
        <v>372.8</v>
      </c>
      <c r="AS898">
        <v>106.91</v>
      </c>
      <c r="AT898" s="10">
        <v>766209300000</v>
      </c>
      <c r="AU898">
        <v>61635</v>
      </c>
      <c r="AV898">
        <v>122</v>
      </c>
      <c r="AW898">
        <v>145320655</v>
      </c>
      <c r="AX898">
        <v>92202549</v>
      </c>
      <c r="AY898">
        <v>3514</v>
      </c>
      <c r="AZ898" s="10">
        <v>375</v>
      </c>
      <c r="BA898">
        <v>80</v>
      </c>
      <c r="BB898">
        <v>80</v>
      </c>
      <c r="BC898">
        <v>2372</v>
      </c>
      <c r="BD898">
        <v>0</v>
      </c>
      <c r="BE898">
        <v>36</v>
      </c>
      <c r="BF898">
        <v>4251</v>
      </c>
      <c r="BG898">
        <v>906</v>
      </c>
      <c r="BH898">
        <v>1312</v>
      </c>
      <c r="BI898">
        <v>1407</v>
      </c>
      <c r="BJ898">
        <v>0</v>
      </c>
      <c r="BK898">
        <v>47820</v>
      </c>
      <c r="BL898">
        <v>52926186</v>
      </c>
      <c r="BM898">
        <v>60437</v>
      </c>
      <c r="BN898">
        <v>0</v>
      </c>
      <c r="BO898">
        <v>33605801000</v>
      </c>
      <c r="BP898" s="3">
        <v>0.4</v>
      </c>
      <c r="BQ898" s="3">
        <v>3704</v>
      </c>
      <c r="BR898" s="3">
        <v>30699.57</v>
      </c>
      <c r="BS898" s="3">
        <v>3568480000</v>
      </c>
      <c r="BT898">
        <v>20396000</v>
      </c>
      <c r="BU898">
        <v>7460218000</v>
      </c>
      <c r="BV898" s="3">
        <v>16141426000</v>
      </c>
      <c r="BW898" s="3">
        <v>6415281000</v>
      </c>
      <c r="BX898" s="3">
        <v>27190520000</v>
      </c>
      <c r="BY898">
        <v>0</v>
      </c>
      <c r="BZ898">
        <v>0</v>
      </c>
      <c r="CA898">
        <v>0</v>
      </c>
      <c r="CB898">
        <v>0</v>
      </c>
      <c r="CC898">
        <v>29846794000</v>
      </c>
      <c r="CD898">
        <v>0.4</v>
      </c>
      <c r="CE898">
        <v>1853556.51</v>
      </c>
      <c r="CF898">
        <v>692918983.50999999</v>
      </c>
      <c r="CG898">
        <v>7371.47</v>
      </c>
      <c r="CH898">
        <v>33595</v>
      </c>
      <c r="CI898">
        <v>32.8664779</v>
      </c>
      <c r="CJ898">
        <v>5.48</v>
      </c>
      <c r="CK898">
        <v>347390</v>
      </c>
      <c r="CL898">
        <v>357476.67</v>
      </c>
      <c r="CM898">
        <v>10090</v>
      </c>
      <c r="CN898">
        <v>-48176.67</v>
      </c>
      <c r="CO898">
        <v>6979780</v>
      </c>
      <c r="CP898">
        <v>-48216.67</v>
      </c>
      <c r="CQ898">
        <v>-238543.33</v>
      </c>
      <c r="CR898">
        <v>1850811.39</v>
      </c>
      <c r="CS898">
        <v>334726484.63999999</v>
      </c>
      <c r="CT898">
        <v>3597327.38</v>
      </c>
      <c r="CU898">
        <v>340193238.25</v>
      </c>
      <c r="CV898" s="34">
        <v>0.53441640000000001</v>
      </c>
      <c r="CW898">
        <v>184882882.5</v>
      </c>
      <c r="CX898" s="7">
        <v>20235774.170000002</v>
      </c>
      <c r="CY898" s="10">
        <f t="shared" si="27"/>
        <v>0</v>
      </c>
      <c r="CZ898" s="10">
        <f>IFERROR(INDEX(CONFAZ!$A$2:$ES$440,MATCH(DATE(YEAR($A898),MONTH($A898),15),CONFAZ!$A$2:$A$440,0),4),0)</f>
        <v>7371.47</v>
      </c>
      <c r="DA898"/>
      <c r="DB898"/>
      <c r="DC898"/>
      <c r="DD898"/>
      <c r="DJ898"/>
    </row>
    <row r="899" spans="1:114" x14ac:dyDescent="0.25">
      <c r="A899" s="1">
        <v>44308</v>
      </c>
      <c r="B899" s="1" t="str">
        <f t="shared" si="28"/>
        <v>22/04/2021</v>
      </c>
      <c r="C899" t="s">
        <v>61</v>
      </c>
      <c r="D899" t="s">
        <v>11</v>
      </c>
      <c r="E899" s="8">
        <v>5.5621</v>
      </c>
      <c r="F899">
        <v>531184621.96999997</v>
      </c>
      <c r="G899">
        <v>4244162.09</v>
      </c>
      <c r="H899">
        <v>723782265</v>
      </c>
      <c r="I899">
        <v>112265191.51000001</v>
      </c>
      <c r="J899">
        <v>10372036.320000002</v>
      </c>
      <c r="K899">
        <v>13565914.199999999</v>
      </c>
      <c r="L899">
        <v>31940675</v>
      </c>
      <c r="M899" s="10">
        <v>16976019</v>
      </c>
      <c r="N899" s="10">
        <v>34351256</v>
      </c>
      <c r="O899" s="10">
        <v>97591727</v>
      </c>
      <c r="P899" s="10">
        <v>141785247</v>
      </c>
      <c r="Q899" s="10">
        <v>8113347</v>
      </c>
      <c r="R899" s="10">
        <v>89631948</v>
      </c>
      <c r="S899" s="10">
        <v>4381560</v>
      </c>
      <c r="T899" s="10">
        <v>25319551</v>
      </c>
      <c r="U899" s="10">
        <v>224577905</v>
      </c>
      <c r="V899" s="10">
        <v>76949597</v>
      </c>
      <c r="W899" s="10">
        <v>4381560</v>
      </c>
      <c r="X899" s="10">
        <v>25319551</v>
      </c>
      <c r="Y899" s="10">
        <v>224577905</v>
      </c>
      <c r="Z899" s="10">
        <v>76949597</v>
      </c>
      <c r="AA899" s="10">
        <v>4104108</v>
      </c>
      <c r="AB899" s="10">
        <v>1.1565412612999999</v>
      </c>
      <c r="AC899">
        <v>139.07</v>
      </c>
      <c r="AD899" s="2">
        <v>26059431856</v>
      </c>
      <c r="AE899" s="2">
        <v>16096324095</v>
      </c>
      <c r="AF899" s="10">
        <f>INDEX(CONFAZ!$EN$2:$ES$408,MATCH(DATE(YEAR($A899),MONTH($A899),15),CONFAZ!$EN$2:$EN$408,0),2)</f>
        <v>399608773</v>
      </c>
      <c r="AG899" s="10">
        <f>INDEX(CONFAZ!$EN$2:$ES$408,MATCH(DATE(YEAR($A899),MONTH($A899),15),CONFAZ!$EN$2:$EN$408,0),3)</f>
        <v>289194288</v>
      </c>
      <c r="AH899">
        <v>1100</v>
      </c>
      <c r="AI899">
        <v>1952274851600</v>
      </c>
      <c r="AJ899">
        <v>2.65</v>
      </c>
      <c r="AK899">
        <v>0.38</v>
      </c>
      <c r="AL899">
        <v>1440.0644444444399</v>
      </c>
      <c r="AM899">
        <v>1114.8724999999999</v>
      </c>
      <c r="AN899">
        <v>1019.9523809523801</v>
      </c>
      <c r="AO899">
        <v>1275.0591999999999</v>
      </c>
      <c r="AP899">
        <v>14.794864801683101</v>
      </c>
      <c r="AQ899">
        <v>1.31</v>
      </c>
      <c r="AR899">
        <v>360.77</v>
      </c>
      <c r="AS899">
        <v>102.69</v>
      </c>
      <c r="AT899" s="10">
        <v>732553000000</v>
      </c>
      <c r="AU899">
        <v>100446</v>
      </c>
      <c r="AV899">
        <v>378</v>
      </c>
      <c r="AW899">
        <v>156032453</v>
      </c>
      <c r="AX899">
        <v>125268816</v>
      </c>
      <c r="AY899">
        <v>5050</v>
      </c>
      <c r="AZ899" s="10">
        <v>430</v>
      </c>
      <c r="BA899">
        <v>252</v>
      </c>
      <c r="BB899">
        <v>252</v>
      </c>
      <c r="BC899">
        <v>6089</v>
      </c>
      <c r="BD899">
        <v>0</v>
      </c>
      <c r="BE899">
        <v>337</v>
      </c>
      <c r="BF899">
        <v>4409</v>
      </c>
      <c r="BG899">
        <v>55</v>
      </c>
      <c r="BH899">
        <v>1098</v>
      </c>
      <c r="BI899">
        <v>2217</v>
      </c>
      <c r="BJ899">
        <v>168</v>
      </c>
      <c r="BK899">
        <v>72837</v>
      </c>
      <c r="BL899">
        <v>28820952</v>
      </c>
      <c r="BM899">
        <v>1727547</v>
      </c>
      <c r="BN899">
        <v>0</v>
      </c>
      <c r="BO899">
        <v>33605801000</v>
      </c>
      <c r="BP899" s="3">
        <v>0.4</v>
      </c>
      <c r="BQ899" s="3">
        <v>3704</v>
      </c>
      <c r="BR899" s="3">
        <v>30699.57</v>
      </c>
      <c r="BS899">
        <v>3568480000</v>
      </c>
      <c r="BT899" s="3">
        <v>20396000</v>
      </c>
      <c r="BU899">
        <v>7460218000</v>
      </c>
      <c r="BV899" s="3">
        <v>16141426000</v>
      </c>
      <c r="BW899" s="3">
        <v>6415281000</v>
      </c>
      <c r="BX899" s="3">
        <v>27190520000</v>
      </c>
      <c r="BY899">
        <v>0</v>
      </c>
      <c r="BZ899">
        <v>0</v>
      </c>
      <c r="CA899">
        <v>0</v>
      </c>
      <c r="CB899">
        <v>0</v>
      </c>
      <c r="CC899">
        <v>29846794000</v>
      </c>
      <c r="CD899">
        <v>0.4</v>
      </c>
      <c r="CE899">
        <v>1855669.45</v>
      </c>
      <c r="CF899">
        <v>702530163.99000001</v>
      </c>
      <c r="CG899">
        <v>21827.61</v>
      </c>
      <c r="CH899">
        <v>34056</v>
      </c>
      <c r="CI899">
        <v>32.8664779</v>
      </c>
      <c r="CJ899">
        <v>5.45</v>
      </c>
      <c r="CK899">
        <v>-78316.67</v>
      </c>
      <c r="CL899">
        <v>-75960</v>
      </c>
      <c r="CM899">
        <v>2356.67</v>
      </c>
      <c r="CN899">
        <v>43406.67</v>
      </c>
      <c r="CO899">
        <v>6697126.6699999999</v>
      </c>
      <c r="CP899">
        <v>-56583.33</v>
      </c>
      <c r="CQ899">
        <v>-268523.33</v>
      </c>
      <c r="CR899">
        <v>1544347.38</v>
      </c>
      <c r="CS899">
        <v>367867249.47000003</v>
      </c>
      <c r="CT899">
        <v>1918884.04</v>
      </c>
      <c r="CU899">
        <v>371338880.88999999</v>
      </c>
      <c r="CV899" s="34">
        <v>0.53441640000000001</v>
      </c>
      <c r="CW899">
        <v>184882882.5</v>
      </c>
      <c r="CX899" s="7">
        <v>9143861.1199999992</v>
      </c>
      <c r="CY899" s="10">
        <f t="shared" ref="CY899:CY907" si="29">CG899-CZ899</f>
        <v>0</v>
      </c>
      <c r="CZ899" s="10">
        <f>IFERROR(INDEX(CONFAZ!$A$2:$ES$440,MATCH(DATE(YEAR($A899),MONTH($A899),15),CONFAZ!$A$2:$A$440,0),4),0)</f>
        <v>21827.61</v>
      </c>
      <c r="DA899" s="10"/>
      <c r="DB899" s="10"/>
      <c r="DC899"/>
      <c r="DD899"/>
      <c r="DJ899"/>
    </row>
    <row r="900" spans="1:114" x14ac:dyDescent="0.25">
      <c r="A900" s="1">
        <v>44338</v>
      </c>
      <c r="B900" s="1" t="str">
        <f t="shared" si="28"/>
        <v>22/05/2021</v>
      </c>
      <c r="C900" t="s">
        <v>61</v>
      </c>
      <c r="D900" t="s">
        <v>11</v>
      </c>
      <c r="E900" s="8">
        <v>5.2911000000000001</v>
      </c>
      <c r="F900">
        <v>481208225.89999992</v>
      </c>
      <c r="G900">
        <v>4439159.9499999993</v>
      </c>
      <c r="H900">
        <v>736779435</v>
      </c>
      <c r="I900">
        <v>105142475.03</v>
      </c>
      <c r="J900">
        <v>67967931.809999987</v>
      </c>
      <c r="K900">
        <v>13445492.16</v>
      </c>
      <c r="L900">
        <v>45690330</v>
      </c>
      <c r="M900" s="10">
        <v>14997948</v>
      </c>
      <c r="N900" s="10">
        <v>33220648</v>
      </c>
      <c r="O900" s="10">
        <v>91078079</v>
      </c>
      <c r="P900" s="10">
        <v>133390080</v>
      </c>
      <c r="Q900" s="10">
        <v>7080381</v>
      </c>
      <c r="R900" s="10">
        <v>92834428</v>
      </c>
      <c r="S900" s="10">
        <v>4166967</v>
      </c>
      <c r="T900" s="10">
        <v>26158613</v>
      </c>
      <c r="U900" s="10">
        <v>249633766</v>
      </c>
      <c r="V900" s="10">
        <v>79920186</v>
      </c>
      <c r="W900" s="10">
        <v>4166967</v>
      </c>
      <c r="X900" s="10">
        <v>26158613</v>
      </c>
      <c r="Y900" s="10">
        <v>249633766</v>
      </c>
      <c r="Z900" s="10">
        <v>79920186</v>
      </c>
      <c r="AA900" s="10">
        <v>4298339</v>
      </c>
      <c r="AB900" s="10">
        <v>0.38438258219999999</v>
      </c>
      <c r="AC900">
        <v>137.65</v>
      </c>
      <c r="AD900" s="2">
        <v>26200662606</v>
      </c>
      <c r="AE900" s="2">
        <v>17664681736</v>
      </c>
      <c r="AF900" s="10">
        <f>INDEX(CONFAZ!$EN$2:$ES$408,MATCH(DATE(YEAR($A900),MONTH($A900),15),CONFAZ!$EN$2:$EN$408,0),2)</f>
        <v>441078401</v>
      </c>
      <c r="AG900" s="10">
        <f>INDEX(CONFAZ!$EN$2:$ES$408,MATCH(DATE(YEAR($A900),MONTH($A900),15),CONFAZ!$EN$2:$EN$408,0),3)</f>
        <v>284473347</v>
      </c>
      <c r="AH900">
        <v>1100</v>
      </c>
      <c r="AI900">
        <v>1870128712800</v>
      </c>
      <c r="AJ900">
        <v>3.29</v>
      </c>
      <c r="AK900">
        <v>0.96</v>
      </c>
      <c r="AL900">
        <v>1463.6455555555499</v>
      </c>
      <c r="AM900">
        <v>1132.0315000000001</v>
      </c>
      <c r="AN900">
        <v>1038.2266666666601</v>
      </c>
      <c r="AO900">
        <v>1293.8435999999999</v>
      </c>
      <c r="AP900">
        <v>14.7277898158179</v>
      </c>
      <c r="AQ900">
        <v>1.83</v>
      </c>
      <c r="AR900">
        <v>359.97</v>
      </c>
      <c r="AS900">
        <v>52.25</v>
      </c>
      <c r="AT900" s="10">
        <v>724657300000</v>
      </c>
      <c r="AU900">
        <v>87418</v>
      </c>
      <c r="AV900">
        <v>964</v>
      </c>
      <c r="AW900">
        <v>131944226</v>
      </c>
      <c r="AX900">
        <v>75169078</v>
      </c>
      <c r="AY900">
        <v>4346</v>
      </c>
      <c r="AZ900" s="10">
        <v>108</v>
      </c>
      <c r="BA900">
        <v>71</v>
      </c>
      <c r="BB900">
        <v>71</v>
      </c>
      <c r="BC900">
        <v>5523</v>
      </c>
      <c r="BD900">
        <v>0</v>
      </c>
      <c r="BE900">
        <v>1255</v>
      </c>
      <c r="BF900">
        <v>4881</v>
      </c>
      <c r="BG900">
        <v>1092</v>
      </c>
      <c r="BH900">
        <v>6724</v>
      </c>
      <c r="BI900">
        <v>2522</v>
      </c>
      <c r="BJ900">
        <v>88</v>
      </c>
      <c r="BK900">
        <v>66852</v>
      </c>
      <c r="BL900">
        <v>56390457</v>
      </c>
      <c r="BM900">
        <v>194331</v>
      </c>
      <c r="BN900">
        <v>0</v>
      </c>
      <c r="BO900">
        <v>33605801000</v>
      </c>
      <c r="BP900" s="3">
        <v>0.4</v>
      </c>
      <c r="BQ900" s="3">
        <v>3704</v>
      </c>
      <c r="BR900" s="3">
        <v>30699.57</v>
      </c>
      <c r="BS900" s="3">
        <v>3568480000</v>
      </c>
      <c r="BT900" s="3">
        <v>20396000</v>
      </c>
      <c r="BU900" s="3">
        <v>7460218000</v>
      </c>
      <c r="BV900" s="3">
        <v>16141426000</v>
      </c>
      <c r="BW900" s="3">
        <v>6415281000</v>
      </c>
      <c r="BX900" s="3">
        <v>27190520000</v>
      </c>
      <c r="BY900">
        <v>0</v>
      </c>
      <c r="BZ900">
        <v>0</v>
      </c>
      <c r="CA900">
        <v>0</v>
      </c>
      <c r="CB900">
        <v>0</v>
      </c>
      <c r="CC900">
        <v>29846794000</v>
      </c>
      <c r="CD900">
        <v>0.4</v>
      </c>
      <c r="CE900">
        <v>1799672.99</v>
      </c>
      <c r="CF900">
        <v>754561499.23000002</v>
      </c>
      <c r="CG900">
        <v>16745.05</v>
      </c>
      <c r="CH900">
        <v>33907</v>
      </c>
      <c r="CI900">
        <v>32.8664779</v>
      </c>
      <c r="CJ900">
        <v>5.6</v>
      </c>
      <c r="CK900">
        <v>-78316.67</v>
      </c>
      <c r="CL900">
        <v>-75960</v>
      </c>
      <c r="CM900">
        <v>2356.67</v>
      </c>
      <c r="CN900">
        <v>43406.67</v>
      </c>
      <c r="CO900">
        <v>6697126.6699999999</v>
      </c>
      <c r="CP900">
        <v>-56583.33</v>
      </c>
      <c r="CQ900">
        <v>-268523.33</v>
      </c>
      <c r="CR900">
        <v>1626268.06</v>
      </c>
      <c r="CS900">
        <v>384736538.36000001</v>
      </c>
      <c r="CT900">
        <v>2623496.87</v>
      </c>
      <c r="CU900">
        <v>388999777.29000002</v>
      </c>
      <c r="CV900" s="34">
        <v>0.53441640000000001</v>
      </c>
      <c r="CW900">
        <v>184882882.5</v>
      </c>
      <c r="CX900" s="7">
        <v>6007721.1800000006</v>
      </c>
      <c r="CY900" s="10">
        <f t="shared" si="29"/>
        <v>0</v>
      </c>
      <c r="CZ900" s="10">
        <f>IFERROR(INDEX(CONFAZ!$A$2:$ES$440,MATCH(DATE(YEAR($A900),MONTH($A900),15),CONFAZ!$A$2:$A$440,0),4),0)</f>
        <v>16745.05</v>
      </c>
      <c r="DA900"/>
      <c r="DB900"/>
      <c r="DC900"/>
      <c r="DD900"/>
      <c r="DJ900"/>
    </row>
    <row r="901" spans="1:114" x14ac:dyDescent="0.25">
      <c r="A901" s="1">
        <v>44369</v>
      </c>
      <c r="B901" s="1" t="str">
        <f t="shared" si="28"/>
        <v>22/06/2021</v>
      </c>
      <c r="C901" t="s">
        <v>61</v>
      </c>
      <c r="D901" t="s">
        <v>11</v>
      </c>
      <c r="E901" s="8">
        <v>5.0319000000000003</v>
      </c>
      <c r="F901">
        <v>477671742</v>
      </c>
      <c r="G901">
        <v>5393379.0899999999</v>
      </c>
      <c r="H901">
        <v>731206214</v>
      </c>
      <c r="I901">
        <v>120550824.97</v>
      </c>
      <c r="J901">
        <v>51042877.659999996</v>
      </c>
      <c r="K901">
        <v>13477221.799999999</v>
      </c>
      <c r="L901">
        <v>41233596</v>
      </c>
      <c r="M901" s="10">
        <v>23499149</v>
      </c>
      <c r="N901" s="10">
        <v>34248596</v>
      </c>
      <c r="O901" s="10">
        <v>104559826</v>
      </c>
      <c r="P901" s="10">
        <v>146152177</v>
      </c>
      <c r="Q901" s="10">
        <v>9467215</v>
      </c>
      <c r="R901" s="10">
        <v>107817334</v>
      </c>
      <c r="S901" s="10">
        <v>6801030</v>
      </c>
      <c r="T901" s="10">
        <v>28645881</v>
      </c>
      <c r="U901" s="10">
        <v>182944433</v>
      </c>
      <c r="V901" s="10">
        <v>81877632</v>
      </c>
      <c r="W901" s="10">
        <v>6801030</v>
      </c>
      <c r="X901" s="10">
        <v>28645881</v>
      </c>
      <c r="Y901" s="10">
        <v>182944433</v>
      </c>
      <c r="Z901" s="10">
        <v>81877632</v>
      </c>
      <c r="AA901" s="10">
        <v>5192941</v>
      </c>
      <c r="AB901" s="10">
        <v>0.28808493089999998</v>
      </c>
      <c r="AC901">
        <v>137.97</v>
      </c>
      <c r="AD901" s="2">
        <v>28257895138</v>
      </c>
      <c r="AE901" s="2">
        <v>17843605079</v>
      </c>
      <c r="AF901" s="10">
        <f>INDEX(CONFAZ!$EN$2:$ES$408,MATCH(DATE(YEAR($A901),MONTH($A901),15),CONFAZ!$EN$2:$EN$408,0),2)</f>
        <v>436581420</v>
      </c>
      <c r="AG901" s="10">
        <f>INDEX(CONFAZ!$EN$2:$ES$408,MATCH(DATE(YEAR($A901),MONTH($A901),15),CONFAZ!$EN$2:$EN$408,0),3)</f>
        <v>284310667</v>
      </c>
      <c r="AH901">
        <v>1100</v>
      </c>
      <c r="AI901">
        <v>1773674303400</v>
      </c>
      <c r="AJ901">
        <v>3.76</v>
      </c>
      <c r="AK901">
        <v>0.6</v>
      </c>
      <c r="AL901">
        <v>1478.0605555555501</v>
      </c>
      <c r="AM901">
        <v>1142.777</v>
      </c>
      <c r="AN901">
        <v>1050.7709523809499</v>
      </c>
      <c r="AO901">
        <v>1305.2764</v>
      </c>
      <c r="AP901">
        <v>14.231979734397701</v>
      </c>
      <c r="AQ901">
        <v>1.53</v>
      </c>
      <c r="AR901">
        <v>368.89</v>
      </c>
      <c r="AS901">
        <v>17.579999999999998</v>
      </c>
      <c r="AT901" s="10">
        <v>724838600000</v>
      </c>
      <c r="AU901">
        <v>122137</v>
      </c>
      <c r="AV901">
        <v>754</v>
      </c>
      <c r="AW901">
        <v>137514690</v>
      </c>
      <c r="AX901">
        <v>90513535</v>
      </c>
      <c r="AY901">
        <v>5458</v>
      </c>
      <c r="AZ901" s="10">
        <v>2350</v>
      </c>
      <c r="BA901">
        <v>64</v>
      </c>
      <c r="BB901">
        <v>64</v>
      </c>
      <c r="BC901">
        <v>11266</v>
      </c>
      <c r="BD901">
        <v>248</v>
      </c>
      <c r="BE901">
        <v>743</v>
      </c>
      <c r="BF901">
        <v>3680</v>
      </c>
      <c r="BG901">
        <v>565</v>
      </c>
      <c r="BH901">
        <v>8811</v>
      </c>
      <c r="BI901">
        <v>5443</v>
      </c>
      <c r="BJ901">
        <v>0</v>
      </c>
      <c r="BK901">
        <v>87753</v>
      </c>
      <c r="BL901">
        <v>38642935</v>
      </c>
      <c r="BM901">
        <v>8104861</v>
      </c>
      <c r="BN901">
        <v>0</v>
      </c>
      <c r="BO901">
        <v>33605801000</v>
      </c>
      <c r="BP901" s="3">
        <v>0.4</v>
      </c>
      <c r="BQ901" s="3">
        <v>3704</v>
      </c>
      <c r="BR901">
        <v>30699.57</v>
      </c>
      <c r="BS901" s="3">
        <v>3568480000</v>
      </c>
      <c r="BT901" s="3">
        <v>20396000</v>
      </c>
      <c r="BU901" s="3">
        <v>7460218000</v>
      </c>
      <c r="BV901" s="3">
        <v>16141426000</v>
      </c>
      <c r="BW901" s="3">
        <v>6415281000</v>
      </c>
      <c r="BX901">
        <v>27190520000</v>
      </c>
      <c r="BY901">
        <v>0</v>
      </c>
      <c r="BZ901">
        <v>0</v>
      </c>
      <c r="CA901">
        <v>0</v>
      </c>
      <c r="CB901">
        <v>0</v>
      </c>
      <c r="CC901">
        <v>29846794000</v>
      </c>
      <c r="CD901">
        <v>0.4</v>
      </c>
      <c r="CE901">
        <v>1413150.8</v>
      </c>
      <c r="CF901">
        <v>858976070.66999996</v>
      </c>
      <c r="CG901">
        <v>8838.67</v>
      </c>
      <c r="CH901">
        <v>33974</v>
      </c>
      <c r="CI901">
        <v>32.8664779</v>
      </c>
      <c r="CJ901">
        <v>5.69</v>
      </c>
      <c r="CK901">
        <v>-78316.67</v>
      </c>
      <c r="CL901">
        <v>-75960</v>
      </c>
      <c r="CM901">
        <v>2356.67</v>
      </c>
      <c r="CN901">
        <v>43406.67</v>
      </c>
      <c r="CO901">
        <v>6697126.6699999999</v>
      </c>
      <c r="CP901">
        <v>-56583.33</v>
      </c>
      <c r="CQ901">
        <v>-268523.33</v>
      </c>
      <c r="CR901">
        <v>2529334.1</v>
      </c>
      <c r="CS901">
        <v>332782505.63999999</v>
      </c>
      <c r="CT901">
        <v>2474689.21</v>
      </c>
      <c r="CU901">
        <v>337786528.94999999</v>
      </c>
      <c r="CV901" s="34">
        <v>0.53441640000000001</v>
      </c>
      <c r="CW901">
        <v>184882882.5</v>
      </c>
      <c r="CX901" s="7">
        <v>9007075.040000001</v>
      </c>
      <c r="CY901" s="10">
        <f t="shared" si="29"/>
        <v>0</v>
      </c>
      <c r="CZ901" s="10">
        <f>IFERROR(INDEX(CONFAZ!$A$2:$ES$440,MATCH(DATE(YEAR($A901),MONTH($A901),15),CONFAZ!$A$2:$A$440,0),4),0)</f>
        <v>8838.67</v>
      </c>
      <c r="DA901"/>
      <c r="DB901"/>
      <c r="DC901"/>
      <c r="DD901"/>
      <c r="DJ901"/>
    </row>
    <row r="902" spans="1:114" x14ac:dyDescent="0.25">
      <c r="A902" s="1">
        <v>44399</v>
      </c>
      <c r="B902" s="1" t="str">
        <f t="shared" si="28"/>
        <v>22/07/2021</v>
      </c>
      <c r="C902" t="s">
        <v>61</v>
      </c>
      <c r="D902" t="s">
        <v>11</v>
      </c>
      <c r="E902" s="8">
        <v>5.1566999999999998</v>
      </c>
      <c r="F902">
        <v>453048178.19999993</v>
      </c>
      <c r="G902">
        <v>11974622.74</v>
      </c>
      <c r="H902">
        <v>856549989</v>
      </c>
      <c r="I902">
        <v>122762064.31999999</v>
      </c>
      <c r="J902">
        <v>159165728.79000002</v>
      </c>
      <c r="K902">
        <v>29405058.970000003</v>
      </c>
      <c r="L902">
        <v>45922887</v>
      </c>
      <c r="M902" s="10">
        <v>20203956</v>
      </c>
      <c r="N902" s="10">
        <v>39777121</v>
      </c>
      <c r="O902" s="10">
        <v>131304358</v>
      </c>
      <c r="P902" s="10">
        <v>174190672</v>
      </c>
      <c r="Q902" s="10">
        <v>9512511</v>
      </c>
      <c r="R902" s="10">
        <v>114741116</v>
      </c>
      <c r="S902" s="10">
        <v>5443392</v>
      </c>
      <c r="T902" s="10">
        <v>32874185</v>
      </c>
      <c r="U902" s="10">
        <v>228867339</v>
      </c>
      <c r="V902" s="10">
        <v>87887155</v>
      </c>
      <c r="W902" s="10">
        <v>5443392</v>
      </c>
      <c r="X902" s="10">
        <v>32874185</v>
      </c>
      <c r="Y902" s="10">
        <v>228867339</v>
      </c>
      <c r="Z902" s="10">
        <v>87887155</v>
      </c>
      <c r="AA902" s="10">
        <v>11748184</v>
      </c>
      <c r="AB902" s="10">
        <v>0.63104126949999995</v>
      </c>
      <c r="AC902">
        <v>143.16999999999999</v>
      </c>
      <c r="AD902" s="2">
        <v>25508595503</v>
      </c>
      <c r="AE902" s="2">
        <v>18128645229</v>
      </c>
      <c r="AF902" s="10">
        <f>INDEX(CONFAZ!$EN$2:$ES$408,MATCH(DATE(YEAR($A902),MONTH($A902),15),CONFAZ!$EN$2:$EN$408,0),2)</f>
        <v>471679537</v>
      </c>
      <c r="AG902" s="10">
        <f>INDEX(CONFAZ!$EN$2:$ES$408,MATCH(DATE(YEAR($A902),MONTH($A902),15),CONFAZ!$EN$2:$EN$408,0),3)</f>
        <v>344323234</v>
      </c>
      <c r="AH902">
        <v>1100</v>
      </c>
      <c r="AI902">
        <v>1834088645700</v>
      </c>
      <c r="AJ902">
        <v>4.1500000000000004</v>
      </c>
      <c r="AK902">
        <v>1.02</v>
      </c>
      <c r="AL902">
        <v>1506.23</v>
      </c>
      <c r="AM902">
        <v>1157.5094999999999</v>
      </c>
      <c r="AN902">
        <v>1061.1328571428501</v>
      </c>
      <c r="AO902">
        <v>1326.0576000000001</v>
      </c>
      <c r="AP902">
        <v>13.7114196796512</v>
      </c>
      <c r="AQ902">
        <v>1.96</v>
      </c>
      <c r="AR902">
        <v>372.69</v>
      </c>
      <c r="AS902">
        <v>30.669499999999999</v>
      </c>
      <c r="AT902" s="10">
        <v>754924400000</v>
      </c>
      <c r="AU902">
        <v>130001</v>
      </c>
      <c r="AV902">
        <v>806</v>
      </c>
      <c r="AW902">
        <v>147704882</v>
      </c>
      <c r="AX902">
        <v>93985152</v>
      </c>
      <c r="AY902">
        <v>5385</v>
      </c>
      <c r="AZ902" s="10">
        <v>56986</v>
      </c>
      <c r="BA902">
        <v>370</v>
      </c>
      <c r="BB902">
        <v>370</v>
      </c>
      <c r="BC902">
        <v>3999</v>
      </c>
      <c r="BD902">
        <v>0</v>
      </c>
      <c r="BE902">
        <v>767</v>
      </c>
      <c r="BF902">
        <v>6430</v>
      </c>
      <c r="BG902">
        <v>586</v>
      </c>
      <c r="BH902">
        <v>5726</v>
      </c>
      <c r="BI902">
        <v>2530</v>
      </c>
      <c r="BJ902">
        <v>87</v>
      </c>
      <c r="BK902">
        <v>104415</v>
      </c>
      <c r="BL902">
        <v>46532550</v>
      </c>
      <c r="BM902">
        <v>6860929</v>
      </c>
      <c r="BN902">
        <v>0</v>
      </c>
      <c r="BO902">
        <v>33605801000</v>
      </c>
      <c r="BP902" s="3">
        <v>0.4</v>
      </c>
      <c r="BQ902" s="3">
        <v>3704</v>
      </c>
      <c r="BR902" s="3">
        <v>30699.57</v>
      </c>
      <c r="BS902" s="3">
        <v>3568480000</v>
      </c>
      <c r="BT902" s="3">
        <v>20396000</v>
      </c>
      <c r="BU902">
        <v>7460218000</v>
      </c>
      <c r="BV902" s="3">
        <v>16141426000</v>
      </c>
      <c r="BW902" s="3">
        <v>6415281000</v>
      </c>
      <c r="BX902" s="3">
        <v>27190520000</v>
      </c>
      <c r="BY902">
        <v>0</v>
      </c>
      <c r="BZ902">
        <v>0</v>
      </c>
      <c r="CA902">
        <v>0</v>
      </c>
      <c r="CB902">
        <v>0</v>
      </c>
      <c r="CC902">
        <v>33605801000</v>
      </c>
      <c r="CD902">
        <v>0.4</v>
      </c>
      <c r="CE902">
        <v>1509483.84</v>
      </c>
      <c r="CF902">
        <v>869846636.46000004</v>
      </c>
      <c r="CG902">
        <v>29366.49</v>
      </c>
      <c r="CH902">
        <v>33958</v>
      </c>
      <c r="CI902">
        <v>32.8664779</v>
      </c>
      <c r="CJ902">
        <v>5.81</v>
      </c>
      <c r="CK902">
        <v>-193956.67</v>
      </c>
      <c r="CL902">
        <v>-189140</v>
      </c>
      <c r="CM902">
        <v>4820</v>
      </c>
      <c r="CN902">
        <v>-63506.67</v>
      </c>
      <c r="CO902">
        <v>7164756.6699999999</v>
      </c>
      <c r="CP902">
        <v>-85190</v>
      </c>
      <c r="CQ902">
        <v>-265233.33</v>
      </c>
      <c r="CR902">
        <v>2272252.56</v>
      </c>
      <c r="CS902">
        <v>383266364.80000001</v>
      </c>
      <c r="CT902">
        <v>2986407.21</v>
      </c>
      <c r="CU902">
        <v>388525024.56999999</v>
      </c>
      <c r="CV902" s="34">
        <v>0.53441640000000001</v>
      </c>
      <c r="CW902">
        <v>184882882.5</v>
      </c>
      <c r="CX902" s="7">
        <v>8871977.4100000001</v>
      </c>
      <c r="CY902" s="10">
        <f t="shared" si="29"/>
        <v>0</v>
      </c>
      <c r="CZ902" s="10">
        <f>IFERROR(INDEX(CONFAZ!$A$2:$ES$440,MATCH(DATE(YEAR($A902),MONTH($A902),15),CONFAZ!$A$2:$A$440,0),4),0)</f>
        <v>29366.49</v>
      </c>
      <c r="DA902"/>
      <c r="DB902"/>
      <c r="DC902"/>
      <c r="DD902"/>
      <c r="DJ902"/>
    </row>
    <row r="903" spans="1:114" x14ac:dyDescent="0.25">
      <c r="A903" s="1">
        <v>44430</v>
      </c>
      <c r="B903" s="1" t="str">
        <f t="shared" si="28"/>
        <v>22/08/2021</v>
      </c>
      <c r="C903" t="s">
        <v>61</v>
      </c>
      <c r="D903" t="s">
        <v>11</v>
      </c>
      <c r="E903" s="8">
        <v>5.2516999999999996</v>
      </c>
      <c r="F903">
        <v>500905079.33000004</v>
      </c>
      <c r="G903">
        <v>7295127.0300000012</v>
      </c>
      <c r="H903">
        <v>850728937</v>
      </c>
      <c r="I903">
        <v>126514446.12</v>
      </c>
      <c r="J903">
        <v>112057029.02999999</v>
      </c>
      <c r="K903">
        <v>27431727.120000001</v>
      </c>
      <c r="L903">
        <v>42722335</v>
      </c>
      <c r="M903" s="10">
        <v>23397966</v>
      </c>
      <c r="N903" s="10">
        <v>34178504</v>
      </c>
      <c r="O903" s="10">
        <v>127452208</v>
      </c>
      <c r="P903" s="10">
        <v>166503230</v>
      </c>
      <c r="Q903" s="10">
        <v>9139008</v>
      </c>
      <c r="R903" s="10">
        <v>132421335</v>
      </c>
      <c r="S903" s="10">
        <v>5419248</v>
      </c>
      <c r="T903" s="10">
        <v>33092711</v>
      </c>
      <c r="U903" s="10">
        <v>220729202</v>
      </c>
      <c r="V903" s="10">
        <v>91282893</v>
      </c>
      <c r="W903" s="10">
        <v>5419248</v>
      </c>
      <c r="X903" s="10">
        <v>33092711</v>
      </c>
      <c r="Y903" s="10">
        <v>220729202</v>
      </c>
      <c r="Z903" s="10">
        <v>91282893</v>
      </c>
      <c r="AA903" s="10">
        <v>7112632</v>
      </c>
      <c r="AB903" s="10">
        <v>0.62197756179999997</v>
      </c>
      <c r="AC903">
        <v>142.1</v>
      </c>
      <c r="AD903" s="2">
        <v>27216375900</v>
      </c>
      <c r="AE903" s="2">
        <v>19557276638</v>
      </c>
      <c r="AF903" s="10">
        <f>INDEX(CONFAZ!$EN$2:$ES$408,MATCH(DATE(YEAR($A903),MONTH($A903),15),CONFAZ!$EN$2:$EN$408,0),2)</f>
        <v>402135245</v>
      </c>
      <c r="AG903" s="10">
        <f>INDEX(CONFAZ!$EN$2:$ES$408,MATCH(DATE(YEAR($A903),MONTH($A903),15),CONFAZ!$EN$2:$EN$408,0),3)</f>
        <v>426503016</v>
      </c>
      <c r="AH903">
        <v>1100</v>
      </c>
      <c r="AI903">
        <v>1945203421499.99</v>
      </c>
      <c r="AJ903">
        <v>5.01</v>
      </c>
      <c r="AK903">
        <v>0.88</v>
      </c>
      <c r="AL903">
        <v>1513.1983333333301</v>
      </c>
      <c r="AM903">
        <v>1165.8444999999999</v>
      </c>
      <c r="AN903">
        <v>1066.0638095238</v>
      </c>
      <c r="AO903">
        <v>1335.396</v>
      </c>
      <c r="AP903">
        <v>13.1383819922537</v>
      </c>
      <c r="AQ903">
        <v>1.87</v>
      </c>
      <c r="AR903">
        <v>370.3</v>
      </c>
      <c r="AS903">
        <v>40.659999999999997</v>
      </c>
      <c r="AT903" s="10">
        <v>753793700000</v>
      </c>
      <c r="AU903">
        <v>148432</v>
      </c>
      <c r="AV903">
        <v>1978</v>
      </c>
      <c r="AW903">
        <v>109848307</v>
      </c>
      <c r="AX903">
        <v>40411134</v>
      </c>
      <c r="AY903">
        <v>6235</v>
      </c>
      <c r="AZ903" s="10">
        <v>101</v>
      </c>
      <c r="BA903">
        <v>112</v>
      </c>
      <c r="BB903">
        <v>112</v>
      </c>
      <c r="BC903">
        <v>4992</v>
      </c>
      <c r="BD903">
        <v>0</v>
      </c>
      <c r="BE903">
        <v>3039</v>
      </c>
      <c r="BF903">
        <v>2046</v>
      </c>
      <c r="BG903">
        <v>992</v>
      </c>
      <c r="BH903">
        <v>2969</v>
      </c>
      <c r="BI903">
        <v>2036</v>
      </c>
      <c r="BJ903">
        <v>0</v>
      </c>
      <c r="BK903">
        <v>117650</v>
      </c>
      <c r="BL903">
        <v>66940328</v>
      </c>
      <c r="BM903">
        <v>2198298</v>
      </c>
      <c r="BN903">
        <v>0</v>
      </c>
      <c r="BO903">
        <v>33605801000</v>
      </c>
      <c r="BP903" s="3">
        <v>0.4</v>
      </c>
      <c r="BQ903" s="3">
        <v>3704</v>
      </c>
      <c r="BR903" s="3">
        <v>30699.57</v>
      </c>
      <c r="BS903">
        <v>3568480000</v>
      </c>
      <c r="BT903" s="3">
        <v>20396000</v>
      </c>
      <c r="BU903" s="3">
        <v>7460218000</v>
      </c>
      <c r="BV903" s="3">
        <v>16141426000</v>
      </c>
      <c r="BW903" s="3">
        <v>6415281000</v>
      </c>
      <c r="BX903" s="3">
        <v>27190520000</v>
      </c>
      <c r="BY903">
        <v>0</v>
      </c>
      <c r="BZ903">
        <v>0</v>
      </c>
      <c r="CA903">
        <v>0</v>
      </c>
      <c r="CB903">
        <v>0</v>
      </c>
      <c r="CC903">
        <v>33605801000</v>
      </c>
      <c r="CD903">
        <v>0.4</v>
      </c>
      <c r="CE903">
        <v>1840932.09</v>
      </c>
      <c r="CF903">
        <v>1007398793.01</v>
      </c>
      <c r="CG903">
        <v>13426.92</v>
      </c>
      <c r="CH903">
        <v>33783</v>
      </c>
      <c r="CI903">
        <v>32.8664779</v>
      </c>
      <c r="CJ903">
        <v>5.93</v>
      </c>
      <c r="CK903">
        <v>-193956.67</v>
      </c>
      <c r="CL903">
        <v>-189140</v>
      </c>
      <c r="CM903">
        <v>4820</v>
      </c>
      <c r="CN903">
        <v>-63506.67</v>
      </c>
      <c r="CO903">
        <v>7164756.6699999999</v>
      </c>
      <c r="CP903">
        <v>-85190</v>
      </c>
      <c r="CQ903">
        <v>-265233.33</v>
      </c>
      <c r="CR903">
        <v>2156217.16</v>
      </c>
      <c r="CS903">
        <v>385207681.80000001</v>
      </c>
      <c r="CT903">
        <v>2726726.68</v>
      </c>
      <c r="CU903">
        <v>390094914.68000001</v>
      </c>
      <c r="CV903" s="34">
        <v>0.53441640000000001</v>
      </c>
      <c r="CW903">
        <v>184882882.5</v>
      </c>
      <c r="CX903" s="7">
        <v>10415159.43</v>
      </c>
      <c r="CY903" s="10">
        <f t="shared" si="29"/>
        <v>0</v>
      </c>
      <c r="CZ903" s="10">
        <f>IFERROR(INDEX(CONFAZ!$A$2:$ES$440,MATCH(DATE(YEAR($A903),MONTH($A903),15),CONFAZ!$A$2:$A$440,0),4),0)</f>
        <v>13426.92</v>
      </c>
      <c r="DA903"/>
      <c r="DB903"/>
      <c r="DC903"/>
      <c r="DD903"/>
      <c r="DJ903"/>
    </row>
    <row r="904" spans="1:114" x14ac:dyDescent="0.25">
      <c r="A904" s="1">
        <v>44461</v>
      </c>
      <c r="B904" s="1" t="str">
        <f t="shared" si="28"/>
        <v>22/09/2021</v>
      </c>
      <c r="C904" t="s">
        <v>61</v>
      </c>
      <c r="D904" t="s">
        <v>11</v>
      </c>
      <c r="E904" s="8">
        <v>5.2797000000000001</v>
      </c>
      <c r="F904">
        <v>498196952.61999989</v>
      </c>
      <c r="G904">
        <v>6865550.709999999</v>
      </c>
      <c r="H904">
        <v>839367490</v>
      </c>
      <c r="I904">
        <v>128655751.50000001</v>
      </c>
      <c r="J904">
        <v>94341815.719999984</v>
      </c>
      <c r="K904">
        <v>30254367.929999996</v>
      </c>
      <c r="L904">
        <v>28850132</v>
      </c>
      <c r="M904" s="10">
        <v>28307453</v>
      </c>
      <c r="N904" s="10">
        <v>34190161</v>
      </c>
      <c r="O904" s="10">
        <v>123026887</v>
      </c>
      <c r="P904" s="10">
        <v>155977187</v>
      </c>
      <c r="Q904" s="10">
        <v>11100177</v>
      </c>
      <c r="R904" s="10">
        <v>136578701</v>
      </c>
      <c r="S904" s="10">
        <v>4445308</v>
      </c>
      <c r="T904" s="10">
        <v>33497139</v>
      </c>
      <c r="U904" s="10">
        <v>204267291</v>
      </c>
      <c r="V904" s="10">
        <v>101248404</v>
      </c>
      <c r="W904" s="10">
        <v>4445308</v>
      </c>
      <c r="X904" s="10">
        <v>33497139</v>
      </c>
      <c r="Y904" s="10">
        <v>204267291</v>
      </c>
      <c r="Z904" s="10">
        <v>101248404</v>
      </c>
      <c r="AA904" s="10">
        <v>6728782</v>
      </c>
      <c r="AB904" s="10">
        <v>0.22634423610000001</v>
      </c>
      <c r="AC904">
        <v>138.88999999999999</v>
      </c>
      <c r="AD904" s="2">
        <v>24376129510</v>
      </c>
      <c r="AE904" s="2">
        <v>19975447581</v>
      </c>
      <c r="AF904" s="10">
        <f>INDEX(CONFAZ!$EN$2:$ES$408,MATCH(DATE(YEAR($A904),MONTH($A904),15),CONFAZ!$EN$2:$EN$408,0),2)</f>
        <v>369543247</v>
      </c>
      <c r="AG904" s="10">
        <f>INDEX(CONFAZ!$EN$2:$ES$408,MATCH(DATE(YEAR($A904),MONTH($A904),15),CONFAZ!$EN$2:$EN$408,0),3)</f>
        <v>376687647</v>
      </c>
      <c r="AH904">
        <v>1100</v>
      </c>
      <c r="AI904">
        <v>1947607414200</v>
      </c>
      <c r="AJ904">
        <v>5.43</v>
      </c>
      <c r="AK904">
        <v>1.2</v>
      </c>
      <c r="AL904">
        <v>1516.62944444444</v>
      </c>
      <c r="AM904">
        <v>1167.8879999999999</v>
      </c>
      <c r="AN904">
        <v>1070.0509523809501</v>
      </c>
      <c r="AO904">
        <v>1333.6432</v>
      </c>
      <c r="AP904">
        <v>12.6403517838183</v>
      </c>
      <c r="AQ904">
        <v>2.16</v>
      </c>
      <c r="AR904">
        <v>400.85</v>
      </c>
      <c r="AS904">
        <v>43.72</v>
      </c>
      <c r="AT904" s="10">
        <v>745774400000</v>
      </c>
      <c r="AU904">
        <v>173724</v>
      </c>
      <c r="AV904">
        <v>485</v>
      </c>
      <c r="AW904">
        <v>142757647</v>
      </c>
      <c r="AX904">
        <v>59927029</v>
      </c>
      <c r="AY904">
        <v>7937</v>
      </c>
      <c r="AZ904" s="10">
        <v>3974</v>
      </c>
      <c r="BA904">
        <v>238</v>
      </c>
      <c r="BB904">
        <v>238</v>
      </c>
      <c r="BC904">
        <v>6106</v>
      </c>
      <c r="BD904">
        <v>96</v>
      </c>
      <c r="BE904">
        <v>566</v>
      </c>
      <c r="BF904">
        <v>13821</v>
      </c>
      <c r="BG904">
        <v>555</v>
      </c>
      <c r="BH904">
        <v>8657</v>
      </c>
      <c r="BI904">
        <v>8169</v>
      </c>
      <c r="BJ904">
        <v>0</v>
      </c>
      <c r="BK904">
        <v>117830</v>
      </c>
      <c r="BL904">
        <v>79826634</v>
      </c>
      <c r="BM904">
        <v>2653532</v>
      </c>
      <c r="BN904">
        <v>0</v>
      </c>
      <c r="BO904">
        <v>33605801000</v>
      </c>
      <c r="BP904" s="3">
        <v>0.4</v>
      </c>
      <c r="BQ904" s="3">
        <v>3704</v>
      </c>
      <c r="BR904" s="3">
        <v>30699.57</v>
      </c>
      <c r="BS904">
        <v>3568480000</v>
      </c>
      <c r="BT904" s="3">
        <v>20396000</v>
      </c>
      <c r="BU904" s="3">
        <v>7460218000</v>
      </c>
      <c r="BV904" s="3">
        <v>16141426000</v>
      </c>
      <c r="BW904" s="3">
        <v>6415281000</v>
      </c>
      <c r="BX904">
        <v>27190520000</v>
      </c>
      <c r="BY904">
        <v>0</v>
      </c>
      <c r="BZ904">
        <v>0</v>
      </c>
      <c r="CA904">
        <v>0</v>
      </c>
      <c r="CB904">
        <v>0</v>
      </c>
      <c r="CC904">
        <v>33605801000</v>
      </c>
      <c r="CD904">
        <v>0.4</v>
      </c>
      <c r="CE904">
        <v>1876454.48</v>
      </c>
      <c r="CF904">
        <v>1105982735.1199999</v>
      </c>
      <c r="CG904">
        <v>15316.89</v>
      </c>
      <c r="CH904">
        <v>33786</v>
      </c>
      <c r="CI904">
        <v>32.8664779</v>
      </c>
      <c r="CJ904">
        <v>6.08</v>
      </c>
      <c r="CK904">
        <v>-193956.67</v>
      </c>
      <c r="CL904">
        <v>-189140</v>
      </c>
      <c r="CM904">
        <v>4820</v>
      </c>
      <c r="CN904">
        <v>-63506.67</v>
      </c>
      <c r="CO904">
        <v>7164756.6699999999</v>
      </c>
      <c r="CP904">
        <v>-85190</v>
      </c>
      <c r="CQ904">
        <v>-265233.33</v>
      </c>
      <c r="CR904">
        <v>1815091.8</v>
      </c>
      <c r="CS904">
        <v>369161567.27999997</v>
      </c>
      <c r="CT904">
        <v>807597.92</v>
      </c>
      <c r="CU904">
        <v>371784257</v>
      </c>
      <c r="CV904" s="34">
        <v>0.53441640000000001</v>
      </c>
      <c r="CW904">
        <v>184882882.5</v>
      </c>
      <c r="CX904" s="7">
        <v>5843569.2699999996</v>
      </c>
      <c r="CY904" s="10">
        <f t="shared" si="29"/>
        <v>0</v>
      </c>
      <c r="CZ904" s="10">
        <f>IFERROR(INDEX(CONFAZ!$A$2:$ES$440,MATCH(DATE(YEAR($A904),MONTH($A904),15),CONFAZ!$A$2:$A$440,0),4),0)</f>
        <v>15316.89</v>
      </c>
      <c r="DA904"/>
      <c r="DB904"/>
      <c r="DC904"/>
      <c r="DD904"/>
      <c r="DJ904"/>
    </row>
    <row r="905" spans="1:114" x14ac:dyDescent="0.25">
      <c r="A905" s="1">
        <v>44491</v>
      </c>
      <c r="B905" s="1" t="str">
        <f t="shared" si="28"/>
        <v>22/10/2021</v>
      </c>
      <c r="C905" t="s">
        <v>61</v>
      </c>
      <c r="D905" t="s">
        <v>11</v>
      </c>
      <c r="E905" s="8">
        <v>5.54</v>
      </c>
      <c r="F905">
        <v>531317565.36000001</v>
      </c>
      <c r="G905">
        <v>7406992.8099999987</v>
      </c>
      <c r="H905">
        <v>879234137</v>
      </c>
      <c r="I905">
        <v>147660390.55000001</v>
      </c>
      <c r="J905">
        <v>90887873.959999993</v>
      </c>
      <c r="K905">
        <v>26167238.520000003</v>
      </c>
      <c r="L905">
        <v>22200213</v>
      </c>
      <c r="M905" s="10">
        <v>27308307</v>
      </c>
      <c r="N905" s="10">
        <v>32465047</v>
      </c>
      <c r="O905" s="10">
        <v>119059047</v>
      </c>
      <c r="P905" s="10">
        <v>152811538</v>
      </c>
      <c r="Q905" s="10">
        <v>10585686</v>
      </c>
      <c r="R905" s="10">
        <v>147076414</v>
      </c>
      <c r="S905" s="10">
        <v>5238458</v>
      </c>
      <c r="T905" s="10">
        <v>28916115</v>
      </c>
      <c r="U905" s="10">
        <v>240967255</v>
      </c>
      <c r="V905" s="10">
        <v>107832145</v>
      </c>
      <c r="W905" s="10">
        <v>5238458</v>
      </c>
      <c r="X905" s="10">
        <v>28916115</v>
      </c>
      <c r="Y905" s="10">
        <v>240967255</v>
      </c>
      <c r="Z905" s="10">
        <v>107832145</v>
      </c>
      <c r="AA905" s="10">
        <v>6974125</v>
      </c>
      <c r="AB905" s="10">
        <v>0.56458268980000004</v>
      </c>
      <c r="AC905">
        <v>138.24</v>
      </c>
      <c r="AD905" s="2">
        <v>22602637234</v>
      </c>
      <c r="AE905" s="2">
        <v>20538918428</v>
      </c>
      <c r="AF905" s="10">
        <f>INDEX(CONFAZ!$EN$2:$ES$408,MATCH(DATE(YEAR($A905),MONTH($A905),15),CONFAZ!$EN$2:$EN$408,0),2)</f>
        <v>386935636</v>
      </c>
      <c r="AG905" s="10">
        <f>INDEX(CONFAZ!$EN$2:$ES$408,MATCH(DATE(YEAR($A905),MONTH($A905),15),CONFAZ!$EN$2:$EN$408,0),3)</f>
        <v>681734361</v>
      </c>
      <c r="AH905">
        <v>1100</v>
      </c>
      <c r="AI905">
        <v>2038315580000</v>
      </c>
      <c r="AJ905">
        <v>6.3</v>
      </c>
      <c r="AK905">
        <v>1.1599999999999999</v>
      </c>
      <c r="AL905">
        <v>1526.1416666666601</v>
      </c>
      <c r="AM905">
        <v>1170.482</v>
      </c>
      <c r="AN905">
        <v>1067.7609523809499</v>
      </c>
      <c r="AO905">
        <v>1338.6248000000001</v>
      </c>
      <c r="AP905">
        <v>12.0770324898936</v>
      </c>
      <c r="AQ905">
        <v>2.25</v>
      </c>
      <c r="AR905">
        <v>455.82</v>
      </c>
      <c r="AS905">
        <v>12.64</v>
      </c>
      <c r="AT905" s="10">
        <v>754484100000</v>
      </c>
      <c r="AU905">
        <v>80317</v>
      </c>
      <c r="AV905">
        <v>118</v>
      </c>
      <c r="AW905">
        <v>188407396</v>
      </c>
      <c r="AX905">
        <v>157699041</v>
      </c>
      <c r="AY905">
        <v>3416</v>
      </c>
      <c r="AZ905" s="10">
        <v>932</v>
      </c>
      <c r="BA905">
        <v>100</v>
      </c>
      <c r="BB905">
        <v>100</v>
      </c>
      <c r="BC905">
        <v>3411</v>
      </c>
      <c r="BD905">
        <v>0</v>
      </c>
      <c r="BE905">
        <v>1169</v>
      </c>
      <c r="BF905">
        <v>3997</v>
      </c>
      <c r="BG905">
        <v>713</v>
      </c>
      <c r="BH905">
        <v>4108</v>
      </c>
      <c r="BI905">
        <v>2897</v>
      </c>
      <c r="BJ905">
        <v>0</v>
      </c>
      <c r="BK905">
        <v>61580</v>
      </c>
      <c r="BL905">
        <v>29714608</v>
      </c>
      <c r="BM905">
        <v>821173</v>
      </c>
      <c r="BN905">
        <v>0</v>
      </c>
      <c r="BO905">
        <v>33605801000</v>
      </c>
      <c r="BP905">
        <v>0.4</v>
      </c>
      <c r="BQ905">
        <v>3704</v>
      </c>
      <c r="BR905">
        <v>30699.57</v>
      </c>
      <c r="BS905">
        <v>3568480000</v>
      </c>
      <c r="BT905">
        <v>20396000</v>
      </c>
      <c r="BU905">
        <v>7460218000</v>
      </c>
      <c r="BV905">
        <v>16141426000</v>
      </c>
      <c r="BW905">
        <v>6415281000</v>
      </c>
      <c r="BX905">
        <v>27190520000</v>
      </c>
      <c r="BY905">
        <v>0</v>
      </c>
      <c r="BZ905">
        <v>0</v>
      </c>
      <c r="CA905">
        <v>0</v>
      </c>
      <c r="CB905">
        <v>0</v>
      </c>
      <c r="CC905">
        <v>33605801000</v>
      </c>
      <c r="CD905">
        <v>0.4</v>
      </c>
      <c r="CE905">
        <v>1938490.23</v>
      </c>
      <c r="CF905">
        <v>1184728860.22</v>
      </c>
      <c r="CG905">
        <v>22496.55</v>
      </c>
      <c r="CH905">
        <v>33605</v>
      </c>
      <c r="CI905">
        <v>32.8664779</v>
      </c>
      <c r="CJ905">
        <v>6.34</v>
      </c>
      <c r="CK905">
        <v>-290550</v>
      </c>
      <c r="CL905">
        <v>-286913.33</v>
      </c>
      <c r="CM905">
        <v>3636.67</v>
      </c>
      <c r="CN905">
        <v>35650</v>
      </c>
      <c r="CO905">
        <v>6822050</v>
      </c>
      <c r="CP905">
        <v>-114176.67</v>
      </c>
      <c r="CQ905">
        <v>-308083.33</v>
      </c>
      <c r="CR905">
        <v>2388034.39</v>
      </c>
      <c r="CS905">
        <v>385618759.83999997</v>
      </c>
      <c r="CT905">
        <v>557166.81000000006</v>
      </c>
      <c r="CU905">
        <v>388598418.44999999</v>
      </c>
      <c r="CV905" s="34">
        <v>0.53441640000000001</v>
      </c>
      <c r="CW905">
        <v>184882882.5</v>
      </c>
      <c r="CX905" s="7">
        <v>5248552.66</v>
      </c>
      <c r="CY905" s="10">
        <f t="shared" si="29"/>
        <v>0</v>
      </c>
      <c r="CZ905" s="10">
        <f>IFERROR(INDEX(CONFAZ!$A$2:$ES$440,MATCH(DATE(YEAR($A905),MONTH($A905),15),CONFAZ!$A$2:$A$440,0),4),0)</f>
        <v>22496.55</v>
      </c>
      <c r="DA905"/>
      <c r="DB905"/>
      <c r="DC905"/>
      <c r="DD905"/>
      <c r="DJ905"/>
    </row>
    <row r="906" spans="1:114" x14ac:dyDescent="0.25">
      <c r="A906" s="1">
        <v>44522</v>
      </c>
      <c r="B906" s="1" t="str">
        <f t="shared" si="28"/>
        <v>22/11/2021</v>
      </c>
      <c r="C906" t="s">
        <v>61</v>
      </c>
      <c r="D906" t="s">
        <v>11</v>
      </c>
      <c r="E906" s="8">
        <v>5.5568999999999997</v>
      </c>
      <c r="F906">
        <v>646167852.21000004</v>
      </c>
      <c r="G906">
        <v>5558638.1099999994</v>
      </c>
      <c r="H906">
        <v>970159776</v>
      </c>
      <c r="I906">
        <v>127143312.58</v>
      </c>
      <c r="J906">
        <v>73210751.849999994</v>
      </c>
      <c r="K906">
        <v>30264027.750000004</v>
      </c>
      <c r="L906">
        <v>19729246</v>
      </c>
      <c r="M906" s="10">
        <v>28223013</v>
      </c>
      <c r="N906" s="10">
        <v>32115234</v>
      </c>
      <c r="O906" s="10">
        <v>131801759</v>
      </c>
      <c r="P906" s="10">
        <v>142475195</v>
      </c>
      <c r="Q906" s="10">
        <v>10357533</v>
      </c>
      <c r="R906" s="10">
        <v>143554360</v>
      </c>
      <c r="S906" s="10">
        <v>5610307</v>
      </c>
      <c r="T906" s="10">
        <v>34230349</v>
      </c>
      <c r="U906" s="10">
        <v>318154772</v>
      </c>
      <c r="V906" s="10">
        <v>118284838</v>
      </c>
      <c r="W906" s="10">
        <v>5610307</v>
      </c>
      <c r="X906" s="10">
        <v>34230349</v>
      </c>
      <c r="Y906" s="10">
        <v>318154772</v>
      </c>
      <c r="Z906" s="10">
        <v>118284838</v>
      </c>
      <c r="AA906" s="10">
        <v>5352416</v>
      </c>
      <c r="AB906" s="10">
        <v>0.99946628000000004</v>
      </c>
      <c r="AC906">
        <v>140.06</v>
      </c>
      <c r="AD906" s="2">
        <v>20501766210</v>
      </c>
      <c r="AE906" s="2">
        <v>21611840519</v>
      </c>
      <c r="AF906" s="10">
        <f>INDEX(CONFAZ!$EN$2:$ES$408,MATCH(DATE(YEAR($A906),MONTH($A906),15),CONFAZ!$EN$2:$EN$408,0),2)</f>
        <v>278021279</v>
      </c>
      <c r="AG906" s="10">
        <f>INDEX(CONFAZ!$EN$2:$ES$408,MATCH(DATE(YEAR($A906),MONTH($A906),15),CONFAZ!$EN$2:$EN$408,0),3)</f>
        <v>474029136</v>
      </c>
      <c r="AH906">
        <v>1100</v>
      </c>
      <c r="AI906">
        <v>2043672226800</v>
      </c>
      <c r="AJ906">
        <v>7.65</v>
      </c>
      <c r="AK906">
        <v>0.84</v>
      </c>
      <c r="AL906">
        <v>1533.23555555555</v>
      </c>
      <c r="AM906">
        <v>1180.3315</v>
      </c>
      <c r="AN906">
        <v>1081.1095238095199</v>
      </c>
      <c r="AO906">
        <v>1347.3456000000001</v>
      </c>
      <c r="AP906">
        <v>11.557273955373301</v>
      </c>
      <c r="AQ906">
        <v>1.95</v>
      </c>
      <c r="AR906">
        <v>430.35</v>
      </c>
      <c r="AS906">
        <v>47.36</v>
      </c>
      <c r="AT906" s="10">
        <v>771279400000</v>
      </c>
      <c r="AU906">
        <v>176665</v>
      </c>
      <c r="AV906">
        <v>388</v>
      </c>
      <c r="AW906">
        <v>162766079</v>
      </c>
      <c r="AX906">
        <v>116416346</v>
      </c>
      <c r="AY906">
        <v>8783</v>
      </c>
      <c r="AZ906" s="10">
        <v>1492</v>
      </c>
      <c r="BA906">
        <v>274</v>
      </c>
      <c r="BB906">
        <v>274</v>
      </c>
      <c r="BC906">
        <v>6071</v>
      </c>
      <c r="BD906">
        <v>42</v>
      </c>
      <c r="BE906">
        <v>1184</v>
      </c>
      <c r="BF906">
        <v>1403</v>
      </c>
      <c r="BG906">
        <v>1724</v>
      </c>
      <c r="BH906">
        <v>4796</v>
      </c>
      <c r="BI906">
        <v>3658</v>
      </c>
      <c r="BJ906">
        <v>0</v>
      </c>
      <c r="BK906">
        <v>133555</v>
      </c>
      <c r="BL906">
        <v>45868478</v>
      </c>
      <c r="BM906">
        <v>127199</v>
      </c>
      <c r="BN906">
        <v>0</v>
      </c>
      <c r="BO906">
        <v>33605801000</v>
      </c>
      <c r="BP906">
        <v>0.4</v>
      </c>
      <c r="BQ906">
        <v>3704</v>
      </c>
      <c r="BR906">
        <v>30699.57</v>
      </c>
      <c r="BS906">
        <v>3568480000</v>
      </c>
      <c r="BT906">
        <v>20396000</v>
      </c>
      <c r="BU906">
        <v>7460218000</v>
      </c>
      <c r="BV906">
        <v>16141426000</v>
      </c>
      <c r="BW906">
        <v>6415281000</v>
      </c>
      <c r="BX906">
        <v>27190520000</v>
      </c>
      <c r="BY906">
        <v>0</v>
      </c>
      <c r="BZ906">
        <v>0</v>
      </c>
      <c r="CA906">
        <v>0</v>
      </c>
      <c r="CB906">
        <v>0</v>
      </c>
      <c r="CC906">
        <v>33605801000</v>
      </c>
      <c r="CD906">
        <v>0.4</v>
      </c>
      <c r="CE906">
        <v>2136571.37</v>
      </c>
      <c r="CF906">
        <v>910622313.13999999</v>
      </c>
      <c r="CG906">
        <v>16004.93</v>
      </c>
      <c r="CH906">
        <v>34217</v>
      </c>
      <c r="CI906">
        <v>32.8664779</v>
      </c>
      <c r="CJ906">
        <v>6.74</v>
      </c>
      <c r="CK906">
        <v>-290550</v>
      </c>
      <c r="CL906">
        <v>-286913.33</v>
      </c>
      <c r="CM906">
        <v>3636.67</v>
      </c>
      <c r="CN906">
        <v>35650</v>
      </c>
      <c r="CO906">
        <v>6822050</v>
      </c>
      <c r="CP906">
        <v>-114176.67</v>
      </c>
      <c r="CQ906">
        <v>-308083.33</v>
      </c>
      <c r="CR906">
        <v>2168264.9500000002</v>
      </c>
      <c r="CS906">
        <v>461625461.94999999</v>
      </c>
      <c r="CT906">
        <v>394123.45</v>
      </c>
      <c r="CU906">
        <v>464200502.80000001</v>
      </c>
      <c r="CV906" s="34">
        <v>0.53441640000000001</v>
      </c>
      <c r="CW906">
        <v>184882882.5</v>
      </c>
      <c r="CX906" s="7">
        <v>3590606.21</v>
      </c>
      <c r="CY906" s="10">
        <f t="shared" si="29"/>
        <v>0</v>
      </c>
      <c r="CZ906" s="10">
        <f>IFERROR(INDEX(CONFAZ!$A$2:$ES$440,MATCH(DATE(YEAR($A906),MONTH($A906),15),CONFAZ!$A$2:$A$440,0),4),0)</f>
        <v>16004.93</v>
      </c>
      <c r="DA906"/>
      <c r="DB906"/>
      <c r="DC906"/>
      <c r="DD906"/>
      <c r="DJ906"/>
    </row>
    <row r="907" spans="1:114" x14ac:dyDescent="0.25">
      <c r="A907" s="1">
        <v>44552</v>
      </c>
      <c r="B907" s="1" t="str">
        <f t="shared" si="28"/>
        <v>22/12/2021</v>
      </c>
      <c r="C907" t="s">
        <v>61</v>
      </c>
      <c r="D907" t="s">
        <v>11</v>
      </c>
      <c r="E907" s="8">
        <v>5.6513999999999998</v>
      </c>
      <c r="F907">
        <v>557771667.92000008</v>
      </c>
      <c r="G907">
        <v>7975799.1999999993</v>
      </c>
      <c r="H907">
        <v>991229983</v>
      </c>
      <c r="I907">
        <v>135166000.19999999</v>
      </c>
      <c r="J907">
        <v>170206723.82000002</v>
      </c>
      <c r="K907">
        <v>28869655.539999995</v>
      </c>
      <c r="L907">
        <v>30225659</v>
      </c>
      <c r="M907" s="10">
        <v>23946369</v>
      </c>
      <c r="N907" s="10">
        <v>30167094</v>
      </c>
      <c r="O907" s="10">
        <v>149763710</v>
      </c>
      <c r="P907" s="10">
        <v>166212730</v>
      </c>
      <c r="Q907" s="10">
        <v>12493931</v>
      </c>
      <c r="R907" s="10">
        <v>140327643</v>
      </c>
      <c r="S907" s="10">
        <v>6297711</v>
      </c>
      <c r="T907" s="10">
        <v>29009974</v>
      </c>
      <c r="U907" s="10">
        <v>312384514</v>
      </c>
      <c r="V907" s="10">
        <v>113045019</v>
      </c>
      <c r="W907" s="10">
        <v>6297711</v>
      </c>
      <c r="X907" s="10">
        <v>29009974</v>
      </c>
      <c r="Y907" s="10">
        <v>312384514</v>
      </c>
      <c r="Z907" s="10">
        <v>113045019</v>
      </c>
      <c r="AA907" s="10">
        <v>7581288</v>
      </c>
      <c r="AB907" s="10">
        <v>0.86394703650000004</v>
      </c>
      <c r="AC907">
        <v>142.02000000000001</v>
      </c>
      <c r="AD907" s="2">
        <v>24432406778</v>
      </c>
      <c r="AE907" s="2">
        <v>20419466049</v>
      </c>
      <c r="AF907" s="10">
        <f>INDEX(CONFAZ!$EN$2:$ES$408,MATCH(DATE(YEAR($A907),MONTH($A907),15),CONFAZ!$EN$2:$EN$408,0),2)</f>
        <v>346821117</v>
      </c>
      <c r="AG907" s="10">
        <f>INDEX(CONFAZ!$EN$2:$ES$408,MATCH(DATE(YEAR($A907),MONTH($A907),15),CONFAZ!$EN$2:$EN$408,0),3)</f>
        <v>381527846</v>
      </c>
      <c r="AH907">
        <v>1100</v>
      </c>
      <c r="AI907">
        <v>2046959685600</v>
      </c>
      <c r="AJ907">
        <v>8.76</v>
      </c>
      <c r="AK907">
        <v>0.73</v>
      </c>
      <c r="AL907">
        <v>1549.3955555555499</v>
      </c>
      <c r="AM907">
        <v>1189.7394999999999</v>
      </c>
      <c r="AN907">
        <v>1089.99047619047</v>
      </c>
      <c r="AO907">
        <v>1364.0608</v>
      </c>
      <c r="AP907">
        <v>11.1462722025278</v>
      </c>
      <c r="AQ907">
        <v>1.73</v>
      </c>
      <c r="AR907">
        <v>417.92</v>
      </c>
      <c r="AS907">
        <v>29.99</v>
      </c>
      <c r="AT907" s="10">
        <v>783800900000</v>
      </c>
      <c r="AU907">
        <v>141890</v>
      </c>
      <c r="AV907">
        <v>2258</v>
      </c>
      <c r="AW907">
        <v>201729323</v>
      </c>
      <c r="AX907">
        <v>149801530</v>
      </c>
      <c r="AY907">
        <v>8525</v>
      </c>
      <c r="AZ907" s="10">
        <v>3379</v>
      </c>
      <c r="BA907">
        <v>342</v>
      </c>
      <c r="BB907">
        <v>342</v>
      </c>
      <c r="BC907">
        <v>6213</v>
      </c>
      <c r="BD907">
        <v>0</v>
      </c>
      <c r="BE907">
        <v>1485</v>
      </c>
      <c r="BF907">
        <v>12969</v>
      </c>
      <c r="BG907">
        <v>506</v>
      </c>
      <c r="BH907">
        <v>2996</v>
      </c>
      <c r="BI907">
        <v>3295</v>
      </c>
      <c r="BJ907">
        <v>0</v>
      </c>
      <c r="BK907">
        <v>107017</v>
      </c>
      <c r="BL907">
        <v>51441795</v>
      </c>
      <c r="BM907">
        <v>189777</v>
      </c>
      <c r="BN907">
        <v>0</v>
      </c>
      <c r="BO907">
        <v>33605801000</v>
      </c>
      <c r="BP907">
        <v>0.4</v>
      </c>
      <c r="BQ907">
        <v>3704</v>
      </c>
      <c r="BR907">
        <v>30699.57</v>
      </c>
      <c r="BS907">
        <v>3568480000</v>
      </c>
      <c r="BT907">
        <v>20396000</v>
      </c>
      <c r="BU907">
        <v>7460218000</v>
      </c>
      <c r="BV907">
        <v>16141426000</v>
      </c>
      <c r="BW907">
        <v>6415281000</v>
      </c>
      <c r="BX907">
        <v>27190520000</v>
      </c>
      <c r="BY907">
        <v>0</v>
      </c>
      <c r="BZ907">
        <v>0</v>
      </c>
      <c r="CA907">
        <v>0</v>
      </c>
      <c r="CB907">
        <v>0</v>
      </c>
      <c r="CC907">
        <v>33605801000</v>
      </c>
      <c r="CD907">
        <v>0.4</v>
      </c>
      <c r="CE907">
        <v>2574832.34</v>
      </c>
      <c r="CF907">
        <v>765179926.66999996</v>
      </c>
      <c r="CG907">
        <v>28568.39</v>
      </c>
      <c r="CH907">
        <v>34323</v>
      </c>
      <c r="CI907">
        <v>32.8664779</v>
      </c>
      <c r="CJ907">
        <v>6.67</v>
      </c>
      <c r="CK907">
        <v>-290550</v>
      </c>
      <c r="CL907">
        <v>-286913.33</v>
      </c>
      <c r="CM907">
        <v>3636.67</v>
      </c>
      <c r="CN907">
        <v>35650</v>
      </c>
      <c r="CO907">
        <v>6822050</v>
      </c>
      <c r="CP907">
        <v>-114176.67</v>
      </c>
      <c r="CQ907">
        <v>-308083.33</v>
      </c>
      <c r="CR907">
        <v>1968750.44</v>
      </c>
      <c r="CS907">
        <v>466751647.38999999</v>
      </c>
      <c r="CT907">
        <v>907086.88</v>
      </c>
      <c r="CU907">
        <v>469627484.70999998</v>
      </c>
      <c r="CV907" s="34">
        <v>0.53441640000000001</v>
      </c>
      <c r="CW907">
        <v>221865375.30000001</v>
      </c>
      <c r="CX907" s="7">
        <v>3323415.23</v>
      </c>
      <c r="CY907" s="10">
        <f t="shared" si="29"/>
        <v>0</v>
      </c>
      <c r="CZ907" s="10">
        <f>IFERROR(INDEX(CONFAZ!$A$2:$ES$440,MATCH(DATE(YEAR($A907),MONTH($A907),15),CONFAZ!$A$2:$A$440,0),4),0)</f>
        <v>28568.39</v>
      </c>
      <c r="DA907"/>
      <c r="DB907"/>
      <c r="DC907"/>
      <c r="DD907"/>
      <c r="DJ907"/>
    </row>
    <row r="908" spans="1:114" x14ac:dyDescent="0.25">
      <c r="CX908" s="7">
        <f>SUBTOTAL(9,CX2:CX907)</f>
        <v>12201516384.24999</v>
      </c>
      <c r="DB908" s="10"/>
    </row>
  </sheetData>
  <autoFilter ref="A1:CZ907" xr:uid="{00000000-0001-0000-0000-000000000000}">
    <sortState xmlns:xlrd2="http://schemas.microsoft.com/office/spreadsheetml/2017/richdata2" ref="A2:CZ907">
      <sortCondition ref="D1:D907"/>
    </sortState>
  </autoFilter>
  <sortState xmlns:xlrd2="http://schemas.microsoft.com/office/spreadsheetml/2017/richdata2" ref="A2:CX907">
    <sortCondition ref="A2:A907"/>
    <sortCondition ref="C2:C907"/>
    <sortCondition ref="D2:D907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CAF7-2FDA-4611-A72E-2A2E21EF3856}">
  <dimension ref="A1:FD457"/>
  <sheetViews>
    <sheetView tabSelected="1" workbookViewId="0">
      <pane ySplit="1" topLeftCell="A2" activePane="bottomLeft" state="frozen"/>
      <selection pane="bottomLeft" activeCell="G39" sqref="G39"/>
    </sheetView>
  </sheetViews>
  <sheetFormatPr defaultRowHeight="15" x14ac:dyDescent="0.25"/>
  <cols>
    <col min="1" max="1" width="11.28515625" bestFit="1" customWidth="1"/>
    <col min="2" max="2" width="11.7109375" bestFit="1" customWidth="1"/>
    <col min="3" max="3" width="15.42578125" bestFit="1" customWidth="1"/>
    <col min="4" max="4" width="15.140625" customWidth="1"/>
    <col min="6" max="6" width="10.7109375" style="1" bestFit="1" customWidth="1"/>
    <col min="7" max="7" width="17.7109375" style="1" bestFit="1" customWidth="1"/>
    <col min="8" max="8" width="16" bestFit="1" customWidth="1"/>
    <col min="9" max="9" width="10.28515625" bestFit="1" customWidth="1"/>
    <col min="10" max="10" width="10.7109375" bestFit="1" customWidth="1"/>
    <col min="11" max="11" width="17.7109375" style="30" customWidth="1"/>
    <col min="12" max="12" width="15.28515625" style="4" customWidth="1"/>
    <col min="13" max="13" width="12" customWidth="1"/>
    <col min="14" max="14" width="16.5703125" customWidth="1"/>
    <col min="15" max="15" width="16.85546875" customWidth="1"/>
    <col min="16" max="16" width="15.140625" customWidth="1"/>
    <col min="17" max="17" width="14.5703125" customWidth="1"/>
    <col min="18" max="18" width="20.42578125" style="4" customWidth="1"/>
    <col min="19" max="19" width="23.7109375" customWidth="1"/>
    <col min="20" max="20" width="15.28515625" customWidth="1"/>
    <col min="21" max="21" width="14.7109375" customWidth="1"/>
    <col min="22" max="22" width="20" customWidth="1"/>
    <col min="23" max="23" width="14.28515625" customWidth="1"/>
    <col min="24" max="24" width="15" customWidth="1"/>
    <col min="25" max="25" width="10.140625" customWidth="1"/>
    <col min="26" max="26" width="9.140625" style="14" customWidth="1"/>
    <col min="27" max="27" width="17.85546875" customWidth="1"/>
    <col min="28" max="28" width="17.5703125" customWidth="1"/>
    <col min="29" max="29" width="16" customWidth="1"/>
    <col min="30" max="30" width="8.7109375" customWidth="1"/>
    <col min="31" max="31" width="12" customWidth="1"/>
    <col min="32" max="32" width="12.28515625" customWidth="1"/>
    <col min="33" max="33" width="14.42578125" customWidth="1"/>
    <col min="34" max="34" width="14.140625" customWidth="1"/>
    <col min="35" max="35" width="14.85546875" customWidth="1"/>
    <col min="36" max="36" width="9.140625" customWidth="1"/>
    <col min="37" max="37" width="18" customWidth="1"/>
    <col min="38" max="38" width="16.5703125" customWidth="1"/>
    <col min="39" max="39" width="9.140625" customWidth="1"/>
    <col min="40" max="40" width="14.28515625" customWidth="1"/>
    <col min="41" max="41" width="13.7109375" customWidth="1"/>
    <col min="42" max="42" width="18.5703125" bestFit="1" customWidth="1"/>
    <col min="43" max="44" width="19" bestFit="1" customWidth="1"/>
    <col min="45" max="45" width="21.85546875" style="1" bestFit="1" customWidth="1"/>
    <col min="46" max="46" width="12" bestFit="1" customWidth="1"/>
    <col min="47" max="47" width="22.140625" bestFit="1" customWidth="1"/>
    <col min="48" max="48" width="19.85546875" bestFit="1" customWidth="1"/>
    <col min="49" max="49" width="17.5703125" bestFit="1" customWidth="1"/>
    <col min="50" max="51" width="14.140625" bestFit="1" customWidth="1"/>
    <col min="52" max="52" width="15.5703125" bestFit="1" customWidth="1"/>
    <col min="53" max="53" width="21.7109375" bestFit="1" customWidth="1"/>
    <col min="54" max="54" width="20.85546875" bestFit="1" customWidth="1"/>
    <col min="55" max="55" width="14.42578125" bestFit="1" customWidth="1"/>
    <col min="56" max="56" width="10.7109375" bestFit="1" customWidth="1"/>
    <col min="57" max="57" width="12" customWidth="1"/>
    <col min="58" max="59" width="12" hidden="1" customWidth="1"/>
    <col min="60" max="60" width="24.7109375" style="4" hidden="1" customWidth="1"/>
    <col min="61" max="61" width="23.85546875" style="4" hidden="1" customWidth="1"/>
    <col min="62" max="62" width="22.5703125" style="4" hidden="1" customWidth="1"/>
    <col min="63" max="63" width="25.140625" style="4" hidden="1" customWidth="1"/>
    <col min="64" max="64" width="22.5703125" style="4" hidden="1" customWidth="1"/>
    <col min="65" max="65" width="15.28515625" style="4" hidden="1" customWidth="1"/>
    <col min="66" max="66" width="23.7109375" style="4" hidden="1" customWidth="1"/>
    <col min="67" max="67" width="15.28515625" style="4" hidden="1" customWidth="1"/>
    <col min="68" max="68" width="15" style="4" hidden="1" customWidth="1"/>
    <col min="69" max="69" width="16.5703125" hidden="1" customWidth="1"/>
    <col min="70" max="70" width="16.28515625" bestFit="1" customWidth="1"/>
    <col min="71" max="71" width="10.7109375" style="30" customWidth="1"/>
    <col min="72" max="72" width="10.7109375" style="1" bestFit="1" customWidth="1"/>
    <col min="73" max="73" width="16" customWidth="1"/>
    <col min="75" max="75" width="12" style="1" bestFit="1" customWidth="1"/>
    <col min="76" max="76" width="22.42578125" bestFit="1" customWidth="1"/>
    <col min="78" max="78" width="10.7109375" bestFit="1" customWidth="1"/>
    <col min="79" max="79" width="17.85546875" bestFit="1" customWidth="1"/>
    <col min="83" max="83" width="10.7109375" bestFit="1" customWidth="1"/>
    <col min="84" max="84" width="18.140625" bestFit="1" customWidth="1"/>
    <col min="85" max="90" width="18.140625" customWidth="1"/>
    <col min="92" max="92" width="10.7109375" style="1" bestFit="1" customWidth="1"/>
    <col min="95" max="95" width="10.7109375" style="20" bestFit="1" customWidth="1"/>
    <col min="96" max="96" width="17" style="20" bestFit="1" customWidth="1"/>
    <col min="98" max="98" width="15.7109375" bestFit="1" customWidth="1"/>
    <col min="99" max="99" width="10.7109375" customWidth="1"/>
    <col min="100" max="100" width="11.7109375" bestFit="1" customWidth="1"/>
    <col min="101" max="101" width="15.42578125" bestFit="1" customWidth="1"/>
    <col min="102" max="102" width="15.140625" customWidth="1"/>
    <col min="105" max="105" width="10.7109375" style="1" bestFit="1" customWidth="1"/>
    <col min="106" max="106" width="13.85546875" bestFit="1" customWidth="1"/>
    <col min="107" max="107" width="16.85546875" bestFit="1" customWidth="1"/>
    <col min="108" max="108" width="15.5703125" bestFit="1" customWidth="1"/>
    <col min="109" max="109" width="12" bestFit="1" customWidth="1"/>
    <col min="111" max="111" width="10.7109375" style="1" bestFit="1" customWidth="1"/>
    <col min="112" max="112" width="13.140625" bestFit="1" customWidth="1"/>
    <col min="113" max="113" width="21.5703125" bestFit="1" customWidth="1"/>
    <col min="114" max="114" width="18.5703125" bestFit="1" customWidth="1"/>
    <col min="115" max="115" width="22.42578125" bestFit="1" customWidth="1"/>
    <col min="116" max="116" width="20.7109375" bestFit="1" customWidth="1"/>
    <col min="117" max="117" width="13.28515625" bestFit="1" customWidth="1"/>
    <col min="118" max="118" width="19.5703125" bestFit="1" customWidth="1"/>
    <col min="119" max="119" width="14.42578125" bestFit="1" customWidth="1"/>
    <col min="120" max="120" width="10.85546875" bestFit="1" customWidth="1"/>
    <col min="121" max="121" width="14.140625" bestFit="1" customWidth="1"/>
    <col min="122" max="122" width="13.7109375" bestFit="1" customWidth="1"/>
    <col min="123" max="123" width="15.140625" bestFit="1" customWidth="1"/>
    <col min="124" max="124" width="20.7109375" bestFit="1" customWidth="1"/>
    <col min="125" max="125" width="14.42578125" bestFit="1" customWidth="1"/>
    <col min="126" max="126" width="15.42578125" bestFit="1" customWidth="1"/>
    <col min="127" max="127" width="13.140625" bestFit="1" customWidth="1"/>
    <col min="128" max="128" width="13.7109375" bestFit="1" customWidth="1"/>
    <col min="129" max="129" width="14.42578125" bestFit="1" customWidth="1"/>
    <col min="130" max="130" width="14" bestFit="1" customWidth="1"/>
    <col min="131" max="131" width="18.42578125" bestFit="1" customWidth="1"/>
    <col min="132" max="132" width="19" bestFit="1" customWidth="1"/>
    <col min="133" max="133" width="13.140625" customWidth="1"/>
    <col min="134" max="134" width="13.7109375" customWidth="1"/>
    <col min="135" max="135" width="10.7109375" bestFit="1" customWidth="1"/>
    <col min="137" max="137" width="10.7109375" style="1" bestFit="1" customWidth="1"/>
    <col min="138" max="138" width="9.28515625" customWidth="1"/>
    <col min="139" max="139" width="10.85546875" bestFit="1" customWidth="1"/>
    <col min="140" max="140" width="11.5703125" bestFit="1" customWidth="1"/>
    <col min="144" max="144" width="10.7109375" style="1" bestFit="1" customWidth="1"/>
    <col min="145" max="145" width="10" bestFit="1" customWidth="1"/>
    <col min="146" max="146" width="11" bestFit="1" customWidth="1"/>
    <col min="147" max="147" width="11.7109375" bestFit="1" customWidth="1"/>
    <col min="149" max="149" width="23.42578125" style="4" customWidth="1"/>
    <col min="152" max="152" width="10.7109375" bestFit="1" customWidth="1"/>
    <col min="153" max="153" width="11.5703125" bestFit="1" customWidth="1"/>
    <col min="154" max="154" width="10.7109375" bestFit="1" customWidth="1"/>
    <col min="155" max="155" width="12" bestFit="1" customWidth="1"/>
  </cols>
  <sheetData>
    <row r="1" spans="1:160" x14ac:dyDescent="0.25">
      <c r="A1" s="19" t="s">
        <v>455</v>
      </c>
      <c r="B1" s="19" t="s">
        <v>17</v>
      </c>
      <c r="C1" s="19" t="s">
        <v>18</v>
      </c>
      <c r="D1" s="19" t="s">
        <v>19</v>
      </c>
      <c r="F1" s="22" t="s">
        <v>68</v>
      </c>
      <c r="G1" s="23" t="s">
        <v>453</v>
      </c>
      <c r="H1" s="23" t="s">
        <v>228</v>
      </c>
      <c r="J1" t="s">
        <v>68</v>
      </c>
      <c r="K1" s="27" t="s">
        <v>307</v>
      </c>
      <c r="L1" s="26" t="s">
        <v>308</v>
      </c>
      <c r="M1" s="26" t="s">
        <v>309</v>
      </c>
      <c r="N1" s="26" t="s">
        <v>310</v>
      </c>
      <c r="O1" s="26" t="s">
        <v>311</v>
      </c>
      <c r="P1" s="26" t="s">
        <v>312</v>
      </c>
      <c r="Q1" s="26" t="s">
        <v>313</v>
      </c>
      <c r="R1" s="26" t="s">
        <v>314</v>
      </c>
      <c r="S1" s="26" t="s">
        <v>315</v>
      </c>
      <c r="T1" s="26" t="s">
        <v>316</v>
      </c>
      <c r="U1" s="26" t="s">
        <v>317</v>
      </c>
      <c r="V1" s="26" t="s">
        <v>318</v>
      </c>
      <c r="W1" s="26" t="s">
        <v>319</v>
      </c>
      <c r="X1" s="26" t="s">
        <v>320</v>
      </c>
      <c r="Y1" s="26" t="s">
        <v>321</v>
      </c>
      <c r="Z1" s="26" t="s">
        <v>322</v>
      </c>
      <c r="AA1" s="26" t="s">
        <v>323</v>
      </c>
      <c r="AB1" s="26" t="s">
        <v>324</v>
      </c>
      <c r="AC1" s="26" t="s">
        <v>325</v>
      </c>
      <c r="AD1" s="26" t="s">
        <v>326</v>
      </c>
      <c r="AE1" s="26" t="s">
        <v>327</v>
      </c>
      <c r="AF1" s="26" t="s">
        <v>328</v>
      </c>
      <c r="AG1" s="26" t="s">
        <v>329</v>
      </c>
      <c r="AH1" s="26" t="s">
        <v>330</v>
      </c>
      <c r="AI1" s="26" t="s">
        <v>331</v>
      </c>
      <c r="AJ1" s="26" t="s">
        <v>332</v>
      </c>
      <c r="AK1" s="26" t="s">
        <v>333</v>
      </c>
      <c r="AL1" s="26" t="s">
        <v>334</v>
      </c>
      <c r="AM1" s="26" t="s">
        <v>335</v>
      </c>
      <c r="AN1" t="s">
        <v>186</v>
      </c>
      <c r="AO1" s="28" t="s">
        <v>336</v>
      </c>
      <c r="AP1" s="31" t="s">
        <v>337</v>
      </c>
      <c r="AQ1" s="26" t="s">
        <v>338</v>
      </c>
      <c r="AR1" s="26" t="s">
        <v>339</v>
      </c>
      <c r="AS1" s="1" t="s">
        <v>350</v>
      </c>
      <c r="AT1" s="26" t="s">
        <v>340</v>
      </c>
      <c r="AU1" s="26" t="s">
        <v>341</v>
      </c>
      <c r="AV1" s="26" t="s">
        <v>342</v>
      </c>
      <c r="AW1" s="26" t="s">
        <v>343</v>
      </c>
      <c r="AX1" s="26" t="s">
        <v>344</v>
      </c>
      <c r="AY1" s="26" t="s">
        <v>345</v>
      </c>
      <c r="AZ1" s="26" t="s">
        <v>346</v>
      </c>
      <c r="BA1" s="26" t="s">
        <v>347</v>
      </c>
      <c r="BB1" s="26" t="s">
        <v>348</v>
      </c>
      <c r="BC1" s="26" t="s">
        <v>349</v>
      </c>
      <c r="BF1" t="s">
        <v>80</v>
      </c>
      <c r="BG1" t="s">
        <v>81</v>
      </c>
      <c r="BH1" s="4" t="s">
        <v>230</v>
      </c>
      <c r="BI1" s="4" t="s">
        <v>231</v>
      </c>
      <c r="BJ1" s="4" t="s">
        <v>69</v>
      </c>
      <c r="BK1" s="4" t="s">
        <v>70</v>
      </c>
      <c r="BL1" s="4" t="s">
        <v>71</v>
      </c>
      <c r="BM1" s="4" t="s">
        <v>72</v>
      </c>
      <c r="BN1" s="4" t="s">
        <v>73</v>
      </c>
      <c r="BO1" s="4" t="s">
        <v>74</v>
      </c>
      <c r="BP1" s="4" t="s">
        <v>75</v>
      </c>
      <c r="BQ1" s="4" t="s">
        <v>76</v>
      </c>
      <c r="BR1" s="4" t="s">
        <v>77</v>
      </c>
      <c r="BS1"/>
      <c r="BT1" s="24" t="s">
        <v>68</v>
      </c>
      <c r="BU1" s="35" t="s">
        <v>452</v>
      </c>
      <c r="BW1" s="24" t="s">
        <v>68</v>
      </c>
      <c r="BX1" s="25" t="s">
        <v>205</v>
      </c>
      <c r="BZ1" s="22" t="s">
        <v>68</v>
      </c>
      <c r="CA1" s="23" t="s">
        <v>204</v>
      </c>
      <c r="CE1" t="s">
        <v>197</v>
      </c>
      <c r="CF1" t="s">
        <v>196</v>
      </c>
      <c r="CG1" t="s">
        <v>198</v>
      </c>
      <c r="CH1" t="s">
        <v>199</v>
      </c>
      <c r="CI1" t="s">
        <v>200</v>
      </c>
      <c r="CJ1" t="s">
        <v>201</v>
      </c>
      <c r="CK1" t="s">
        <v>202</v>
      </c>
      <c r="CL1" t="s">
        <v>203</v>
      </c>
      <c r="CN1" s="1" t="s">
        <v>68</v>
      </c>
      <c r="CO1" s="11" t="s">
        <v>25</v>
      </c>
      <c r="CQ1" s="20" t="s">
        <v>68</v>
      </c>
      <c r="CR1" s="20" t="s">
        <v>22</v>
      </c>
      <c r="CT1" s="19" t="s">
        <v>454</v>
      </c>
      <c r="CU1" s="19" t="s">
        <v>455</v>
      </c>
      <c r="CV1" s="19" t="s">
        <v>17</v>
      </c>
      <c r="CW1" s="19" t="s">
        <v>18</v>
      </c>
      <c r="CX1" s="19" t="s">
        <v>19</v>
      </c>
      <c r="DA1" s="1" t="s">
        <v>195</v>
      </c>
      <c r="DB1" t="s">
        <v>48</v>
      </c>
      <c r="DC1" t="s">
        <v>49</v>
      </c>
      <c r="DD1" t="s">
        <v>45</v>
      </c>
      <c r="DE1" t="s">
        <v>12</v>
      </c>
      <c r="DG1" s="1" t="s">
        <v>68</v>
      </c>
      <c r="DH1" t="s">
        <v>26</v>
      </c>
      <c r="DI1" t="s">
        <v>46</v>
      </c>
      <c r="DJ1" t="s">
        <v>23</v>
      </c>
      <c r="DK1" t="s">
        <v>24</v>
      </c>
      <c r="DL1" t="s">
        <v>27</v>
      </c>
      <c r="DM1" t="s">
        <v>28</v>
      </c>
      <c r="DN1" t="s">
        <v>29</v>
      </c>
      <c r="DO1" t="s">
        <v>30</v>
      </c>
      <c r="DP1" t="s">
        <v>32</v>
      </c>
      <c r="DQ1" t="s">
        <v>31</v>
      </c>
      <c r="DR1" t="s">
        <v>33</v>
      </c>
      <c r="DS1" t="s">
        <v>35</v>
      </c>
      <c r="DT1" t="s">
        <v>34</v>
      </c>
      <c r="DU1" t="s">
        <v>37</v>
      </c>
      <c r="DV1" t="s">
        <v>47</v>
      </c>
      <c r="DW1" t="s">
        <v>39</v>
      </c>
      <c r="DX1" t="s">
        <v>38</v>
      </c>
      <c r="DY1" t="s">
        <v>40</v>
      </c>
      <c r="DZ1" t="s">
        <v>41</v>
      </c>
      <c r="EA1" t="s">
        <v>42</v>
      </c>
      <c r="EB1" t="s">
        <v>43</v>
      </c>
      <c r="EG1" s="1" t="s">
        <v>68</v>
      </c>
      <c r="EH1" t="s">
        <v>86</v>
      </c>
      <c r="EI1" t="s">
        <v>87</v>
      </c>
      <c r="EJ1" t="s">
        <v>88</v>
      </c>
      <c r="EN1" s="1" t="s">
        <v>68</v>
      </c>
      <c r="EO1" t="s">
        <v>82</v>
      </c>
      <c r="EP1" t="s">
        <v>83</v>
      </c>
      <c r="EQ1" t="s">
        <v>84</v>
      </c>
      <c r="ES1"/>
      <c r="EV1" t="s">
        <v>68</v>
      </c>
      <c r="EW1" t="s">
        <v>63</v>
      </c>
      <c r="EY1" t="s">
        <v>68</v>
      </c>
      <c r="EZ1" t="s">
        <v>91</v>
      </c>
      <c r="FD1" s="29" t="s">
        <v>243</v>
      </c>
    </row>
    <row r="2" spans="1:160" x14ac:dyDescent="0.25">
      <c r="A2" s="1">
        <v>40193</v>
      </c>
      <c r="B2" s="18">
        <v>26287.93</v>
      </c>
      <c r="C2" s="18">
        <v>16529553.1</v>
      </c>
      <c r="D2" s="18">
        <v>15323.92</v>
      </c>
      <c r="F2" s="1">
        <v>40193</v>
      </c>
      <c r="G2">
        <v>16307.14</v>
      </c>
      <c r="H2">
        <v>16307.14</v>
      </c>
      <c r="I2" s="5"/>
      <c r="J2" s="1">
        <v>40193</v>
      </c>
      <c r="K2">
        <v>1.7798</v>
      </c>
      <c r="L2" s="4">
        <v>7182153</v>
      </c>
      <c r="M2" s="11">
        <v>119205090.79999998</v>
      </c>
      <c r="N2" s="11">
        <v>34587.19</v>
      </c>
      <c r="O2" s="12">
        <v>242934163</v>
      </c>
      <c r="P2" s="11">
        <v>31747766.080000002</v>
      </c>
      <c r="Q2" s="11">
        <v>74995611.999999955</v>
      </c>
      <c r="R2">
        <v>5794728.5500000007</v>
      </c>
      <c r="S2">
        <v>20840.5</v>
      </c>
      <c r="T2">
        <v>152076818</v>
      </c>
      <c r="U2">
        <v>15010.94</v>
      </c>
      <c r="V2">
        <v>152112669.44</v>
      </c>
      <c r="W2">
        <v>11153005703</v>
      </c>
      <c r="X2">
        <v>11628213109</v>
      </c>
      <c r="Y2">
        <v>125.81</v>
      </c>
      <c r="Z2" s="13">
        <v>0.63040946949999999</v>
      </c>
      <c r="AA2">
        <v>8.65</v>
      </c>
      <c r="AB2">
        <v>510</v>
      </c>
      <c r="AC2">
        <v>428013423200</v>
      </c>
      <c r="AD2">
        <v>0.88</v>
      </c>
      <c r="AE2">
        <v>0</v>
      </c>
      <c r="AF2">
        <v>0</v>
      </c>
      <c r="AG2">
        <v>0</v>
      </c>
      <c r="AH2">
        <v>0</v>
      </c>
      <c r="AI2">
        <v>7.2276023980212099</v>
      </c>
      <c r="AJ2">
        <v>1.75</v>
      </c>
      <c r="AK2" s="16">
        <v>138.54</v>
      </c>
      <c r="AL2" s="16">
        <v>2.59</v>
      </c>
      <c r="AM2">
        <v>0</v>
      </c>
      <c r="AN2" s="18">
        <v>284389.3</v>
      </c>
      <c r="AO2">
        <f>1000000*AN2</f>
        <v>284389300000</v>
      </c>
      <c r="AP2">
        <v>0.52876480000000003</v>
      </c>
      <c r="AQ2">
        <v>0.08</v>
      </c>
      <c r="AR2">
        <v>-4.76</v>
      </c>
      <c r="AS2" s="1">
        <v>39828</v>
      </c>
      <c r="AT2">
        <v>11487645000</v>
      </c>
      <c r="AU2">
        <v>0.4</v>
      </c>
      <c r="AV2" s="3">
        <v>3704</v>
      </c>
      <c r="AW2">
        <v>11506.23</v>
      </c>
      <c r="AX2">
        <v>1023142000</v>
      </c>
      <c r="AY2">
        <v>14868000</v>
      </c>
      <c r="AZ2">
        <v>3386077000</v>
      </c>
      <c r="BA2">
        <v>5181148000</v>
      </c>
      <c r="BB2">
        <v>1882410000</v>
      </c>
      <c r="BC2">
        <v>9605235000</v>
      </c>
      <c r="BD2" s="1"/>
      <c r="BF2">
        <v>-475207406</v>
      </c>
      <c r="BG2">
        <v>22781218812</v>
      </c>
      <c r="BH2" s="4">
        <v>5385551</v>
      </c>
      <c r="BI2" s="4">
        <v>29045086</v>
      </c>
      <c r="BJ2" s="4">
        <v>38214958</v>
      </c>
      <c r="BK2" s="4">
        <v>33269130</v>
      </c>
      <c r="BL2" s="4">
        <v>2188363</v>
      </c>
      <c r="BM2" s="4">
        <v>41009163</v>
      </c>
      <c r="BN2" s="4">
        <v>916037</v>
      </c>
      <c r="BO2" s="4">
        <v>5983345</v>
      </c>
      <c r="BP2" s="4">
        <v>68081089</v>
      </c>
      <c r="BQ2" s="4">
        <v>18806854</v>
      </c>
      <c r="BR2" s="4">
        <v>34587</v>
      </c>
      <c r="BT2" s="1">
        <v>40194</v>
      </c>
      <c r="BW2" s="1">
        <v>40193</v>
      </c>
      <c r="BX2" s="5">
        <v>1287166.27</v>
      </c>
      <c r="BZ2" s="1">
        <v>40193</v>
      </c>
      <c r="CA2" s="5">
        <v>307612.84999999998</v>
      </c>
      <c r="CE2" s="1">
        <v>40179</v>
      </c>
      <c r="CF2">
        <v>104630</v>
      </c>
      <c r="CG2">
        <v>109743.33</v>
      </c>
      <c r="CH2">
        <v>5113.33</v>
      </c>
      <c r="CI2">
        <v>-3590</v>
      </c>
      <c r="CJ2">
        <v>3695180</v>
      </c>
      <c r="CK2">
        <v>-78646.67</v>
      </c>
      <c r="CL2">
        <v>-153590</v>
      </c>
      <c r="CN2" s="1">
        <v>40193</v>
      </c>
      <c r="CO2">
        <v>40.418357999999998</v>
      </c>
      <c r="CQ2" s="20">
        <v>40193</v>
      </c>
      <c r="CR2" s="21">
        <v>24672.83</v>
      </c>
      <c r="CT2" s="1">
        <v>40162</v>
      </c>
      <c r="CU2" s="1">
        <v>40193</v>
      </c>
      <c r="CV2" s="18">
        <v>26287.93</v>
      </c>
      <c r="CW2" s="18">
        <v>16529553.1</v>
      </c>
      <c r="CX2" s="18">
        <v>15323.92</v>
      </c>
      <c r="DA2" s="1">
        <v>35079</v>
      </c>
      <c r="DB2">
        <v>2.5</v>
      </c>
      <c r="DC2">
        <v>2.1000000000000001E-2</v>
      </c>
      <c r="DD2">
        <v>0.14832999999999999</v>
      </c>
      <c r="DE2">
        <v>775965</v>
      </c>
      <c r="DG2" s="1">
        <v>36845</v>
      </c>
      <c r="DH2">
        <v>153640</v>
      </c>
      <c r="DI2">
        <v>0</v>
      </c>
      <c r="DJ2">
        <v>61497727</v>
      </c>
      <c r="DK2">
        <v>1615272</v>
      </c>
      <c r="DL2">
        <v>15540</v>
      </c>
      <c r="DM2">
        <v>0</v>
      </c>
      <c r="DN2">
        <v>201000</v>
      </c>
      <c r="DO2">
        <v>0</v>
      </c>
      <c r="DP2">
        <v>0</v>
      </c>
      <c r="DQ2">
        <v>0</v>
      </c>
      <c r="DR2">
        <v>0</v>
      </c>
      <c r="DS2">
        <v>56798387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2482008</v>
      </c>
      <c r="EA2">
        <v>0</v>
      </c>
      <c r="EB2">
        <v>231880</v>
      </c>
      <c r="EE2" s="1"/>
      <c r="EG2" s="1">
        <v>41167</v>
      </c>
      <c r="EH2">
        <v>451.78</v>
      </c>
      <c r="EI2">
        <v>336.75</v>
      </c>
      <c r="EJ2">
        <v>910.77</v>
      </c>
      <c r="EN2" s="1">
        <v>36540</v>
      </c>
      <c r="EO2">
        <v>69813594</v>
      </c>
      <c r="EP2">
        <v>13681979</v>
      </c>
      <c r="EQ2">
        <v>56131615</v>
      </c>
      <c r="ES2"/>
      <c r="EV2" s="1">
        <v>40195</v>
      </c>
      <c r="EW2">
        <v>325.25</v>
      </c>
      <c r="EX2" s="1"/>
      <c r="EY2" s="1">
        <v>40162</v>
      </c>
      <c r="EZ2" t="s">
        <v>85</v>
      </c>
      <c r="FD2" t="s">
        <v>244</v>
      </c>
    </row>
    <row r="3" spans="1:160" x14ac:dyDescent="0.25">
      <c r="A3" s="1">
        <v>40224</v>
      </c>
      <c r="B3" s="18">
        <v>117954.53</v>
      </c>
      <c r="C3" s="18">
        <v>54934514.270000003</v>
      </c>
      <c r="D3" s="18">
        <v>21683.32</v>
      </c>
      <c r="F3" s="1">
        <v>40224</v>
      </c>
      <c r="G3">
        <v>14094.16</v>
      </c>
      <c r="H3">
        <v>14094.16</v>
      </c>
      <c r="I3" s="5"/>
      <c r="J3" s="1">
        <v>40224</v>
      </c>
      <c r="K3">
        <v>1.8415999999999999</v>
      </c>
      <c r="L3" s="4">
        <v>23556749</v>
      </c>
      <c r="M3" s="11">
        <v>107267721.37</v>
      </c>
      <c r="N3" s="11">
        <v>35017.79</v>
      </c>
      <c r="O3" s="12">
        <v>212775152</v>
      </c>
      <c r="P3" s="11">
        <v>28973996.890000001</v>
      </c>
      <c r="Q3" s="11">
        <v>61221034.880000003</v>
      </c>
      <c r="R3">
        <v>4263317.79</v>
      </c>
      <c r="S3">
        <v>11395.56</v>
      </c>
      <c r="T3">
        <v>133237916.39</v>
      </c>
      <c r="U3">
        <v>100478.77</v>
      </c>
      <c r="V3">
        <v>133351118.91</v>
      </c>
      <c r="W3">
        <v>12066643269</v>
      </c>
      <c r="X3">
        <v>11936118599</v>
      </c>
      <c r="Y3">
        <v>127.61</v>
      </c>
      <c r="Z3" s="13">
        <v>1.1777451855000001</v>
      </c>
      <c r="AA3">
        <v>8.65</v>
      </c>
      <c r="AB3">
        <v>510</v>
      </c>
      <c r="AC3">
        <v>443976611200</v>
      </c>
      <c r="AD3">
        <v>0.7</v>
      </c>
      <c r="AE3">
        <v>0</v>
      </c>
      <c r="AF3">
        <v>0</v>
      </c>
      <c r="AG3">
        <v>0</v>
      </c>
      <c r="AH3">
        <v>0</v>
      </c>
      <c r="AI3">
        <v>7.3500563462581896</v>
      </c>
      <c r="AJ3">
        <v>1.78</v>
      </c>
      <c r="AK3" s="15">
        <v>135.26</v>
      </c>
      <c r="AL3" s="15">
        <v>2.61</v>
      </c>
      <c r="AM3">
        <v>26.26</v>
      </c>
      <c r="AN3" s="18">
        <v>283356.40000000002</v>
      </c>
      <c r="AO3">
        <f t="shared" ref="AO3:AO66" si="0">1000000*AN3</f>
        <v>283356400000</v>
      </c>
      <c r="AP3">
        <v>0.52876480000000003</v>
      </c>
      <c r="AQ3">
        <v>3.58</v>
      </c>
      <c r="AR3">
        <v>0.26</v>
      </c>
      <c r="AS3" s="1">
        <v>39859</v>
      </c>
      <c r="AT3">
        <v>11487645000</v>
      </c>
      <c r="AU3">
        <v>0.4</v>
      </c>
      <c r="AV3" s="3">
        <v>3704</v>
      </c>
      <c r="AW3">
        <v>11506.23</v>
      </c>
      <c r="AX3">
        <v>1023142000</v>
      </c>
      <c r="AY3">
        <v>14868000</v>
      </c>
      <c r="AZ3">
        <v>3386077000</v>
      </c>
      <c r="BA3">
        <v>5181148000</v>
      </c>
      <c r="BB3">
        <v>1882410000</v>
      </c>
      <c r="BC3">
        <v>9605235000</v>
      </c>
      <c r="BF3">
        <v>130524670</v>
      </c>
      <c r="BG3">
        <v>24002761868</v>
      </c>
      <c r="BH3" s="4">
        <v>9401856</v>
      </c>
      <c r="BI3" s="4">
        <v>27178198</v>
      </c>
      <c r="BJ3" s="4">
        <v>26955841</v>
      </c>
      <c r="BK3" s="4">
        <v>31001860</v>
      </c>
      <c r="BL3" s="4">
        <v>1980797</v>
      </c>
      <c r="BM3" s="4">
        <v>35041464</v>
      </c>
      <c r="BN3" s="4">
        <v>573084</v>
      </c>
      <c r="BO3" s="4">
        <v>6012011</v>
      </c>
      <c r="BP3" s="4">
        <v>57791192</v>
      </c>
      <c r="BQ3" s="4">
        <v>16803831</v>
      </c>
      <c r="BR3" s="4">
        <v>35018</v>
      </c>
      <c r="BT3" s="1">
        <v>40225</v>
      </c>
      <c r="BW3" s="1">
        <v>40224</v>
      </c>
      <c r="BX3" s="5">
        <v>4695983.6300000008</v>
      </c>
      <c r="BZ3" s="1">
        <v>40224</v>
      </c>
      <c r="CA3" s="5">
        <v>288466.8</v>
      </c>
      <c r="CE3" s="1">
        <v>40210</v>
      </c>
      <c r="CF3">
        <v>104630</v>
      </c>
      <c r="CG3">
        <v>109743.33</v>
      </c>
      <c r="CH3">
        <v>5113.33</v>
      </c>
      <c r="CI3">
        <v>-3590</v>
      </c>
      <c r="CJ3">
        <v>3695180</v>
      </c>
      <c r="CK3">
        <v>-78646.67</v>
      </c>
      <c r="CL3">
        <v>-153590</v>
      </c>
      <c r="CN3" s="1">
        <v>40224</v>
      </c>
      <c r="CO3">
        <v>40.418357999999998</v>
      </c>
      <c r="CQ3" s="20">
        <v>40224</v>
      </c>
      <c r="CR3" s="21">
        <v>27458.83</v>
      </c>
      <c r="CT3" s="1">
        <v>40193</v>
      </c>
      <c r="CU3" s="1">
        <v>40224</v>
      </c>
      <c r="CV3" s="18">
        <v>117954.53</v>
      </c>
      <c r="CW3" s="18">
        <v>54934514.270000003</v>
      </c>
      <c r="CX3" s="18">
        <v>21683.32</v>
      </c>
      <c r="DA3" s="1">
        <v>35110</v>
      </c>
      <c r="DB3">
        <v>2.5</v>
      </c>
      <c r="DC3">
        <v>2.1000000000000001E-2</v>
      </c>
      <c r="DD3">
        <v>0.14832999999999999</v>
      </c>
      <c r="DE3">
        <v>775965</v>
      </c>
      <c r="DG3" s="1">
        <v>36875</v>
      </c>
      <c r="DH3">
        <v>217822</v>
      </c>
      <c r="DI3">
        <v>0</v>
      </c>
      <c r="DJ3">
        <v>47785304</v>
      </c>
      <c r="DK3">
        <v>1649473</v>
      </c>
      <c r="DL3">
        <v>15680</v>
      </c>
      <c r="DM3">
        <v>0</v>
      </c>
      <c r="DN3">
        <v>135095</v>
      </c>
      <c r="DO3">
        <v>0</v>
      </c>
      <c r="DP3">
        <v>0</v>
      </c>
      <c r="DQ3">
        <v>0</v>
      </c>
      <c r="DR3">
        <v>0</v>
      </c>
      <c r="DS3">
        <v>43229401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1815188</v>
      </c>
      <c r="EA3">
        <v>0</v>
      </c>
      <c r="EB3">
        <v>722645</v>
      </c>
      <c r="EE3" s="1"/>
      <c r="EG3" s="1">
        <v>41197</v>
      </c>
      <c r="EH3">
        <v>452.28</v>
      </c>
      <c r="EI3">
        <v>338.07</v>
      </c>
      <c r="EJ3">
        <v>908.31</v>
      </c>
      <c r="EN3" s="1">
        <v>36571</v>
      </c>
      <c r="EO3">
        <v>46242188</v>
      </c>
      <c r="EP3">
        <v>17356346</v>
      </c>
      <c r="EQ3">
        <v>28885842</v>
      </c>
      <c r="ES3" s="3"/>
      <c r="EV3" s="1">
        <v>40226</v>
      </c>
      <c r="EW3">
        <v>299.07</v>
      </c>
      <c r="EX3" s="1"/>
      <c r="EY3" s="1">
        <v>40193</v>
      </c>
      <c r="EZ3" t="s">
        <v>92</v>
      </c>
      <c r="FD3" t="s">
        <v>245</v>
      </c>
    </row>
    <row r="4" spans="1:160" x14ac:dyDescent="0.25">
      <c r="A4" s="1">
        <v>40252</v>
      </c>
      <c r="B4" s="18">
        <v>103120.18</v>
      </c>
      <c r="C4" s="18">
        <v>59796141.609999999</v>
      </c>
      <c r="D4" s="18">
        <v>18099.71</v>
      </c>
      <c r="F4" s="1">
        <v>40252</v>
      </c>
      <c r="G4">
        <v>11764.81</v>
      </c>
      <c r="H4">
        <v>11764.81</v>
      </c>
      <c r="I4" s="5"/>
      <c r="J4" s="1">
        <v>40252</v>
      </c>
      <c r="K4">
        <v>1.7858000000000001</v>
      </c>
      <c r="L4" s="4">
        <v>46325269</v>
      </c>
      <c r="M4" s="11">
        <v>105622079.85000001</v>
      </c>
      <c r="N4" s="11">
        <v>27830.329999999998</v>
      </c>
      <c r="O4" s="12">
        <v>215952715</v>
      </c>
      <c r="P4" s="11">
        <v>28155048.499999996</v>
      </c>
      <c r="Q4" s="11">
        <v>67990895.87000002</v>
      </c>
      <c r="R4">
        <v>4451300.54</v>
      </c>
      <c r="S4">
        <v>16502.38</v>
      </c>
      <c r="T4">
        <v>137097730.87</v>
      </c>
      <c r="U4">
        <v>215829.7</v>
      </c>
      <c r="V4">
        <v>137330242.94999999</v>
      </c>
      <c r="W4">
        <v>15637886925</v>
      </c>
      <c r="X4">
        <v>15181212723</v>
      </c>
      <c r="Y4">
        <v>143.44</v>
      </c>
      <c r="Z4" s="13">
        <v>0.94477750019999995</v>
      </c>
      <c r="AA4">
        <v>8.65</v>
      </c>
      <c r="AB4">
        <v>510</v>
      </c>
      <c r="AC4">
        <v>435310179600</v>
      </c>
      <c r="AD4">
        <v>0.71</v>
      </c>
      <c r="AE4">
        <v>0</v>
      </c>
      <c r="AF4">
        <v>0</v>
      </c>
      <c r="AG4">
        <v>0</v>
      </c>
      <c r="AH4">
        <v>0</v>
      </c>
      <c r="AI4">
        <v>7.5905263594508199</v>
      </c>
      <c r="AJ4">
        <v>1.52</v>
      </c>
      <c r="AK4" s="16">
        <v>142.59</v>
      </c>
      <c r="AL4" s="16">
        <v>2.58</v>
      </c>
      <c r="AM4">
        <v>27.08</v>
      </c>
      <c r="AN4" s="18">
        <v>318651.7</v>
      </c>
      <c r="AO4">
        <f t="shared" si="0"/>
        <v>318651700000</v>
      </c>
      <c r="AP4">
        <v>0.52876480000000003</v>
      </c>
      <c r="AQ4">
        <v>5.08</v>
      </c>
      <c r="AR4">
        <v>1.19</v>
      </c>
      <c r="AS4" s="1">
        <v>39887</v>
      </c>
      <c r="AT4">
        <v>11487645000</v>
      </c>
      <c r="AU4">
        <v>0.4</v>
      </c>
      <c r="AV4" s="3">
        <v>3704</v>
      </c>
      <c r="AW4">
        <v>11506.23</v>
      </c>
      <c r="AX4">
        <v>1023142000</v>
      </c>
      <c r="AY4">
        <v>14868000</v>
      </c>
      <c r="AZ4">
        <v>3386077000</v>
      </c>
      <c r="BA4">
        <v>5181148000</v>
      </c>
      <c r="BB4">
        <v>1882410000</v>
      </c>
      <c r="BC4">
        <v>9605235000</v>
      </c>
      <c r="BF4">
        <v>456674202</v>
      </c>
      <c r="BG4">
        <v>30819099648</v>
      </c>
      <c r="BH4" s="4">
        <v>9038163</v>
      </c>
      <c r="BI4" s="4">
        <v>25581069</v>
      </c>
      <c r="BJ4" s="4">
        <v>26437273</v>
      </c>
      <c r="BK4" s="4">
        <v>29699826</v>
      </c>
      <c r="BL4" s="4">
        <v>2304332</v>
      </c>
      <c r="BM4" s="4">
        <v>34416095</v>
      </c>
      <c r="BN4" s="4">
        <v>733995</v>
      </c>
      <c r="BO4" s="4">
        <v>6666655</v>
      </c>
      <c r="BP4" s="4">
        <v>64669919</v>
      </c>
      <c r="BQ4" s="4">
        <v>16376800</v>
      </c>
      <c r="BR4" s="4">
        <v>28588</v>
      </c>
      <c r="BT4" s="1">
        <v>40253</v>
      </c>
      <c r="BW4" s="1">
        <v>40252</v>
      </c>
      <c r="BX4" s="5">
        <v>13659987.800000001</v>
      </c>
      <c r="BZ4" s="1">
        <v>40252</v>
      </c>
      <c r="CA4" s="5">
        <v>263728.69</v>
      </c>
      <c r="CE4" s="1">
        <v>40238</v>
      </c>
      <c r="CF4">
        <v>104630</v>
      </c>
      <c r="CG4">
        <v>109743.33</v>
      </c>
      <c r="CH4">
        <v>5113.33</v>
      </c>
      <c r="CI4">
        <v>-3590</v>
      </c>
      <c r="CJ4">
        <v>3695180</v>
      </c>
      <c r="CK4">
        <v>-78646.67</v>
      </c>
      <c r="CL4">
        <v>-153590</v>
      </c>
      <c r="CN4" s="1">
        <v>40252</v>
      </c>
      <c r="CO4">
        <v>40.418357999999998</v>
      </c>
      <c r="CQ4" s="20">
        <v>40252</v>
      </c>
      <c r="CR4" s="21">
        <v>27870.83</v>
      </c>
      <c r="CT4" s="1">
        <v>40224</v>
      </c>
      <c r="CU4" s="1">
        <v>40252</v>
      </c>
      <c r="CV4" s="18">
        <v>103120.18</v>
      </c>
      <c r="CW4" s="18">
        <v>59796141.609999999</v>
      </c>
      <c r="CX4" s="18">
        <v>18099.71</v>
      </c>
      <c r="DA4" s="1">
        <v>35139</v>
      </c>
      <c r="DB4">
        <v>2.5</v>
      </c>
      <c r="DC4">
        <v>2.1000000000000001E-2</v>
      </c>
      <c r="DD4">
        <v>0.14832999999999999</v>
      </c>
      <c r="DE4">
        <v>775965</v>
      </c>
      <c r="DG4" s="1">
        <v>36906</v>
      </c>
      <c r="DH4">
        <v>137413</v>
      </c>
      <c r="DI4">
        <v>0</v>
      </c>
      <c r="DJ4">
        <v>27077781</v>
      </c>
      <c r="DK4">
        <v>2503022</v>
      </c>
      <c r="DL4">
        <v>0</v>
      </c>
      <c r="DM4">
        <v>0</v>
      </c>
      <c r="DN4">
        <v>140065</v>
      </c>
      <c r="DO4">
        <v>0</v>
      </c>
      <c r="DP4">
        <v>0</v>
      </c>
      <c r="DQ4">
        <v>12356</v>
      </c>
      <c r="DR4">
        <v>0</v>
      </c>
      <c r="DS4">
        <v>20723422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3182325</v>
      </c>
      <c r="EA4">
        <v>0</v>
      </c>
      <c r="EB4">
        <v>379178</v>
      </c>
      <c r="EE4" s="1"/>
      <c r="EG4" s="1">
        <v>41228</v>
      </c>
      <c r="EH4">
        <v>453.68</v>
      </c>
      <c r="EI4">
        <v>338.95</v>
      </c>
      <c r="EJ4">
        <v>911.85</v>
      </c>
      <c r="EN4" s="1">
        <v>36600</v>
      </c>
      <c r="EO4">
        <v>68128711</v>
      </c>
      <c r="EP4">
        <v>27661458</v>
      </c>
      <c r="EQ4">
        <v>40467253</v>
      </c>
      <c r="ES4" s="3"/>
      <c r="EV4" s="1">
        <v>40254</v>
      </c>
      <c r="EW4">
        <v>312.16000000000003</v>
      </c>
      <c r="EX4" s="1"/>
      <c r="EY4" s="1">
        <v>40224</v>
      </c>
      <c r="EZ4" t="s">
        <v>93</v>
      </c>
      <c r="FD4" t="s">
        <v>246</v>
      </c>
    </row>
    <row r="5" spans="1:160" x14ac:dyDescent="0.25">
      <c r="A5" s="1">
        <v>40283</v>
      </c>
      <c r="B5" s="18">
        <v>134941.23000000001</v>
      </c>
      <c r="C5" s="18">
        <v>61817621.740000002</v>
      </c>
      <c r="D5" s="18">
        <v>24616.720000000001</v>
      </c>
      <c r="F5" s="1">
        <v>40283</v>
      </c>
      <c r="G5">
        <v>16000.87</v>
      </c>
      <c r="H5">
        <v>16000.87</v>
      </c>
      <c r="I5" s="5"/>
      <c r="J5" s="1">
        <v>40283</v>
      </c>
      <c r="K5">
        <v>1.7565999999999999</v>
      </c>
      <c r="L5" s="4">
        <v>28009499</v>
      </c>
      <c r="M5" s="11">
        <v>112536253.30999999</v>
      </c>
      <c r="N5" s="11">
        <v>72292.58</v>
      </c>
      <c r="O5" s="12">
        <v>220640541</v>
      </c>
      <c r="P5" s="11">
        <v>32682367.500000004</v>
      </c>
      <c r="Q5" s="11">
        <v>59785336.209999993</v>
      </c>
      <c r="R5">
        <v>4788061.3699999992</v>
      </c>
      <c r="S5">
        <v>56437.29</v>
      </c>
      <c r="T5">
        <v>132644174.62</v>
      </c>
      <c r="U5">
        <v>105551.35</v>
      </c>
      <c r="V5">
        <v>132810963.26000001</v>
      </c>
      <c r="W5">
        <v>15074159639</v>
      </c>
      <c r="X5">
        <v>14007783168</v>
      </c>
      <c r="Y5">
        <v>136.87</v>
      </c>
      <c r="Z5" s="13">
        <v>0.76563379470000004</v>
      </c>
      <c r="AA5">
        <v>8.7200000000000006</v>
      </c>
      <c r="AB5">
        <v>510</v>
      </c>
      <c r="AC5">
        <v>434393127200</v>
      </c>
      <c r="AD5">
        <v>0.73</v>
      </c>
      <c r="AE5">
        <v>0</v>
      </c>
      <c r="AF5">
        <v>0</v>
      </c>
      <c r="AG5">
        <v>0</v>
      </c>
      <c r="AH5">
        <v>0</v>
      </c>
      <c r="AI5">
        <v>7.2519083969465603</v>
      </c>
      <c r="AJ5" s="3">
        <v>1.56999</v>
      </c>
      <c r="AK5" s="15">
        <v>149.38999999999999</v>
      </c>
      <c r="AL5" s="15">
        <v>2.56</v>
      </c>
      <c r="AM5">
        <v>2.2000000000000002</v>
      </c>
      <c r="AN5" s="18">
        <v>311651</v>
      </c>
      <c r="AO5">
        <f t="shared" si="0"/>
        <v>311651000000</v>
      </c>
      <c r="AP5">
        <v>0.52876480000000003</v>
      </c>
      <c r="AQ5">
        <v>-1.8</v>
      </c>
      <c r="AR5">
        <v>-5.33</v>
      </c>
      <c r="AS5" s="1">
        <v>39918</v>
      </c>
      <c r="AT5">
        <v>11487645000</v>
      </c>
      <c r="AU5">
        <v>0.4</v>
      </c>
      <c r="AV5" s="3">
        <v>3704</v>
      </c>
      <c r="AW5">
        <v>11506.23</v>
      </c>
      <c r="AX5">
        <v>1023142000</v>
      </c>
      <c r="AY5">
        <v>14868000</v>
      </c>
      <c r="AZ5">
        <v>3386077000</v>
      </c>
      <c r="BA5">
        <v>5181148000</v>
      </c>
      <c r="BB5">
        <v>1882410000</v>
      </c>
      <c r="BC5">
        <v>9605235000</v>
      </c>
      <c r="BF5">
        <v>1066376471</v>
      </c>
      <c r="BG5">
        <v>29081942807</v>
      </c>
      <c r="BH5" s="4">
        <v>4162366</v>
      </c>
      <c r="BI5" s="4">
        <v>28204129</v>
      </c>
      <c r="BJ5" s="4">
        <v>27335474</v>
      </c>
      <c r="BK5" s="4">
        <v>34599681</v>
      </c>
      <c r="BL5" s="4">
        <v>2338293</v>
      </c>
      <c r="BM5" s="4">
        <v>36849049</v>
      </c>
      <c r="BN5" s="4">
        <v>504777</v>
      </c>
      <c r="BO5" s="4">
        <v>5485819</v>
      </c>
      <c r="BP5" s="4">
        <v>56446859</v>
      </c>
      <c r="BQ5" s="4">
        <v>24641801</v>
      </c>
      <c r="BR5" s="4">
        <v>72293</v>
      </c>
      <c r="BT5" s="1">
        <v>40284</v>
      </c>
      <c r="BW5" s="1">
        <v>40283</v>
      </c>
      <c r="BX5" s="5">
        <v>7836277.6500000004</v>
      </c>
      <c r="BZ5" s="1">
        <v>40283</v>
      </c>
      <c r="CA5" s="5">
        <v>267808.09999999998</v>
      </c>
      <c r="CE5" s="1">
        <v>40269</v>
      </c>
      <c r="CF5">
        <v>-62836.67</v>
      </c>
      <c r="CG5">
        <v>-25403.33</v>
      </c>
      <c r="CH5">
        <v>37433.33</v>
      </c>
      <c r="CI5">
        <v>863.33</v>
      </c>
      <c r="CJ5">
        <v>3708346.67</v>
      </c>
      <c r="CK5">
        <v>-92426.67</v>
      </c>
      <c r="CL5">
        <v>-120280</v>
      </c>
      <c r="CN5" s="1">
        <v>40283</v>
      </c>
      <c r="CO5">
        <v>40.418357999999998</v>
      </c>
      <c r="CQ5" s="20">
        <v>40283</v>
      </c>
      <c r="CR5" s="21">
        <v>26916.83</v>
      </c>
      <c r="CT5" s="1">
        <v>40252</v>
      </c>
      <c r="CU5" s="1">
        <v>40283</v>
      </c>
      <c r="CV5" s="18">
        <v>134941.23000000001</v>
      </c>
      <c r="CW5" s="18">
        <v>61817621.740000002</v>
      </c>
      <c r="CX5" s="18">
        <v>24616.720000000001</v>
      </c>
      <c r="DA5" s="1">
        <v>35170</v>
      </c>
      <c r="DB5">
        <v>2.5</v>
      </c>
      <c r="DC5">
        <v>2.1000000000000001E-2</v>
      </c>
      <c r="DD5">
        <v>0.14832999999999999</v>
      </c>
      <c r="DE5">
        <v>775965</v>
      </c>
      <c r="DG5" s="1">
        <v>36937</v>
      </c>
      <c r="DH5">
        <v>181890</v>
      </c>
      <c r="DI5">
        <v>0</v>
      </c>
      <c r="DJ5">
        <v>41729789</v>
      </c>
      <c r="DK5">
        <v>812872</v>
      </c>
      <c r="DL5">
        <v>31360</v>
      </c>
      <c r="DM5">
        <v>0</v>
      </c>
      <c r="DN5">
        <v>265330</v>
      </c>
      <c r="DO5">
        <v>0</v>
      </c>
      <c r="DP5">
        <v>0</v>
      </c>
      <c r="DQ5">
        <v>0</v>
      </c>
      <c r="DR5">
        <v>0</v>
      </c>
      <c r="DS5">
        <v>40178776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259561</v>
      </c>
      <c r="EE5" s="1"/>
      <c r="EG5" s="1">
        <v>41258</v>
      </c>
      <c r="EH5">
        <v>459.49</v>
      </c>
      <c r="EI5">
        <v>337.18</v>
      </c>
      <c r="EJ5">
        <v>945.41</v>
      </c>
      <c r="EN5" s="1">
        <v>36631</v>
      </c>
      <c r="EO5">
        <v>62879654</v>
      </c>
      <c r="EP5">
        <v>12102358</v>
      </c>
      <c r="EQ5">
        <v>50777296</v>
      </c>
      <c r="ES5" s="3"/>
      <c r="EV5" s="1">
        <v>40285</v>
      </c>
      <c r="EW5">
        <v>106.89</v>
      </c>
      <c r="EX5" s="1"/>
      <c r="EY5" s="1">
        <v>40252</v>
      </c>
      <c r="EZ5" t="s">
        <v>94</v>
      </c>
      <c r="FD5" t="s">
        <v>247</v>
      </c>
    </row>
    <row r="6" spans="1:160" x14ac:dyDescent="0.25">
      <c r="A6" s="1">
        <v>40313</v>
      </c>
      <c r="B6" s="18">
        <v>116906.79</v>
      </c>
      <c r="C6" s="18">
        <v>63139238.43</v>
      </c>
      <c r="D6" s="18">
        <v>24353.3</v>
      </c>
      <c r="F6" s="1">
        <v>40313</v>
      </c>
      <c r="G6">
        <v>15829.65</v>
      </c>
      <c r="H6">
        <v>15829.65</v>
      </c>
      <c r="I6" s="5"/>
      <c r="J6" s="1">
        <v>40313</v>
      </c>
      <c r="K6">
        <v>1.8131999999999999</v>
      </c>
      <c r="L6" s="4">
        <v>20196187</v>
      </c>
      <c r="M6" s="11">
        <v>116487494.89000003</v>
      </c>
      <c r="N6" s="11">
        <v>211354.31000000003</v>
      </c>
      <c r="O6" s="12">
        <v>238449164</v>
      </c>
      <c r="P6" s="11">
        <v>29445003.409999996</v>
      </c>
      <c r="Q6" s="11">
        <v>76408721.990000024</v>
      </c>
      <c r="R6">
        <v>5028078.0699999994</v>
      </c>
      <c r="S6">
        <v>18486.45</v>
      </c>
      <c r="T6">
        <v>155205320.40000001</v>
      </c>
      <c r="U6">
        <v>69277.42</v>
      </c>
      <c r="V6">
        <v>155293084.27000001</v>
      </c>
      <c r="W6">
        <v>17632178264</v>
      </c>
      <c r="X6">
        <v>14374167768</v>
      </c>
      <c r="Y6">
        <v>136.52000000000001</v>
      </c>
      <c r="Z6" s="13">
        <v>1.1859151097</v>
      </c>
      <c r="AA6">
        <v>9.4</v>
      </c>
      <c r="AB6">
        <v>510</v>
      </c>
      <c r="AC6">
        <v>453020767200</v>
      </c>
      <c r="AD6">
        <v>0.43</v>
      </c>
      <c r="AE6">
        <v>0</v>
      </c>
      <c r="AF6">
        <v>0</v>
      </c>
      <c r="AG6">
        <v>0</v>
      </c>
      <c r="AH6">
        <v>0</v>
      </c>
      <c r="AI6">
        <v>7.4448757122801199</v>
      </c>
      <c r="AJ6">
        <v>1.43</v>
      </c>
      <c r="AK6" s="16">
        <v>143.58000000000001</v>
      </c>
      <c r="AL6" s="16">
        <v>2.5499999999999998</v>
      </c>
      <c r="AM6">
        <v>16.62</v>
      </c>
      <c r="AN6" s="18">
        <v>315947.5</v>
      </c>
      <c r="AO6">
        <f t="shared" si="0"/>
        <v>315947500000</v>
      </c>
      <c r="AP6">
        <v>0.52876480000000003</v>
      </c>
      <c r="AQ6">
        <v>4.58</v>
      </c>
      <c r="AR6">
        <v>0.44</v>
      </c>
      <c r="AS6" s="1">
        <v>39948</v>
      </c>
      <c r="AT6">
        <v>11487645000</v>
      </c>
      <c r="AU6">
        <v>0.4</v>
      </c>
      <c r="AV6" s="3">
        <v>3704</v>
      </c>
      <c r="AW6">
        <v>11506.23</v>
      </c>
      <c r="AX6">
        <v>1023142000</v>
      </c>
      <c r="AY6">
        <v>14868000</v>
      </c>
      <c r="AZ6">
        <v>3386077000</v>
      </c>
      <c r="BA6">
        <v>5181148000</v>
      </c>
      <c r="BB6">
        <v>1882410000</v>
      </c>
      <c r="BC6">
        <v>9605235000</v>
      </c>
      <c r="BF6">
        <v>3258010496</v>
      </c>
      <c r="BG6">
        <v>32006346032</v>
      </c>
      <c r="BH6" s="4">
        <v>3957253</v>
      </c>
      <c r="BI6" s="4">
        <v>28715520</v>
      </c>
      <c r="BJ6" s="4">
        <v>27391228</v>
      </c>
      <c r="BK6" s="4">
        <v>33962024</v>
      </c>
      <c r="BL6" s="4">
        <v>2454410</v>
      </c>
      <c r="BM6" s="4">
        <v>37199127</v>
      </c>
      <c r="BN6" s="4">
        <v>640285</v>
      </c>
      <c r="BO6" s="4">
        <v>6185920</v>
      </c>
      <c r="BP6" s="4">
        <v>72537828</v>
      </c>
      <c r="BQ6" s="4">
        <v>25194215</v>
      </c>
      <c r="BR6" s="4">
        <v>211354</v>
      </c>
      <c r="BT6" s="1">
        <v>40314</v>
      </c>
      <c r="BW6" s="1">
        <v>40313</v>
      </c>
      <c r="BX6" s="5">
        <v>6707325.4699999997</v>
      </c>
      <c r="BZ6" s="1">
        <v>40313</v>
      </c>
      <c r="CA6" s="5">
        <v>273881.45</v>
      </c>
      <c r="CE6" s="1">
        <v>40299</v>
      </c>
      <c r="CF6">
        <v>-62836.67</v>
      </c>
      <c r="CG6">
        <v>-25403.33</v>
      </c>
      <c r="CH6">
        <v>37433.33</v>
      </c>
      <c r="CI6">
        <v>863.33</v>
      </c>
      <c r="CJ6">
        <v>3708346.67</v>
      </c>
      <c r="CK6">
        <v>-92426.67</v>
      </c>
      <c r="CL6">
        <v>-120280</v>
      </c>
      <c r="CN6" s="1">
        <v>40313</v>
      </c>
      <c r="CO6">
        <v>40.418357999999998</v>
      </c>
      <c r="CQ6" s="20">
        <v>40313</v>
      </c>
      <c r="CR6" s="21">
        <v>26834.83</v>
      </c>
      <c r="CT6" s="1">
        <v>40283</v>
      </c>
      <c r="CU6" s="1">
        <v>40313</v>
      </c>
      <c r="CV6" s="18">
        <v>116906.79</v>
      </c>
      <c r="CW6" s="18">
        <v>63139238.43</v>
      </c>
      <c r="CX6" s="18">
        <v>24353.3</v>
      </c>
      <c r="DA6" s="1">
        <v>35200</v>
      </c>
      <c r="DB6">
        <v>2.5</v>
      </c>
      <c r="DC6">
        <v>2.1000000000000001E-2</v>
      </c>
      <c r="DD6">
        <v>0.14832999999999999</v>
      </c>
      <c r="DE6">
        <v>775965</v>
      </c>
      <c r="DG6" s="1">
        <v>36965</v>
      </c>
      <c r="DH6">
        <v>214752</v>
      </c>
      <c r="DI6">
        <v>0</v>
      </c>
      <c r="DJ6">
        <v>35269685</v>
      </c>
      <c r="DK6">
        <v>2808624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28891348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2470051</v>
      </c>
      <c r="EA6">
        <v>14943</v>
      </c>
      <c r="EB6">
        <v>869967</v>
      </c>
      <c r="EE6" s="1"/>
      <c r="EG6" s="1">
        <v>41289</v>
      </c>
      <c r="EH6">
        <v>461.7</v>
      </c>
      <c r="EI6">
        <v>336.54</v>
      </c>
      <c r="EJ6">
        <v>957.98</v>
      </c>
      <c r="EN6" s="1">
        <v>36661</v>
      </c>
      <c r="EO6">
        <v>51871944</v>
      </c>
      <c r="EP6">
        <v>72117371</v>
      </c>
      <c r="EQ6">
        <v>-20245427</v>
      </c>
      <c r="ES6" s="3"/>
      <c r="EV6" s="1">
        <v>40315</v>
      </c>
      <c r="EW6">
        <v>7.5</v>
      </c>
      <c r="EX6" s="1"/>
      <c r="EY6" s="1">
        <v>40283</v>
      </c>
      <c r="EZ6" t="s">
        <v>95</v>
      </c>
      <c r="FD6" t="s">
        <v>248</v>
      </c>
    </row>
    <row r="7" spans="1:160" x14ac:dyDescent="0.25">
      <c r="A7" s="1">
        <v>40344</v>
      </c>
      <c r="B7" s="18">
        <v>137749.46</v>
      </c>
      <c r="C7" s="18">
        <v>62656276.5</v>
      </c>
      <c r="D7" s="18">
        <v>17539.11</v>
      </c>
      <c r="F7" s="1">
        <v>40344</v>
      </c>
      <c r="G7">
        <v>11400.42</v>
      </c>
      <c r="H7">
        <v>11400.42</v>
      </c>
      <c r="I7" s="5"/>
      <c r="J7" s="1">
        <v>40344</v>
      </c>
      <c r="K7">
        <v>1.8065</v>
      </c>
      <c r="L7" s="4">
        <v>11860274</v>
      </c>
      <c r="M7" s="11">
        <v>121142763.79000001</v>
      </c>
      <c r="N7" s="11">
        <v>2722854.5100000002</v>
      </c>
      <c r="O7" s="12">
        <v>238652900</v>
      </c>
      <c r="P7" s="11">
        <v>31379067.290000003</v>
      </c>
      <c r="Q7" s="11">
        <v>67261651.349999994</v>
      </c>
      <c r="R7">
        <v>5376387.96</v>
      </c>
      <c r="S7">
        <v>2692858.83</v>
      </c>
      <c r="T7">
        <v>148929106.09</v>
      </c>
      <c r="U7">
        <v>32610.07</v>
      </c>
      <c r="V7">
        <v>151654574.99000001</v>
      </c>
      <c r="W7">
        <v>17012419860</v>
      </c>
      <c r="X7">
        <v>14960403236</v>
      </c>
      <c r="Y7">
        <v>136.09</v>
      </c>
      <c r="Z7" s="13">
        <v>0.85023060500000003</v>
      </c>
      <c r="AA7">
        <v>9.94</v>
      </c>
      <c r="AB7">
        <v>510</v>
      </c>
      <c r="AC7">
        <v>457250441000</v>
      </c>
      <c r="AD7">
        <v>-0.11</v>
      </c>
      <c r="AE7">
        <v>0</v>
      </c>
      <c r="AF7">
        <v>0</v>
      </c>
      <c r="AG7">
        <v>0</v>
      </c>
      <c r="AH7">
        <v>0</v>
      </c>
      <c r="AI7">
        <v>6.9863923000331898</v>
      </c>
      <c r="AJ7">
        <v>1</v>
      </c>
      <c r="AK7" s="15">
        <v>136.49</v>
      </c>
      <c r="AL7" s="15">
        <v>2.5299999999999998</v>
      </c>
      <c r="AM7">
        <v>24.86</v>
      </c>
      <c r="AN7" s="18">
        <v>316546.59999999998</v>
      </c>
      <c r="AO7">
        <f t="shared" si="0"/>
        <v>316546600000</v>
      </c>
      <c r="AP7">
        <v>0.52876480000000003</v>
      </c>
      <c r="AQ7">
        <v>2.54</v>
      </c>
      <c r="AR7">
        <v>-0.26</v>
      </c>
      <c r="AS7" s="1">
        <v>39979</v>
      </c>
      <c r="AT7">
        <v>11487645000</v>
      </c>
      <c r="AU7">
        <v>0.4</v>
      </c>
      <c r="AV7" s="3">
        <v>3704</v>
      </c>
      <c r="AW7">
        <v>11506.23</v>
      </c>
      <c r="AX7">
        <v>1023142000</v>
      </c>
      <c r="AY7">
        <v>14868000</v>
      </c>
      <c r="AZ7">
        <v>3386077000</v>
      </c>
      <c r="BA7">
        <v>5181148000</v>
      </c>
      <c r="BB7">
        <v>1882410000</v>
      </c>
      <c r="BC7">
        <v>9605235000</v>
      </c>
      <c r="BF7">
        <v>2052016624</v>
      </c>
      <c r="BG7">
        <v>31972823096</v>
      </c>
      <c r="BH7" s="4">
        <v>3789547</v>
      </c>
      <c r="BI7" s="4">
        <v>28968428</v>
      </c>
      <c r="BJ7" s="4">
        <v>29373904</v>
      </c>
      <c r="BK7" s="4">
        <v>34276412</v>
      </c>
      <c r="BL7" s="4">
        <v>3171011</v>
      </c>
      <c r="BM7" s="4">
        <v>41863326</v>
      </c>
      <c r="BN7" s="4">
        <v>479135</v>
      </c>
      <c r="BO7" s="4">
        <v>6464046</v>
      </c>
      <c r="BP7" s="4">
        <v>62035917</v>
      </c>
      <c r="BQ7" s="4">
        <v>25508436</v>
      </c>
      <c r="BR7" s="4">
        <v>2722738</v>
      </c>
      <c r="BT7" s="1">
        <v>40345</v>
      </c>
      <c r="BW7" s="1">
        <v>40344</v>
      </c>
      <c r="BX7" s="5">
        <v>2900629.3800000004</v>
      </c>
      <c r="BZ7" s="1">
        <v>40344</v>
      </c>
      <c r="CA7" s="5">
        <v>320008.47000000003</v>
      </c>
      <c r="CE7" s="1">
        <v>40330</v>
      </c>
      <c r="CF7">
        <v>-62836.67</v>
      </c>
      <c r="CG7">
        <v>-25403.33</v>
      </c>
      <c r="CH7">
        <v>37433.33</v>
      </c>
      <c r="CI7">
        <v>863.33</v>
      </c>
      <c r="CJ7">
        <v>3708346.67</v>
      </c>
      <c r="CK7">
        <v>-92426.67</v>
      </c>
      <c r="CL7">
        <v>-120280</v>
      </c>
      <c r="CN7" s="1">
        <v>40344</v>
      </c>
      <c r="CO7">
        <v>40.418357999999998</v>
      </c>
      <c r="CQ7" s="20">
        <v>40344</v>
      </c>
      <c r="CR7" s="21">
        <v>26408.83</v>
      </c>
      <c r="CT7" s="1">
        <v>40313</v>
      </c>
      <c r="CU7" s="1">
        <v>40344</v>
      </c>
      <c r="CV7" s="18">
        <v>137749.46</v>
      </c>
      <c r="CW7" s="18">
        <v>62656276.5</v>
      </c>
      <c r="CX7" s="18">
        <v>17539.11</v>
      </c>
      <c r="DA7" s="1">
        <v>35231</v>
      </c>
      <c r="DB7">
        <v>2.5</v>
      </c>
      <c r="DC7">
        <v>2.1000000000000001E-2</v>
      </c>
      <c r="DD7">
        <v>0.14832999999999999</v>
      </c>
      <c r="DE7">
        <v>775965</v>
      </c>
      <c r="DG7" s="1">
        <v>36996</v>
      </c>
      <c r="DH7">
        <v>104667</v>
      </c>
      <c r="DI7">
        <v>0</v>
      </c>
      <c r="DJ7">
        <v>35089628</v>
      </c>
      <c r="DK7">
        <v>2126800</v>
      </c>
      <c r="DL7">
        <v>14096</v>
      </c>
      <c r="DM7">
        <v>0</v>
      </c>
      <c r="DN7">
        <v>199890</v>
      </c>
      <c r="DO7">
        <v>0</v>
      </c>
      <c r="DP7">
        <v>0</v>
      </c>
      <c r="DQ7">
        <v>0</v>
      </c>
      <c r="DR7">
        <v>0</v>
      </c>
      <c r="DS7">
        <v>23219919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3460426</v>
      </c>
      <c r="EA7">
        <v>5491092</v>
      </c>
      <c r="EB7">
        <v>472738</v>
      </c>
      <c r="EE7" s="1"/>
      <c r="EG7" s="1">
        <v>41320</v>
      </c>
      <c r="EH7">
        <v>461.93</v>
      </c>
      <c r="EI7">
        <v>336.85</v>
      </c>
      <c r="EJ7">
        <v>957.98</v>
      </c>
      <c r="EN7" s="1">
        <v>36692</v>
      </c>
      <c r="EO7">
        <v>76090395</v>
      </c>
      <c r="EP7">
        <v>30523130</v>
      </c>
      <c r="EQ7">
        <v>45567265</v>
      </c>
      <c r="ES7" s="3"/>
      <c r="EV7" s="1">
        <v>40346</v>
      </c>
      <c r="EW7">
        <v>66.12</v>
      </c>
      <c r="EX7" s="1"/>
      <c r="EY7" s="1">
        <v>40313</v>
      </c>
      <c r="EZ7" t="s">
        <v>96</v>
      </c>
      <c r="FD7" t="s">
        <v>249</v>
      </c>
    </row>
    <row r="8" spans="1:160" x14ac:dyDescent="0.25">
      <c r="A8" s="1">
        <v>40374</v>
      </c>
      <c r="B8" s="18">
        <v>102386.94</v>
      </c>
      <c r="C8" s="18">
        <v>81204566.549999997</v>
      </c>
      <c r="D8" s="18">
        <v>20084.060000000001</v>
      </c>
      <c r="F8" s="1">
        <v>40374</v>
      </c>
      <c r="G8">
        <v>13054.64</v>
      </c>
      <c r="H8">
        <v>13054.64</v>
      </c>
      <c r="I8" s="5"/>
      <c r="J8" s="1">
        <v>40374</v>
      </c>
      <c r="K8">
        <v>1.7696000000000001</v>
      </c>
      <c r="L8" s="4">
        <v>10102560</v>
      </c>
      <c r="M8" s="11">
        <v>126186302.83000001</v>
      </c>
      <c r="N8" s="11">
        <v>407010.07000000012</v>
      </c>
      <c r="O8" s="12">
        <v>244575938</v>
      </c>
      <c r="P8" s="11">
        <v>33650092.500000007</v>
      </c>
      <c r="Q8" s="11">
        <v>68464735.760000005</v>
      </c>
      <c r="R8">
        <v>5218139.22</v>
      </c>
      <c r="S8">
        <v>382295.55</v>
      </c>
      <c r="T8">
        <v>153118780.21000001</v>
      </c>
      <c r="U8">
        <v>27689.47</v>
      </c>
      <c r="V8">
        <v>153529265.22999999</v>
      </c>
      <c r="W8">
        <v>17555470535</v>
      </c>
      <c r="X8">
        <v>16464840453</v>
      </c>
      <c r="Y8">
        <v>141.63999999999999</v>
      </c>
      <c r="Z8" s="13">
        <v>0.1546238617</v>
      </c>
      <c r="AA8">
        <v>10.32</v>
      </c>
      <c r="AB8">
        <v>510</v>
      </c>
      <c r="AC8">
        <v>455316310400</v>
      </c>
      <c r="AD8">
        <v>-7.0000000000000007E-2</v>
      </c>
      <c r="AE8">
        <v>0</v>
      </c>
      <c r="AF8">
        <v>0</v>
      </c>
      <c r="AG8">
        <v>0</v>
      </c>
      <c r="AH8">
        <v>0</v>
      </c>
      <c r="AI8">
        <v>6.9195876288659797</v>
      </c>
      <c r="AJ8">
        <v>1.01</v>
      </c>
      <c r="AK8" s="16">
        <v>132.80000000000001</v>
      </c>
      <c r="AL8" s="16">
        <v>2.5299999999999998</v>
      </c>
      <c r="AM8">
        <v>9.0500000000000007</v>
      </c>
      <c r="AN8" s="18">
        <v>328891.3</v>
      </c>
      <c r="AO8">
        <f t="shared" si="0"/>
        <v>328891300000</v>
      </c>
      <c r="AP8">
        <v>0.52876480000000003</v>
      </c>
      <c r="AQ8">
        <v>4.0199999999999996</v>
      </c>
      <c r="AR8">
        <v>-0.2</v>
      </c>
      <c r="AS8" s="1">
        <v>40009</v>
      </c>
      <c r="AT8">
        <v>11487645000</v>
      </c>
      <c r="AU8">
        <v>0.4</v>
      </c>
      <c r="AV8" s="3">
        <v>3704</v>
      </c>
      <c r="AW8">
        <v>11506.23</v>
      </c>
      <c r="AX8">
        <v>1023142000</v>
      </c>
      <c r="AY8">
        <v>14868000</v>
      </c>
      <c r="AZ8">
        <v>3386077000</v>
      </c>
      <c r="BA8">
        <v>5181148000</v>
      </c>
      <c r="BB8">
        <v>1882410000</v>
      </c>
      <c r="BC8">
        <v>9605235000</v>
      </c>
      <c r="BF8">
        <v>1090630082</v>
      </c>
      <c r="BG8">
        <v>34020310988</v>
      </c>
      <c r="BH8" s="4">
        <v>5619172</v>
      </c>
      <c r="BI8" s="4">
        <v>29106351</v>
      </c>
      <c r="BJ8" s="4">
        <v>31927769</v>
      </c>
      <c r="BK8" s="4">
        <v>34710531</v>
      </c>
      <c r="BL8" s="4">
        <v>2241095</v>
      </c>
      <c r="BM8" s="4">
        <v>44224068</v>
      </c>
      <c r="BN8" s="4">
        <v>596404</v>
      </c>
      <c r="BO8" s="4">
        <v>6377419</v>
      </c>
      <c r="BP8" s="4">
        <v>59846205</v>
      </c>
      <c r="BQ8" s="4">
        <v>29519345</v>
      </c>
      <c r="BR8" s="4">
        <v>407579</v>
      </c>
      <c r="BT8" s="1">
        <v>40375</v>
      </c>
      <c r="BW8" s="1">
        <v>40374</v>
      </c>
      <c r="BX8" s="5">
        <v>2300036.25</v>
      </c>
      <c r="BZ8" s="1">
        <v>40374</v>
      </c>
      <c r="CA8" s="5">
        <v>340709.84</v>
      </c>
      <c r="CE8" s="1">
        <v>40360</v>
      </c>
      <c r="CF8">
        <v>-23473.33</v>
      </c>
      <c r="CG8">
        <v>20846.669999999998</v>
      </c>
      <c r="CH8">
        <v>44320</v>
      </c>
      <c r="CI8">
        <v>1746.67</v>
      </c>
      <c r="CJ8">
        <v>3791160</v>
      </c>
      <c r="CK8">
        <v>-94153.33</v>
      </c>
      <c r="CL8">
        <v>-109450</v>
      </c>
      <c r="CN8" s="1">
        <v>40374</v>
      </c>
      <c r="CO8">
        <v>40.418357999999998</v>
      </c>
      <c r="CQ8" s="20">
        <v>40374</v>
      </c>
      <c r="CR8" s="21">
        <v>27614.83</v>
      </c>
      <c r="CT8" s="1">
        <v>40344</v>
      </c>
      <c r="CU8" s="1">
        <v>40374</v>
      </c>
      <c r="CV8" s="18">
        <v>102386.94</v>
      </c>
      <c r="CW8" s="18">
        <v>81204566.549999997</v>
      </c>
      <c r="CX8" s="18">
        <v>20084.060000000001</v>
      </c>
      <c r="DA8" s="1">
        <v>35261</v>
      </c>
      <c r="DB8">
        <v>2.5</v>
      </c>
      <c r="DC8">
        <v>2.1000000000000001E-2</v>
      </c>
      <c r="DD8">
        <v>0.14832999999999999</v>
      </c>
      <c r="DE8">
        <v>775965</v>
      </c>
      <c r="DG8" s="1">
        <v>37026</v>
      </c>
      <c r="DH8">
        <v>103739</v>
      </c>
      <c r="DI8">
        <v>0</v>
      </c>
      <c r="DJ8">
        <v>58537270</v>
      </c>
      <c r="DK8">
        <v>2969453</v>
      </c>
      <c r="DL8">
        <v>0</v>
      </c>
      <c r="DM8">
        <v>0</v>
      </c>
      <c r="DN8">
        <v>130565</v>
      </c>
      <c r="DO8">
        <v>0</v>
      </c>
      <c r="DP8">
        <v>0</v>
      </c>
      <c r="DQ8">
        <v>0</v>
      </c>
      <c r="DR8">
        <v>0</v>
      </c>
      <c r="DS8">
        <v>29603524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13807007</v>
      </c>
      <c r="EA8">
        <v>11101795</v>
      </c>
      <c r="EB8">
        <v>821187</v>
      </c>
      <c r="EE8" s="1"/>
      <c r="EG8" s="1">
        <v>41348</v>
      </c>
      <c r="EH8">
        <v>462.9</v>
      </c>
      <c r="EI8">
        <v>338.13</v>
      </c>
      <c r="EJ8">
        <v>957.98</v>
      </c>
      <c r="EN8" s="1">
        <v>36722</v>
      </c>
      <c r="EO8">
        <v>44342054</v>
      </c>
      <c r="EP8">
        <v>51134454</v>
      </c>
      <c r="EQ8">
        <v>-6792400</v>
      </c>
      <c r="ES8" s="3"/>
      <c r="EV8" s="1">
        <v>40376</v>
      </c>
      <c r="EW8">
        <v>250.55</v>
      </c>
      <c r="EX8" s="1"/>
      <c r="EY8" s="1">
        <v>40344</v>
      </c>
      <c r="EZ8" t="s">
        <v>97</v>
      </c>
      <c r="FD8" t="s">
        <v>250</v>
      </c>
    </row>
    <row r="9" spans="1:160" x14ac:dyDescent="0.25">
      <c r="A9" s="1">
        <v>40405</v>
      </c>
      <c r="B9" s="18">
        <v>103253.87</v>
      </c>
      <c r="C9" s="18">
        <v>96843041.030000001</v>
      </c>
      <c r="D9" s="18">
        <v>16609.72</v>
      </c>
      <c r="F9" s="1">
        <v>40405</v>
      </c>
      <c r="G9">
        <v>10796.32</v>
      </c>
      <c r="H9">
        <v>10796.32</v>
      </c>
      <c r="I9" s="5"/>
      <c r="J9" s="1">
        <v>40405</v>
      </c>
      <c r="K9">
        <v>1.7596000000000001</v>
      </c>
      <c r="L9" s="4">
        <v>7688871</v>
      </c>
      <c r="M9" s="11">
        <v>126220293.50000001</v>
      </c>
      <c r="N9" s="11">
        <v>336135.20999999996</v>
      </c>
      <c r="O9" s="12">
        <v>249944556</v>
      </c>
      <c r="P9" s="11">
        <v>33797393.600000001</v>
      </c>
      <c r="Q9" s="11">
        <v>72415420.289999977</v>
      </c>
      <c r="R9">
        <v>5798743.9799999995</v>
      </c>
      <c r="S9">
        <v>275231.34999999998</v>
      </c>
      <c r="T9">
        <v>151621791.84999999</v>
      </c>
      <c r="U9">
        <v>15152.89</v>
      </c>
      <c r="V9">
        <v>151912176.09</v>
      </c>
      <c r="W9">
        <v>19084996312</v>
      </c>
      <c r="X9">
        <v>16961829274</v>
      </c>
      <c r="Y9">
        <v>141.55000000000001</v>
      </c>
      <c r="Z9" s="13">
        <v>0.76959009690000002</v>
      </c>
      <c r="AA9">
        <v>10.66</v>
      </c>
      <c r="AB9">
        <v>510</v>
      </c>
      <c r="AC9">
        <v>459818672000</v>
      </c>
      <c r="AD9">
        <v>-7.0000000000000007E-2</v>
      </c>
      <c r="AE9">
        <v>0</v>
      </c>
      <c r="AF9">
        <v>0</v>
      </c>
      <c r="AG9">
        <v>0</v>
      </c>
      <c r="AH9">
        <v>0</v>
      </c>
      <c r="AI9">
        <v>6.7173689619732704</v>
      </c>
      <c r="AJ9">
        <v>1.04</v>
      </c>
      <c r="AK9" s="15">
        <v>136.33000000000001</v>
      </c>
      <c r="AL9" s="15">
        <v>2.54</v>
      </c>
      <c r="AM9">
        <v>-1.66</v>
      </c>
      <c r="AN9" s="18">
        <v>332382.59999999998</v>
      </c>
      <c r="AO9">
        <f t="shared" si="0"/>
        <v>332382600000</v>
      </c>
      <c r="AP9">
        <v>0.52876480000000003</v>
      </c>
      <c r="AQ9">
        <v>2.96</v>
      </c>
      <c r="AR9">
        <v>-1.07</v>
      </c>
      <c r="AS9" s="1">
        <v>40040</v>
      </c>
      <c r="AT9">
        <v>11487645000</v>
      </c>
      <c r="AU9">
        <v>0.4</v>
      </c>
      <c r="AV9" s="3">
        <v>3704</v>
      </c>
      <c r="AW9">
        <v>11506.23</v>
      </c>
      <c r="AX9">
        <v>1023142000</v>
      </c>
      <c r="AY9">
        <v>14868000</v>
      </c>
      <c r="AZ9">
        <v>3386077000</v>
      </c>
      <c r="BA9">
        <v>5181148000</v>
      </c>
      <c r="BB9">
        <v>1882410000</v>
      </c>
      <c r="BC9">
        <v>9605235000</v>
      </c>
      <c r="BF9">
        <v>2123167038</v>
      </c>
      <c r="BG9">
        <v>36046825586</v>
      </c>
      <c r="BH9" s="4">
        <v>4529639</v>
      </c>
      <c r="BI9" s="4">
        <v>30053759</v>
      </c>
      <c r="BJ9" s="4">
        <v>32332604</v>
      </c>
      <c r="BK9" s="4">
        <v>35583515</v>
      </c>
      <c r="BL9" s="4">
        <v>2335652</v>
      </c>
      <c r="BM9" s="4">
        <v>45383273</v>
      </c>
      <c r="BN9" s="4">
        <v>905738</v>
      </c>
      <c r="BO9" s="4">
        <v>7699668</v>
      </c>
      <c r="BP9" s="4">
        <v>64901314</v>
      </c>
      <c r="BQ9" s="4">
        <v>25883259</v>
      </c>
      <c r="BR9" s="4">
        <v>336135</v>
      </c>
      <c r="BT9" s="1">
        <v>40406</v>
      </c>
      <c r="BW9" s="1">
        <v>40405</v>
      </c>
      <c r="BX9" s="5">
        <v>2058030.8699999999</v>
      </c>
      <c r="BZ9" s="1">
        <v>40405</v>
      </c>
      <c r="CA9" s="5">
        <v>317541.15000000002</v>
      </c>
      <c r="CE9" s="1">
        <v>40391</v>
      </c>
      <c r="CF9">
        <v>-23473.33</v>
      </c>
      <c r="CG9">
        <v>20846.669999999998</v>
      </c>
      <c r="CH9">
        <v>44320</v>
      </c>
      <c r="CI9">
        <v>1746.67</v>
      </c>
      <c r="CJ9">
        <v>3791160</v>
      </c>
      <c r="CK9">
        <v>-94153.33</v>
      </c>
      <c r="CL9">
        <v>-109450</v>
      </c>
      <c r="CN9" s="1">
        <v>40405</v>
      </c>
      <c r="CO9">
        <v>40.418357999999998</v>
      </c>
      <c r="CQ9" s="20">
        <v>40405</v>
      </c>
      <c r="CR9" s="21">
        <v>28427.83</v>
      </c>
      <c r="CT9" s="1">
        <v>40374</v>
      </c>
      <c r="CU9" s="1">
        <v>40405</v>
      </c>
      <c r="CV9" s="18">
        <v>103253.87</v>
      </c>
      <c r="CW9" s="18">
        <v>96843041.030000001</v>
      </c>
      <c r="CX9" s="18">
        <v>16609.72</v>
      </c>
      <c r="DA9" s="1">
        <v>35292</v>
      </c>
      <c r="DB9">
        <v>2.5</v>
      </c>
      <c r="DC9">
        <v>2.1000000000000001E-2</v>
      </c>
      <c r="DD9">
        <v>0.14832999999999999</v>
      </c>
      <c r="DE9">
        <v>775965</v>
      </c>
      <c r="DG9" s="1">
        <v>37057</v>
      </c>
      <c r="DH9">
        <v>85280</v>
      </c>
      <c r="DI9">
        <v>0</v>
      </c>
      <c r="DJ9">
        <v>47587504</v>
      </c>
      <c r="DK9">
        <v>1916900</v>
      </c>
      <c r="DL9">
        <v>0</v>
      </c>
      <c r="DM9">
        <v>0</v>
      </c>
      <c r="DN9">
        <v>124644</v>
      </c>
      <c r="DO9">
        <v>600</v>
      </c>
      <c r="DP9">
        <v>0</v>
      </c>
      <c r="DQ9">
        <v>0</v>
      </c>
      <c r="DR9">
        <v>0</v>
      </c>
      <c r="DS9">
        <v>23254852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21761911</v>
      </c>
      <c r="EB9">
        <v>443317</v>
      </c>
      <c r="EE9" s="1"/>
      <c r="EG9" s="1">
        <v>41379</v>
      </c>
      <c r="EH9">
        <v>462.62</v>
      </c>
      <c r="EI9">
        <v>337.32</v>
      </c>
      <c r="EJ9">
        <v>959.61</v>
      </c>
      <c r="EN9" s="1">
        <v>36753</v>
      </c>
      <c r="EO9">
        <v>98845142</v>
      </c>
      <c r="EP9">
        <v>47067734</v>
      </c>
      <c r="EQ9">
        <v>51777408</v>
      </c>
      <c r="ES9" s="3"/>
      <c r="EV9" s="1">
        <v>40407</v>
      </c>
      <c r="EW9">
        <v>250.55</v>
      </c>
      <c r="EX9" s="1"/>
      <c r="EY9" s="1">
        <v>40374</v>
      </c>
      <c r="EZ9" s="3">
        <v>-1660</v>
      </c>
      <c r="FD9" t="s">
        <v>251</v>
      </c>
    </row>
    <row r="10" spans="1:160" x14ac:dyDescent="0.25">
      <c r="A10" s="1">
        <v>40436</v>
      </c>
      <c r="B10" s="18">
        <v>147433.95000000001</v>
      </c>
      <c r="C10" s="18">
        <v>105319261.72</v>
      </c>
      <c r="D10" s="18">
        <v>21329.61</v>
      </c>
      <c r="F10" s="1">
        <v>40436</v>
      </c>
      <c r="G10">
        <v>13864.25</v>
      </c>
      <c r="H10">
        <v>13864.25</v>
      </c>
      <c r="I10" s="5"/>
      <c r="J10" s="1">
        <v>40436</v>
      </c>
      <c r="K10">
        <v>1.7186999999999999</v>
      </c>
      <c r="L10" s="4">
        <v>5853324</v>
      </c>
      <c r="M10" s="11">
        <v>136273756.65000001</v>
      </c>
      <c r="N10" s="11">
        <v>812682.11999999988</v>
      </c>
      <c r="O10" s="12">
        <v>275723331</v>
      </c>
      <c r="P10" s="11">
        <v>38091473.609999992</v>
      </c>
      <c r="Q10" s="11">
        <v>83022862.26000002</v>
      </c>
      <c r="R10">
        <v>5712499.8300000001</v>
      </c>
      <c r="S10">
        <v>501744.66</v>
      </c>
      <c r="T10">
        <v>171646316.77000001</v>
      </c>
      <c r="U10">
        <v>18367.93</v>
      </c>
      <c r="V10">
        <v>172166429.36000001</v>
      </c>
      <c r="W10">
        <v>18726305741</v>
      </c>
      <c r="X10">
        <v>17891795638</v>
      </c>
      <c r="Y10">
        <v>139.46</v>
      </c>
      <c r="Z10" s="13">
        <v>1.1537971236</v>
      </c>
      <c r="AA10">
        <v>10.66</v>
      </c>
      <c r="AB10">
        <v>510</v>
      </c>
      <c r="AC10">
        <v>472996552200</v>
      </c>
      <c r="AD10">
        <v>0.54</v>
      </c>
      <c r="AE10">
        <v>0</v>
      </c>
      <c r="AF10">
        <v>0</v>
      </c>
      <c r="AG10">
        <v>0</v>
      </c>
      <c r="AH10">
        <v>0</v>
      </c>
      <c r="AI10">
        <v>6.2079159139431699</v>
      </c>
      <c r="AJ10">
        <v>1.45</v>
      </c>
      <c r="AK10" s="16">
        <v>135.21</v>
      </c>
      <c r="AL10" s="16">
        <v>2.54</v>
      </c>
      <c r="AM10">
        <v>7.4489999999999998</v>
      </c>
      <c r="AN10" s="18">
        <v>336660.8</v>
      </c>
      <c r="AO10">
        <f t="shared" si="0"/>
        <v>336660800000</v>
      </c>
      <c r="AP10">
        <v>0.52876480000000003</v>
      </c>
      <c r="AQ10">
        <v>-4.67</v>
      </c>
      <c r="AR10">
        <v>-7.6</v>
      </c>
      <c r="AS10" s="1">
        <v>40071</v>
      </c>
      <c r="AT10">
        <v>11487645000</v>
      </c>
      <c r="AU10">
        <v>0.4</v>
      </c>
      <c r="AV10" s="3">
        <v>3704</v>
      </c>
      <c r="AW10">
        <v>11506.23</v>
      </c>
      <c r="AX10">
        <v>1023142000</v>
      </c>
      <c r="AY10">
        <v>14868000</v>
      </c>
      <c r="AZ10">
        <v>3386077000</v>
      </c>
      <c r="BA10">
        <v>5181148000</v>
      </c>
      <c r="BB10">
        <v>1882410000</v>
      </c>
      <c r="BC10">
        <v>9605235000</v>
      </c>
      <c r="BF10">
        <v>834510103</v>
      </c>
      <c r="BG10">
        <v>36618101379</v>
      </c>
      <c r="BH10" s="4">
        <v>8893813</v>
      </c>
      <c r="BI10" s="4">
        <v>30861687</v>
      </c>
      <c r="BJ10" s="4">
        <v>33300590</v>
      </c>
      <c r="BK10" s="4">
        <v>37528775</v>
      </c>
      <c r="BL10" s="4">
        <v>2894345</v>
      </c>
      <c r="BM10" s="4">
        <v>44902240</v>
      </c>
      <c r="BN10" s="4">
        <v>1071340</v>
      </c>
      <c r="BO10" s="4">
        <v>7655905</v>
      </c>
      <c r="BP10" s="4">
        <v>79766438</v>
      </c>
      <c r="BQ10" s="4">
        <v>28035616</v>
      </c>
      <c r="BR10" s="4">
        <v>812582</v>
      </c>
      <c r="BT10" s="1">
        <v>40437</v>
      </c>
      <c r="BW10" s="1">
        <v>40436</v>
      </c>
      <c r="BX10" s="5">
        <v>1480344.2100000002</v>
      </c>
      <c r="BZ10" s="1">
        <v>40436</v>
      </c>
      <c r="CA10" s="5">
        <v>328882.99</v>
      </c>
      <c r="CE10" s="1">
        <v>40422</v>
      </c>
      <c r="CF10">
        <v>-23473.33</v>
      </c>
      <c r="CG10">
        <v>20846.669999999998</v>
      </c>
      <c r="CH10">
        <v>44320</v>
      </c>
      <c r="CI10">
        <v>1746.67</v>
      </c>
      <c r="CJ10">
        <v>3791160</v>
      </c>
      <c r="CK10">
        <v>-94153.33</v>
      </c>
      <c r="CL10">
        <v>-109450</v>
      </c>
      <c r="CN10" s="1">
        <v>40436</v>
      </c>
      <c r="CO10">
        <v>40.418357999999998</v>
      </c>
      <c r="CQ10" s="20">
        <v>40436</v>
      </c>
      <c r="CR10" s="21">
        <v>27771.83</v>
      </c>
      <c r="CT10" s="1">
        <v>40405</v>
      </c>
      <c r="CU10" s="1">
        <v>40436</v>
      </c>
      <c r="CV10" s="18">
        <v>147433.95000000001</v>
      </c>
      <c r="CW10" s="18">
        <v>105319261.72</v>
      </c>
      <c r="CX10" s="18">
        <v>21329.61</v>
      </c>
      <c r="DA10" s="1">
        <v>35323</v>
      </c>
      <c r="DB10">
        <v>2.5</v>
      </c>
      <c r="DC10">
        <v>2.1000000000000001E-2</v>
      </c>
      <c r="DD10">
        <v>0.14832999999999999</v>
      </c>
      <c r="DE10">
        <v>775965</v>
      </c>
      <c r="DG10" s="1">
        <v>37087</v>
      </c>
      <c r="DH10">
        <v>158275</v>
      </c>
      <c r="DI10">
        <v>0</v>
      </c>
      <c r="DJ10">
        <v>36784065</v>
      </c>
      <c r="DK10">
        <v>576231</v>
      </c>
      <c r="DL10">
        <v>0</v>
      </c>
      <c r="DM10">
        <v>0</v>
      </c>
      <c r="DN10">
        <v>130895</v>
      </c>
      <c r="DO10">
        <v>42281</v>
      </c>
      <c r="DP10">
        <v>0</v>
      </c>
      <c r="DQ10">
        <v>0</v>
      </c>
      <c r="DR10">
        <v>0</v>
      </c>
      <c r="DS10">
        <v>17838715</v>
      </c>
      <c r="DT10">
        <v>0</v>
      </c>
      <c r="DU10">
        <v>0</v>
      </c>
      <c r="DV10">
        <v>0</v>
      </c>
      <c r="DW10">
        <v>285</v>
      </c>
      <c r="DX10">
        <v>0</v>
      </c>
      <c r="DY10">
        <v>0</v>
      </c>
      <c r="DZ10">
        <v>6000135</v>
      </c>
      <c r="EA10">
        <v>11789176</v>
      </c>
      <c r="EB10">
        <v>248072</v>
      </c>
      <c r="EE10" s="1"/>
      <c r="EG10" s="1">
        <v>41409</v>
      </c>
      <c r="EH10">
        <v>435.6</v>
      </c>
      <c r="EI10">
        <v>336.1</v>
      </c>
      <c r="EJ10">
        <v>837.07</v>
      </c>
      <c r="EN10" s="1">
        <v>36784</v>
      </c>
      <c r="EO10">
        <v>56397771</v>
      </c>
      <c r="EP10">
        <v>31108331</v>
      </c>
      <c r="EQ10">
        <v>25289440</v>
      </c>
      <c r="ES10" s="3"/>
      <c r="EV10" s="1">
        <v>40438</v>
      </c>
      <c r="EW10">
        <v>821.67</v>
      </c>
      <c r="EX10" s="1"/>
      <c r="EY10" s="1">
        <v>40405</v>
      </c>
      <c r="EZ10" s="3">
        <v>7449</v>
      </c>
      <c r="FD10" t="s">
        <v>252</v>
      </c>
    </row>
    <row r="11" spans="1:160" x14ac:dyDescent="0.25">
      <c r="A11" s="1">
        <v>40466</v>
      </c>
      <c r="B11" s="18">
        <v>111351.73</v>
      </c>
      <c r="C11" s="18">
        <v>121959740.55</v>
      </c>
      <c r="D11" s="18">
        <v>17335.55</v>
      </c>
      <c r="F11" s="1">
        <v>40466</v>
      </c>
      <c r="G11">
        <v>11299.59</v>
      </c>
      <c r="H11">
        <v>11299.59</v>
      </c>
      <c r="I11" s="5"/>
      <c r="J11" s="1">
        <v>40466</v>
      </c>
      <c r="K11">
        <v>1.6835</v>
      </c>
      <c r="L11" s="4">
        <v>4486633</v>
      </c>
      <c r="M11" s="11">
        <v>132563470.87999998</v>
      </c>
      <c r="N11" s="11">
        <v>11836.329999999998</v>
      </c>
      <c r="O11" s="12">
        <v>271524127</v>
      </c>
      <c r="P11" s="11">
        <v>37532141.520000003</v>
      </c>
      <c r="Q11" s="11">
        <v>83276471.799999997</v>
      </c>
      <c r="R11">
        <v>5875100.5999999987</v>
      </c>
      <c r="S11">
        <v>3402.31</v>
      </c>
      <c r="T11">
        <v>166774208.58000001</v>
      </c>
      <c r="U11">
        <v>6540.08</v>
      </c>
      <c r="V11">
        <v>166784150.97</v>
      </c>
      <c r="W11">
        <v>18136570769</v>
      </c>
      <c r="X11">
        <v>16685019583</v>
      </c>
      <c r="Y11">
        <v>139.33000000000001</v>
      </c>
      <c r="Z11" s="13">
        <v>1.0095709896</v>
      </c>
      <c r="AA11">
        <v>10.66</v>
      </c>
      <c r="AB11">
        <v>510</v>
      </c>
      <c r="AC11">
        <v>479679655000</v>
      </c>
      <c r="AD11">
        <v>0.92</v>
      </c>
      <c r="AE11">
        <v>0</v>
      </c>
      <c r="AF11">
        <v>0</v>
      </c>
      <c r="AG11">
        <v>0</v>
      </c>
      <c r="AH11">
        <v>0</v>
      </c>
      <c r="AI11">
        <v>6.0446996104162398</v>
      </c>
      <c r="AJ11">
        <v>1.75</v>
      </c>
      <c r="AK11" s="15">
        <v>140.44999999999999</v>
      </c>
      <c r="AL11" s="15">
        <v>2.57</v>
      </c>
      <c r="AM11">
        <v>-1.39</v>
      </c>
      <c r="AN11" s="18">
        <v>350937.7</v>
      </c>
      <c r="AO11">
        <f t="shared" si="0"/>
        <v>350937700000</v>
      </c>
      <c r="AP11">
        <v>0.52876480000000003</v>
      </c>
      <c r="AQ11">
        <v>0.79</v>
      </c>
      <c r="AR11">
        <v>-2.09</v>
      </c>
      <c r="AS11" s="1">
        <v>40101</v>
      </c>
      <c r="AT11">
        <v>11487645000</v>
      </c>
      <c r="AU11">
        <v>0.4</v>
      </c>
      <c r="AV11" s="3">
        <v>3704</v>
      </c>
      <c r="AW11">
        <v>11506.23</v>
      </c>
      <c r="AX11">
        <v>1023142000</v>
      </c>
      <c r="AY11">
        <v>14868000</v>
      </c>
      <c r="AZ11">
        <v>3386077000</v>
      </c>
      <c r="BA11">
        <v>5181148000</v>
      </c>
      <c r="BB11">
        <v>1882410000</v>
      </c>
      <c r="BC11">
        <v>9605235000</v>
      </c>
      <c r="BF11">
        <v>1451551186</v>
      </c>
      <c r="BG11">
        <v>34821590352</v>
      </c>
      <c r="BH11" s="4">
        <v>7644566</v>
      </c>
      <c r="BI11" s="4">
        <v>29450375</v>
      </c>
      <c r="BJ11" s="4">
        <v>32096473</v>
      </c>
      <c r="BK11" s="4">
        <v>38746027</v>
      </c>
      <c r="BL11" s="4">
        <v>3495574</v>
      </c>
      <c r="BM11" s="4">
        <v>41724600</v>
      </c>
      <c r="BN11" s="4">
        <v>961147</v>
      </c>
      <c r="BO11" s="4">
        <v>6858199</v>
      </c>
      <c r="BP11" s="4">
        <v>81871550</v>
      </c>
      <c r="BQ11" s="4">
        <v>28663780</v>
      </c>
      <c r="BR11" s="4">
        <v>11836</v>
      </c>
      <c r="BT11" s="1">
        <v>40467</v>
      </c>
      <c r="BW11" s="1">
        <v>40466</v>
      </c>
      <c r="BX11" s="5">
        <v>981895.06</v>
      </c>
      <c r="BZ11" s="1">
        <v>40466</v>
      </c>
      <c r="CA11" s="5">
        <v>342274.5</v>
      </c>
      <c r="CE11" s="1">
        <v>40452</v>
      </c>
      <c r="CF11">
        <v>9006.67</v>
      </c>
      <c r="CG11">
        <v>44173.33</v>
      </c>
      <c r="CH11">
        <v>35166.67</v>
      </c>
      <c r="CI11">
        <v>-7036.67</v>
      </c>
      <c r="CJ11">
        <v>3738383.33</v>
      </c>
      <c r="CK11">
        <v>-86846.67</v>
      </c>
      <c r="CL11">
        <v>-111120</v>
      </c>
      <c r="CN11" s="1">
        <v>40466</v>
      </c>
      <c r="CO11">
        <v>40.418357999999998</v>
      </c>
      <c r="CQ11" s="20">
        <v>40466</v>
      </c>
      <c r="CR11" s="21">
        <v>26999.83</v>
      </c>
      <c r="CT11" s="1">
        <v>40436</v>
      </c>
      <c r="CU11" s="1">
        <v>40466</v>
      </c>
      <c r="CV11" s="18">
        <v>111351.73</v>
      </c>
      <c r="CW11" s="18">
        <v>121959740.55</v>
      </c>
      <c r="CX11" s="18">
        <v>17335.55</v>
      </c>
      <c r="DA11" s="1">
        <v>35353</v>
      </c>
      <c r="DB11">
        <v>2.5</v>
      </c>
      <c r="DC11">
        <v>2.1000000000000001E-2</v>
      </c>
      <c r="DD11">
        <v>0.14832999999999999</v>
      </c>
      <c r="DE11">
        <v>775965</v>
      </c>
      <c r="DG11" s="1">
        <v>37118</v>
      </c>
      <c r="DH11">
        <v>184609</v>
      </c>
      <c r="DI11">
        <v>0</v>
      </c>
      <c r="DJ11">
        <v>27285183</v>
      </c>
      <c r="DK11">
        <v>227431</v>
      </c>
      <c r="DL11">
        <v>0</v>
      </c>
      <c r="DM11">
        <v>0</v>
      </c>
      <c r="DN11">
        <v>56215</v>
      </c>
      <c r="DO11">
        <v>0</v>
      </c>
      <c r="DP11">
        <v>0</v>
      </c>
      <c r="DQ11">
        <v>0</v>
      </c>
      <c r="DR11">
        <v>0</v>
      </c>
      <c r="DS11">
        <v>15536508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1393354</v>
      </c>
      <c r="EA11">
        <v>9742839</v>
      </c>
      <c r="EB11">
        <v>144227</v>
      </c>
      <c r="EE11" s="1"/>
      <c r="EG11" s="1">
        <v>41440</v>
      </c>
      <c r="EH11">
        <v>459.73</v>
      </c>
      <c r="EI11">
        <v>332.27</v>
      </c>
      <c r="EJ11">
        <v>964.22</v>
      </c>
      <c r="EN11" s="1">
        <v>36814</v>
      </c>
      <c r="EO11">
        <v>35740677</v>
      </c>
      <c r="EP11">
        <v>71917290</v>
      </c>
      <c r="EQ11">
        <v>-36176613</v>
      </c>
      <c r="ES11" s="3"/>
      <c r="EV11" s="1">
        <v>40468</v>
      </c>
      <c r="EW11">
        <v>8364.2900000000009</v>
      </c>
      <c r="EX11" s="1"/>
      <c r="EY11" s="1">
        <v>40436</v>
      </c>
      <c r="EZ11" t="s">
        <v>98</v>
      </c>
      <c r="FD11" t="s">
        <v>253</v>
      </c>
    </row>
    <row r="12" spans="1:160" x14ac:dyDescent="0.25">
      <c r="A12" s="1">
        <v>40497</v>
      </c>
      <c r="B12" s="18">
        <v>197036.58</v>
      </c>
      <c r="C12" s="18">
        <v>128250938.86</v>
      </c>
      <c r="D12" s="18">
        <v>12925.57</v>
      </c>
      <c r="F12" s="1">
        <v>40497</v>
      </c>
      <c r="G12">
        <v>8401.6200000000008</v>
      </c>
      <c r="H12">
        <v>8401.6200000000008</v>
      </c>
      <c r="I12" s="5"/>
      <c r="J12" s="1">
        <v>40497</v>
      </c>
      <c r="K12">
        <v>1.7133</v>
      </c>
      <c r="L12" s="4">
        <v>4136329</v>
      </c>
      <c r="M12" s="11">
        <v>134685740.70999998</v>
      </c>
      <c r="N12" s="11">
        <v>28875.22</v>
      </c>
      <c r="O12" s="12">
        <v>254639515</v>
      </c>
      <c r="P12" s="11">
        <v>37831684.239999995</v>
      </c>
      <c r="Q12" s="11">
        <v>64562634.579999991</v>
      </c>
      <c r="R12">
        <v>5867616.7399999993</v>
      </c>
      <c r="S12">
        <v>9877.07</v>
      </c>
      <c r="T12">
        <v>153103462.81</v>
      </c>
      <c r="U12">
        <v>8184.03</v>
      </c>
      <c r="V12">
        <v>153122123.91</v>
      </c>
      <c r="W12">
        <v>17558595004</v>
      </c>
      <c r="X12">
        <v>17538417516</v>
      </c>
      <c r="Y12">
        <v>139.68</v>
      </c>
      <c r="Z12" s="13">
        <v>1.4465926697</v>
      </c>
      <c r="AA12">
        <v>10.66</v>
      </c>
      <c r="AB12">
        <v>510</v>
      </c>
      <c r="AC12">
        <v>489080331300</v>
      </c>
      <c r="AD12">
        <v>1.03</v>
      </c>
      <c r="AE12">
        <v>0</v>
      </c>
      <c r="AF12">
        <v>0</v>
      </c>
      <c r="AG12">
        <v>0</v>
      </c>
      <c r="AH12">
        <v>0</v>
      </c>
      <c r="AI12">
        <v>5.69563074901445</v>
      </c>
      <c r="AJ12">
        <v>1.83</v>
      </c>
      <c r="AK12" s="16">
        <v>146.79</v>
      </c>
      <c r="AL12" s="16">
        <v>2.59</v>
      </c>
      <c r="AM12">
        <v>14.259</v>
      </c>
      <c r="AN12" s="18">
        <v>358427.1</v>
      </c>
      <c r="AO12">
        <f t="shared" si="0"/>
        <v>358427100000</v>
      </c>
      <c r="AP12">
        <v>0.52876480000000003</v>
      </c>
      <c r="AQ12">
        <v>3.09</v>
      </c>
      <c r="AR12">
        <v>-0.5</v>
      </c>
      <c r="AS12" s="1">
        <v>40132</v>
      </c>
      <c r="AT12">
        <v>11487645000</v>
      </c>
      <c r="AU12">
        <v>0.4</v>
      </c>
      <c r="AV12" s="3">
        <v>3704</v>
      </c>
      <c r="AW12">
        <v>11506.23</v>
      </c>
      <c r="AX12">
        <v>1023142000</v>
      </c>
      <c r="AY12">
        <v>14868000</v>
      </c>
      <c r="AZ12">
        <v>3386077000</v>
      </c>
      <c r="BA12">
        <v>5181148000</v>
      </c>
      <c r="BB12">
        <v>1882410000</v>
      </c>
      <c r="BC12">
        <v>9605235000</v>
      </c>
      <c r="BF12">
        <v>20177488</v>
      </c>
      <c r="BG12">
        <v>35097012520</v>
      </c>
      <c r="BH12" s="4">
        <v>5454986</v>
      </c>
      <c r="BI12" s="4">
        <v>31333491</v>
      </c>
      <c r="BJ12" s="4">
        <v>32054243</v>
      </c>
      <c r="BK12" s="4">
        <v>42904579</v>
      </c>
      <c r="BL12" s="4">
        <v>2639229</v>
      </c>
      <c r="BM12" s="4">
        <v>44094605</v>
      </c>
      <c r="BN12" s="4">
        <v>984617</v>
      </c>
      <c r="BO12" s="4">
        <v>9017302</v>
      </c>
      <c r="BP12" s="4">
        <v>60431226</v>
      </c>
      <c r="BQ12" s="4">
        <v>25696412</v>
      </c>
      <c r="BR12" s="4">
        <v>28825</v>
      </c>
      <c r="BT12" s="1">
        <v>40498</v>
      </c>
      <c r="BW12" s="1">
        <v>40497</v>
      </c>
      <c r="BX12" s="5">
        <v>1081386.42</v>
      </c>
      <c r="BZ12" s="1">
        <v>40497</v>
      </c>
      <c r="CA12" s="5">
        <v>364617.38</v>
      </c>
      <c r="CE12" s="1">
        <v>40483</v>
      </c>
      <c r="CF12">
        <v>9006.67</v>
      </c>
      <c r="CG12">
        <v>44173.33</v>
      </c>
      <c r="CH12">
        <v>35166.67</v>
      </c>
      <c r="CI12">
        <v>-7036.67</v>
      </c>
      <c r="CJ12">
        <v>3738383.33</v>
      </c>
      <c r="CK12">
        <v>-86846.67</v>
      </c>
      <c r="CL12">
        <v>-111120</v>
      </c>
      <c r="CN12" s="1">
        <v>40497</v>
      </c>
      <c r="CO12">
        <v>40.418357999999998</v>
      </c>
      <c r="CQ12" s="20">
        <v>40497</v>
      </c>
      <c r="CR12" s="21">
        <v>28692.83</v>
      </c>
      <c r="CT12" s="1">
        <v>40466</v>
      </c>
      <c r="CU12" s="1">
        <v>40497</v>
      </c>
      <c r="CV12" s="18">
        <v>197036.58</v>
      </c>
      <c r="CW12" s="18">
        <v>128250938.86</v>
      </c>
      <c r="CX12" s="18">
        <v>12925.57</v>
      </c>
      <c r="DA12" s="1">
        <v>35384</v>
      </c>
      <c r="DB12">
        <v>2.5</v>
      </c>
      <c r="DC12">
        <v>2.1000000000000001E-2</v>
      </c>
      <c r="DD12">
        <v>0.14832999999999999</v>
      </c>
      <c r="DE12">
        <v>775965</v>
      </c>
      <c r="DG12" s="1">
        <v>37149</v>
      </c>
      <c r="DH12">
        <v>201518</v>
      </c>
      <c r="DI12">
        <v>0</v>
      </c>
      <c r="DJ12">
        <v>40899511</v>
      </c>
      <c r="DK12">
        <v>3341000</v>
      </c>
      <c r="DL12">
        <v>0</v>
      </c>
      <c r="DM12">
        <v>0</v>
      </c>
      <c r="DN12">
        <v>57250</v>
      </c>
      <c r="DO12">
        <v>0</v>
      </c>
      <c r="DP12">
        <v>0</v>
      </c>
      <c r="DQ12">
        <v>0</v>
      </c>
      <c r="DR12">
        <v>0</v>
      </c>
      <c r="DS12">
        <v>18754522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10313012</v>
      </c>
      <c r="EA12">
        <v>7360579</v>
      </c>
      <c r="EB12">
        <v>871630</v>
      </c>
      <c r="EE12" s="1"/>
      <c r="EG12" s="1">
        <v>41470</v>
      </c>
      <c r="EH12">
        <v>434.13</v>
      </c>
      <c r="EI12">
        <v>334.6</v>
      </c>
      <c r="EJ12">
        <v>835.69</v>
      </c>
      <c r="EN12" s="1">
        <v>36845</v>
      </c>
      <c r="EO12">
        <v>77854916</v>
      </c>
      <c r="EP12">
        <v>59848938</v>
      </c>
      <c r="EQ12">
        <v>18005978</v>
      </c>
      <c r="ES12" s="3"/>
      <c r="EV12" s="1">
        <v>40499</v>
      </c>
      <c r="EW12">
        <v>61.83</v>
      </c>
      <c r="EX12" s="1"/>
      <c r="EY12" s="1">
        <v>40466</v>
      </c>
      <c r="EZ12" s="3">
        <v>14259</v>
      </c>
      <c r="FD12" t="s">
        <v>254</v>
      </c>
    </row>
    <row r="13" spans="1:160" x14ac:dyDescent="0.25">
      <c r="A13" s="1">
        <v>40527</v>
      </c>
      <c r="B13" s="18">
        <v>156048.73000000001</v>
      </c>
      <c r="C13" s="18">
        <v>130563896.81999999</v>
      </c>
      <c r="D13" s="18">
        <v>21767.96</v>
      </c>
      <c r="F13" s="1">
        <v>40527</v>
      </c>
      <c r="G13">
        <v>11559.55</v>
      </c>
      <c r="H13">
        <v>11559.55</v>
      </c>
      <c r="I13" s="5"/>
      <c r="J13" s="1">
        <v>40527</v>
      </c>
      <c r="K13">
        <v>1.6934</v>
      </c>
      <c r="L13" s="4">
        <v>4343031</v>
      </c>
      <c r="M13" s="11">
        <v>136772987.86000001</v>
      </c>
      <c r="N13" s="11">
        <v>45747.9</v>
      </c>
      <c r="O13" s="12">
        <v>282313489</v>
      </c>
      <c r="P13" s="11">
        <v>40549349.440000013</v>
      </c>
      <c r="Q13" s="11">
        <v>86244068.489999995</v>
      </c>
      <c r="R13">
        <v>6615274.2000000011</v>
      </c>
      <c r="S13">
        <v>13697.58</v>
      </c>
      <c r="T13">
        <v>179705888.46000001</v>
      </c>
      <c r="U13">
        <v>6594.83</v>
      </c>
      <c r="V13">
        <v>179726180.87</v>
      </c>
      <c r="W13">
        <v>20795902805</v>
      </c>
      <c r="X13">
        <v>15707163779</v>
      </c>
      <c r="Y13">
        <v>136.69</v>
      </c>
      <c r="Z13" s="13">
        <v>0.69207479329999999</v>
      </c>
      <c r="AA13">
        <v>10.66</v>
      </c>
      <c r="AB13">
        <v>510</v>
      </c>
      <c r="AC13">
        <v>488672905000</v>
      </c>
      <c r="AD13">
        <v>0.6</v>
      </c>
      <c r="AE13">
        <v>0</v>
      </c>
      <c r="AF13">
        <v>0</v>
      </c>
      <c r="AG13">
        <v>0</v>
      </c>
      <c r="AH13">
        <v>0</v>
      </c>
      <c r="AI13">
        <v>5.2644577073471899</v>
      </c>
      <c r="AJ13">
        <v>1.63</v>
      </c>
      <c r="AK13" s="15">
        <v>152.66999999999999</v>
      </c>
      <c r="AL13" s="15">
        <v>2.6</v>
      </c>
      <c r="AM13">
        <v>18.46</v>
      </c>
      <c r="AN13" s="18">
        <v>348004.9</v>
      </c>
      <c r="AO13">
        <f t="shared" si="0"/>
        <v>348004900000</v>
      </c>
      <c r="AP13">
        <v>0.52876480000000003</v>
      </c>
      <c r="AQ13">
        <v>-0.48</v>
      </c>
      <c r="AR13">
        <v>-4.38</v>
      </c>
      <c r="AS13" s="1">
        <v>40162</v>
      </c>
      <c r="AT13">
        <v>11487645000</v>
      </c>
      <c r="AU13">
        <v>0.4</v>
      </c>
      <c r="AV13" s="3">
        <v>3704</v>
      </c>
      <c r="AW13">
        <v>11506.23</v>
      </c>
      <c r="AX13">
        <v>1023142000</v>
      </c>
      <c r="AY13">
        <v>14868000</v>
      </c>
      <c r="AZ13">
        <v>3386077000</v>
      </c>
      <c r="BA13">
        <v>5181148000</v>
      </c>
      <c r="BB13">
        <v>1882410000</v>
      </c>
      <c r="BC13">
        <v>9605235000</v>
      </c>
      <c r="BF13">
        <v>5088739026</v>
      </c>
      <c r="BG13">
        <v>36503066584</v>
      </c>
      <c r="BH13" s="4">
        <v>5322024</v>
      </c>
      <c r="BI13" s="4">
        <v>31572531</v>
      </c>
      <c r="BJ13" s="4">
        <v>32878473</v>
      </c>
      <c r="BK13" s="4">
        <v>39746588</v>
      </c>
      <c r="BL13" s="4">
        <v>2996794</v>
      </c>
      <c r="BM13" s="4">
        <v>47690452</v>
      </c>
      <c r="BN13" s="4">
        <v>654869</v>
      </c>
      <c r="BO13" s="4">
        <v>12185759</v>
      </c>
      <c r="BP13" s="4">
        <v>84275134</v>
      </c>
      <c r="BQ13" s="4">
        <v>24945239</v>
      </c>
      <c r="BR13" s="4">
        <v>45626</v>
      </c>
      <c r="BT13" s="1">
        <v>40528</v>
      </c>
      <c r="BW13" s="1">
        <v>40527</v>
      </c>
      <c r="BX13" s="5">
        <v>844374.26</v>
      </c>
      <c r="BZ13" s="1">
        <v>40527</v>
      </c>
      <c r="CA13" s="5">
        <v>407310.73</v>
      </c>
      <c r="CE13" s="1">
        <v>40513</v>
      </c>
      <c r="CF13">
        <v>9006.67</v>
      </c>
      <c r="CG13">
        <v>44173.33</v>
      </c>
      <c r="CH13">
        <v>35166.67</v>
      </c>
      <c r="CI13">
        <v>-7036.67</v>
      </c>
      <c r="CJ13">
        <v>3738383.33</v>
      </c>
      <c r="CK13">
        <v>-86846.67</v>
      </c>
      <c r="CL13">
        <v>-111120</v>
      </c>
      <c r="CN13" s="1">
        <v>40527</v>
      </c>
      <c r="CO13">
        <v>40.418357999999998</v>
      </c>
      <c r="CQ13" s="20">
        <v>40527</v>
      </c>
      <c r="CR13" s="21">
        <v>30206.83</v>
      </c>
      <c r="CT13" s="1">
        <v>40497</v>
      </c>
      <c r="CU13" s="1">
        <v>40527</v>
      </c>
      <c r="CV13" s="18">
        <v>156048.73000000001</v>
      </c>
      <c r="CW13" s="18">
        <v>130563896.81999999</v>
      </c>
      <c r="CX13" s="18">
        <v>21767.96</v>
      </c>
      <c r="DA13" s="1">
        <v>35414</v>
      </c>
      <c r="DB13">
        <v>2.5</v>
      </c>
      <c r="DC13">
        <v>2.1000000000000001E-2</v>
      </c>
      <c r="DD13">
        <v>0.14832999999999999</v>
      </c>
      <c r="DE13">
        <v>775965</v>
      </c>
      <c r="DG13" s="1">
        <v>37179</v>
      </c>
      <c r="DH13">
        <v>378277</v>
      </c>
      <c r="DI13">
        <v>0</v>
      </c>
      <c r="DJ13">
        <v>17787637</v>
      </c>
      <c r="DK13">
        <v>201</v>
      </c>
      <c r="DL13">
        <v>0</v>
      </c>
      <c r="DM13">
        <v>0</v>
      </c>
      <c r="DN13">
        <v>59735</v>
      </c>
      <c r="DO13">
        <v>0</v>
      </c>
      <c r="DP13">
        <v>0</v>
      </c>
      <c r="DQ13">
        <v>0</v>
      </c>
      <c r="DR13">
        <v>0</v>
      </c>
      <c r="DS13">
        <v>15012986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2250172</v>
      </c>
      <c r="EA13">
        <v>0</v>
      </c>
      <c r="EB13">
        <v>86266</v>
      </c>
      <c r="EE13" s="1"/>
      <c r="EG13" s="1">
        <v>41501</v>
      </c>
      <c r="EH13">
        <v>432.3</v>
      </c>
      <c r="EI13">
        <v>332.35</v>
      </c>
      <c r="EJ13">
        <v>835.27</v>
      </c>
      <c r="EN13" s="1">
        <v>36875</v>
      </c>
      <c r="EO13">
        <v>64190600</v>
      </c>
      <c r="EP13">
        <v>50531125</v>
      </c>
      <c r="EQ13">
        <v>13659475</v>
      </c>
      <c r="ES13" s="3"/>
      <c r="EV13" s="1">
        <v>40529</v>
      </c>
      <c r="EW13">
        <v>786.14</v>
      </c>
      <c r="EX13" s="1"/>
      <c r="EY13" s="1">
        <v>40497</v>
      </c>
      <c r="EZ13" t="s">
        <v>99</v>
      </c>
      <c r="FD13" t="s">
        <v>255</v>
      </c>
    </row>
    <row r="14" spans="1:160" x14ac:dyDescent="0.25">
      <c r="A14" s="1">
        <v>40558</v>
      </c>
      <c r="B14" s="18">
        <v>201000.4</v>
      </c>
      <c r="C14" s="18">
        <v>116533628.39</v>
      </c>
      <c r="D14" s="18">
        <v>23194.26</v>
      </c>
      <c r="F14" s="1">
        <v>40558</v>
      </c>
      <c r="G14">
        <v>16441.240000000002</v>
      </c>
      <c r="H14">
        <v>16441.240000000002</v>
      </c>
      <c r="I14" s="5"/>
      <c r="J14" s="1">
        <v>40558</v>
      </c>
      <c r="K14">
        <v>1.6749000000000001</v>
      </c>
      <c r="L14" s="4">
        <v>7778398</v>
      </c>
      <c r="M14" s="11">
        <v>141091656.44</v>
      </c>
      <c r="N14" s="11">
        <v>55965.100000000006</v>
      </c>
      <c r="O14" s="12">
        <v>279147070</v>
      </c>
      <c r="P14" s="11">
        <v>37355342.629999995</v>
      </c>
      <c r="Q14" s="11">
        <v>81980036.530000016</v>
      </c>
      <c r="R14">
        <v>7182863.6900000004</v>
      </c>
      <c r="S14">
        <v>27477.49</v>
      </c>
      <c r="T14">
        <v>175495151.22999999</v>
      </c>
      <c r="U14">
        <v>18941.36</v>
      </c>
      <c r="V14">
        <v>175543570.08000001</v>
      </c>
      <c r="W14">
        <v>15031610457</v>
      </c>
      <c r="X14">
        <v>14962070227</v>
      </c>
      <c r="Y14">
        <v>132.66</v>
      </c>
      <c r="Z14" s="13">
        <v>0.79369133089999999</v>
      </c>
      <c r="AA14">
        <v>10.85</v>
      </c>
      <c r="AB14">
        <v>540</v>
      </c>
      <c r="AC14">
        <v>498611030400</v>
      </c>
      <c r="AD14">
        <v>0.94</v>
      </c>
      <c r="AE14">
        <v>0</v>
      </c>
      <c r="AF14">
        <v>0</v>
      </c>
      <c r="AG14">
        <v>0</v>
      </c>
      <c r="AH14">
        <v>0</v>
      </c>
      <c r="AI14">
        <v>6.0266467438675102</v>
      </c>
      <c r="AJ14">
        <v>1.83</v>
      </c>
      <c r="AK14" s="16">
        <v>162.06</v>
      </c>
      <c r="AL14" s="16">
        <v>2.61</v>
      </c>
      <c r="AM14">
        <v>7.9</v>
      </c>
      <c r="AN14" s="18">
        <v>327590.90000000002</v>
      </c>
      <c r="AO14">
        <f t="shared" si="0"/>
        <v>327590900000</v>
      </c>
      <c r="AP14">
        <v>0.52720370000000005</v>
      </c>
      <c r="AQ14">
        <v>0.72</v>
      </c>
      <c r="AR14">
        <v>-4.25</v>
      </c>
      <c r="AS14" s="1">
        <v>40193</v>
      </c>
      <c r="AT14">
        <v>11395641000</v>
      </c>
      <c r="AU14">
        <v>0.4</v>
      </c>
      <c r="AV14" s="3">
        <v>3704</v>
      </c>
      <c r="AW14">
        <v>11901.27</v>
      </c>
      <c r="AX14">
        <v>1117909000</v>
      </c>
      <c r="AY14">
        <v>17031000</v>
      </c>
      <c r="AZ14">
        <v>2466595000</v>
      </c>
      <c r="BA14">
        <v>5684821000</v>
      </c>
      <c r="BB14">
        <v>2109285000</v>
      </c>
      <c r="BC14">
        <v>9286355000</v>
      </c>
      <c r="BF14">
        <v>69540230</v>
      </c>
      <c r="BG14">
        <v>29993680684</v>
      </c>
      <c r="BH14" s="4">
        <v>5703030</v>
      </c>
      <c r="BI14" s="4">
        <v>32034558</v>
      </c>
      <c r="BJ14" s="4">
        <v>46115509</v>
      </c>
      <c r="BK14" s="4">
        <v>44258309</v>
      </c>
      <c r="BL14" s="4">
        <v>3011510</v>
      </c>
      <c r="BM14" s="4">
        <v>48095862</v>
      </c>
      <c r="BN14" s="4">
        <v>616650</v>
      </c>
      <c r="BO14" s="4">
        <v>7722730</v>
      </c>
      <c r="BP14" s="4">
        <v>70558213</v>
      </c>
      <c r="BQ14" s="4">
        <v>20974734</v>
      </c>
      <c r="BR14" s="4">
        <v>55965</v>
      </c>
      <c r="BT14" s="1">
        <v>40559</v>
      </c>
      <c r="BW14" s="1">
        <v>40558</v>
      </c>
      <c r="BX14" s="5">
        <v>1759537.8699999999</v>
      </c>
      <c r="BZ14" s="1">
        <v>40558</v>
      </c>
      <c r="CA14" s="5">
        <v>396546.98</v>
      </c>
      <c r="CE14" s="1">
        <v>40544</v>
      </c>
      <c r="CF14">
        <v>118773.33</v>
      </c>
      <c r="CG14">
        <v>170360</v>
      </c>
      <c r="CH14">
        <v>51583.33</v>
      </c>
      <c r="CI14">
        <v>-930</v>
      </c>
      <c r="CJ14">
        <v>3894286.67</v>
      </c>
      <c r="CK14">
        <v>-72150</v>
      </c>
      <c r="CL14">
        <v>-105756.67</v>
      </c>
      <c r="CN14" s="1">
        <v>40558</v>
      </c>
      <c r="CO14">
        <v>41.468921000000002</v>
      </c>
      <c r="CQ14" s="20">
        <v>40558</v>
      </c>
      <c r="CR14" s="21">
        <v>28418</v>
      </c>
      <c r="CT14" s="1">
        <v>40527</v>
      </c>
      <c r="CU14" s="1">
        <v>40558</v>
      </c>
      <c r="CV14" s="18">
        <v>201000.4</v>
      </c>
      <c r="CW14" s="18">
        <v>116533628.39</v>
      </c>
      <c r="CX14" s="18">
        <v>23194.26</v>
      </c>
      <c r="DA14" s="1">
        <v>35810</v>
      </c>
      <c r="DB14">
        <v>2.5</v>
      </c>
      <c r="DC14">
        <v>2.1000000000000001E-2</v>
      </c>
      <c r="DD14">
        <v>0.15143000000000001</v>
      </c>
      <c r="DE14">
        <v>801896</v>
      </c>
      <c r="DG14" s="1">
        <v>37210</v>
      </c>
      <c r="DH14">
        <v>213805</v>
      </c>
      <c r="DI14">
        <v>0</v>
      </c>
      <c r="DJ14">
        <v>24436662</v>
      </c>
      <c r="DK14">
        <v>4791880</v>
      </c>
      <c r="DL14">
        <v>0</v>
      </c>
      <c r="DM14">
        <v>0</v>
      </c>
      <c r="DN14">
        <v>95491</v>
      </c>
      <c r="DO14">
        <v>0</v>
      </c>
      <c r="DP14">
        <v>0</v>
      </c>
      <c r="DQ14">
        <v>0</v>
      </c>
      <c r="DR14">
        <v>0</v>
      </c>
      <c r="DS14">
        <v>12497302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5915697</v>
      </c>
      <c r="EA14">
        <v>0</v>
      </c>
      <c r="EB14">
        <v>922487</v>
      </c>
      <c r="EE14" s="1"/>
      <c r="EG14" s="1">
        <v>41532</v>
      </c>
      <c r="EH14">
        <v>437.58</v>
      </c>
      <c r="EI14">
        <v>332.22</v>
      </c>
      <c r="EJ14">
        <v>860.5</v>
      </c>
      <c r="EN14" s="1">
        <v>36906</v>
      </c>
      <c r="EO14">
        <v>35779034</v>
      </c>
      <c r="EP14">
        <v>89874145</v>
      </c>
      <c r="EQ14">
        <v>-54095111</v>
      </c>
      <c r="ES14" s="3"/>
      <c r="EV14" s="1">
        <v>40560</v>
      </c>
      <c r="EW14">
        <v>675.61</v>
      </c>
      <c r="EX14" s="1"/>
      <c r="EY14" s="1">
        <v>40527</v>
      </c>
      <c r="EZ14" s="3">
        <v>7900</v>
      </c>
      <c r="FD14" t="s">
        <v>256</v>
      </c>
    </row>
    <row r="15" spans="1:160" x14ac:dyDescent="0.25">
      <c r="A15" s="1">
        <v>40589</v>
      </c>
      <c r="B15" s="18">
        <v>202125.6</v>
      </c>
      <c r="C15" s="18">
        <v>107960358.98</v>
      </c>
      <c r="D15" s="18">
        <v>23695.82</v>
      </c>
      <c r="F15" s="1">
        <v>40589</v>
      </c>
      <c r="G15">
        <v>16680.13</v>
      </c>
      <c r="H15">
        <v>16680.13</v>
      </c>
      <c r="I15" s="5"/>
      <c r="J15" s="1">
        <v>40589</v>
      </c>
      <c r="K15">
        <v>1.6679999999999999</v>
      </c>
      <c r="L15" s="4">
        <v>28341474</v>
      </c>
      <c r="M15" s="11">
        <v>129788530.31</v>
      </c>
      <c r="N15" s="11">
        <v>29593.170000000002</v>
      </c>
      <c r="O15" s="12">
        <v>250499585</v>
      </c>
      <c r="P15" s="11">
        <v>32174667.41</v>
      </c>
      <c r="Q15" s="11">
        <v>71447761.329999998</v>
      </c>
      <c r="R15">
        <v>5530441.0799999991</v>
      </c>
      <c r="S15">
        <v>8130.56</v>
      </c>
      <c r="T15">
        <v>162528811.12</v>
      </c>
      <c r="U15">
        <v>83377.16</v>
      </c>
      <c r="V15">
        <v>162629838.84</v>
      </c>
      <c r="W15">
        <v>16621034760</v>
      </c>
      <c r="X15">
        <v>15689000891</v>
      </c>
      <c r="Y15">
        <v>136.18</v>
      </c>
      <c r="Z15" s="13">
        <v>0.99630955659999998</v>
      </c>
      <c r="AA15">
        <v>11.17</v>
      </c>
      <c r="AB15">
        <v>540</v>
      </c>
      <c r="AC15">
        <v>512936688000</v>
      </c>
      <c r="AD15">
        <v>0.54</v>
      </c>
      <c r="AE15">
        <v>0</v>
      </c>
      <c r="AF15">
        <v>0</v>
      </c>
      <c r="AG15">
        <v>0</v>
      </c>
      <c r="AH15">
        <v>0</v>
      </c>
      <c r="AI15">
        <v>6.3439133835576902</v>
      </c>
      <c r="AJ15">
        <v>1.8</v>
      </c>
      <c r="AK15" s="15">
        <v>181.53</v>
      </c>
      <c r="AL15" s="15">
        <v>2.62</v>
      </c>
      <c r="AM15">
        <v>4.8689999999999998</v>
      </c>
      <c r="AN15" s="18">
        <v>332322.40000000002</v>
      </c>
      <c r="AO15">
        <f t="shared" si="0"/>
        <v>332322400000</v>
      </c>
      <c r="AP15">
        <v>0.52720370000000005</v>
      </c>
      <c r="AQ15">
        <v>3.8</v>
      </c>
      <c r="AR15">
        <v>-0.78</v>
      </c>
      <c r="AS15" s="1">
        <v>40224</v>
      </c>
      <c r="AT15">
        <v>11395641000</v>
      </c>
      <c r="AU15">
        <v>0.4</v>
      </c>
      <c r="AV15" s="3">
        <v>3704</v>
      </c>
      <c r="AW15">
        <v>11901.27</v>
      </c>
      <c r="AX15">
        <v>1117909000</v>
      </c>
      <c r="AY15">
        <v>17031000</v>
      </c>
      <c r="AZ15">
        <v>2466595000</v>
      </c>
      <c r="BA15">
        <v>5684821000</v>
      </c>
      <c r="BB15">
        <v>2109285000</v>
      </c>
      <c r="BC15">
        <v>9286355000</v>
      </c>
      <c r="BF15">
        <v>932033869</v>
      </c>
      <c r="BG15">
        <v>32310035651</v>
      </c>
      <c r="BH15" s="4">
        <v>6979066</v>
      </c>
      <c r="BI15" s="4">
        <v>32708464</v>
      </c>
      <c r="BJ15" s="4">
        <v>31456259</v>
      </c>
      <c r="BK15" s="4">
        <v>37753450</v>
      </c>
      <c r="BL15" s="4">
        <v>2019272</v>
      </c>
      <c r="BM15" s="4">
        <v>42205652</v>
      </c>
      <c r="BN15" s="4">
        <v>436157</v>
      </c>
      <c r="BO15" s="4">
        <v>9602900</v>
      </c>
      <c r="BP15" s="4">
        <v>67336127</v>
      </c>
      <c r="BQ15" s="4">
        <v>19972740</v>
      </c>
      <c r="BR15" s="4">
        <v>29498</v>
      </c>
      <c r="BT15" s="1">
        <v>40590</v>
      </c>
      <c r="BW15" s="1">
        <v>40589</v>
      </c>
      <c r="BX15" s="5">
        <v>6305986.0699999994</v>
      </c>
      <c r="BZ15" s="1">
        <v>40589</v>
      </c>
      <c r="CA15" s="5">
        <v>394851.31</v>
      </c>
      <c r="CE15" s="1">
        <v>40575</v>
      </c>
      <c r="CF15">
        <v>118773.33</v>
      </c>
      <c r="CG15">
        <v>170360</v>
      </c>
      <c r="CH15">
        <v>51583.33</v>
      </c>
      <c r="CI15">
        <v>-930</v>
      </c>
      <c r="CJ15">
        <v>3894286.67</v>
      </c>
      <c r="CK15">
        <v>-72150</v>
      </c>
      <c r="CL15">
        <v>-105756.67</v>
      </c>
      <c r="CN15" s="1">
        <v>40589</v>
      </c>
      <c r="CO15">
        <v>41.468921000000002</v>
      </c>
      <c r="CQ15" s="20">
        <v>40589</v>
      </c>
      <c r="CR15" s="21">
        <v>29764</v>
      </c>
      <c r="CT15" s="1">
        <v>40558</v>
      </c>
      <c r="CU15" s="1">
        <v>40589</v>
      </c>
      <c r="CV15" s="18">
        <v>202125.6</v>
      </c>
      <c r="CW15" s="18">
        <v>107960358.98</v>
      </c>
      <c r="CX15" s="18">
        <v>23695.82</v>
      </c>
      <c r="DA15" s="1">
        <v>35841</v>
      </c>
      <c r="DB15">
        <v>2.5</v>
      </c>
      <c r="DC15">
        <v>2.1000000000000001E-2</v>
      </c>
      <c r="DD15">
        <v>0.15143000000000001</v>
      </c>
      <c r="DE15">
        <v>801896</v>
      </c>
      <c r="DG15" s="1">
        <v>37240</v>
      </c>
      <c r="DH15">
        <v>206905</v>
      </c>
      <c r="DI15">
        <v>0</v>
      </c>
      <c r="DJ15">
        <v>27079018</v>
      </c>
      <c r="DK15">
        <v>4927815</v>
      </c>
      <c r="DL15">
        <v>0</v>
      </c>
      <c r="DM15">
        <v>0</v>
      </c>
      <c r="DN15">
        <v>65155</v>
      </c>
      <c r="DO15">
        <v>0</v>
      </c>
      <c r="DP15">
        <v>0</v>
      </c>
      <c r="DQ15">
        <v>0</v>
      </c>
      <c r="DR15">
        <v>0</v>
      </c>
      <c r="DS15">
        <v>16482886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5338142</v>
      </c>
      <c r="EA15">
        <v>0</v>
      </c>
      <c r="EB15">
        <v>58115</v>
      </c>
      <c r="EE15" s="1"/>
      <c r="EG15" s="1">
        <v>41562</v>
      </c>
      <c r="EH15">
        <v>440.95</v>
      </c>
      <c r="EI15">
        <v>336.61</v>
      </c>
      <c r="EJ15">
        <v>860.58</v>
      </c>
      <c r="EN15" s="1">
        <v>36937</v>
      </c>
      <c r="EO15">
        <v>64378544</v>
      </c>
      <c r="EP15">
        <v>9770189</v>
      </c>
      <c r="EQ15">
        <v>54608355</v>
      </c>
      <c r="ES15" s="3"/>
      <c r="EV15" s="1">
        <v>40591</v>
      </c>
      <c r="EW15">
        <v>1107</v>
      </c>
      <c r="EX15" s="1"/>
      <c r="EY15" s="1">
        <v>40558</v>
      </c>
      <c r="EZ15" s="3">
        <v>4869</v>
      </c>
      <c r="FD15" t="s">
        <v>257</v>
      </c>
    </row>
    <row r="16" spans="1:160" x14ac:dyDescent="0.25">
      <c r="A16" s="1">
        <v>40617</v>
      </c>
      <c r="B16" s="18">
        <v>206420.58</v>
      </c>
      <c r="C16" s="18">
        <v>121730750.42</v>
      </c>
      <c r="D16" s="18">
        <v>20121.599999999999</v>
      </c>
      <c r="F16" s="1">
        <v>40617</v>
      </c>
      <c r="G16">
        <v>13079.04</v>
      </c>
      <c r="H16">
        <v>13079.04</v>
      </c>
      <c r="I16" s="5"/>
      <c r="J16" s="1">
        <v>40617</v>
      </c>
      <c r="K16">
        <v>1.6591</v>
      </c>
      <c r="L16" s="4">
        <v>50431551</v>
      </c>
      <c r="M16" s="11">
        <v>135431136.81</v>
      </c>
      <c r="N16" s="11">
        <v>32705.050000000003</v>
      </c>
      <c r="O16" s="12">
        <v>255084275</v>
      </c>
      <c r="P16" s="11">
        <v>33770764.599999994</v>
      </c>
      <c r="Q16" s="11">
        <v>68533956.290000007</v>
      </c>
      <c r="R16">
        <v>5632399.4299999997</v>
      </c>
      <c r="S16">
        <v>6297.23</v>
      </c>
      <c r="T16">
        <v>163437672.02000001</v>
      </c>
      <c r="U16">
        <v>179663.88</v>
      </c>
      <c r="V16">
        <v>163623633.13</v>
      </c>
      <c r="W16">
        <v>19172557483</v>
      </c>
      <c r="X16">
        <v>17872299348</v>
      </c>
      <c r="Y16">
        <v>144.93</v>
      </c>
      <c r="Z16" s="13">
        <v>0.62216812060000004</v>
      </c>
      <c r="AA16">
        <v>11.62</v>
      </c>
      <c r="AB16">
        <v>545</v>
      </c>
      <c r="AC16">
        <v>526176928600</v>
      </c>
      <c r="AD16">
        <v>0.66</v>
      </c>
      <c r="AE16">
        <v>0</v>
      </c>
      <c r="AF16">
        <v>0</v>
      </c>
      <c r="AG16">
        <v>0</v>
      </c>
      <c r="AH16">
        <v>0</v>
      </c>
      <c r="AI16">
        <v>6.4442169907881199</v>
      </c>
      <c r="AJ16">
        <v>1.79</v>
      </c>
      <c r="AK16" s="16">
        <v>187.11</v>
      </c>
      <c r="AL16" s="16">
        <v>2.67</v>
      </c>
      <c r="AM16">
        <v>15.909000000000001</v>
      </c>
      <c r="AN16" s="18">
        <v>356617.3</v>
      </c>
      <c r="AO16">
        <f t="shared" si="0"/>
        <v>356617300000</v>
      </c>
      <c r="AP16">
        <v>0.52720370000000005</v>
      </c>
      <c r="AQ16">
        <v>1.77</v>
      </c>
      <c r="AR16">
        <v>-2.72</v>
      </c>
      <c r="AS16" s="1">
        <v>40252</v>
      </c>
      <c r="AT16">
        <v>11395641000</v>
      </c>
      <c r="AU16">
        <v>0.4</v>
      </c>
      <c r="AV16" s="3">
        <v>3704</v>
      </c>
      <c r="AW16">
        <v>11901.27</v>
      </c>
      <c r="AX16">
        <v>1117909000</v>
      </c>
      <c r="AY16">
        <v>17031000</v>
      </c>
      <c r="AZ16">
        <v>2466595000</v>
      </c>
      <c r="BA16">
        <v>5684821000</v>
      </c>
      <c r="BB16">
        <v>2109285000</v>
      </c>
      <c r="BC16">
        <v>9286355000</v>
      </c>
      <c r="BF16">
        <v>1300258135</v>
      </c>
      <c r="BG16">
        <v>37044856831</v>
      </c>
      <c r="BH16" s="4">
        <v>8104788</v>
      </c>
      <c r="BI16" s="4">
        <v>31781709</v>
      </c>
      <c r="BJ16" s="4">
        <v>32657611</v>
      </c>
      <c r="BK16" s="4">
        <v>37457838</v>
      </c>
      <c r="BL16" s="4">
        <v>2288678</v>
      </c>
      <c r="BM16" s="4">
        <v>42611021</v>
      </c>
      <c r="BN16" s="4">
        <v>558882</v>
      </c>
      <c r="BO16" s="4">
        <v>9074316</v>
      </c>
      <c r="BP16" s="4">
        <v>72053039</v>
      </c>
      <c r="BQ16" s="4">
        <v>18463801</v>
      </c>
      <c r="BR16" s="4">
        <v>32592</v>
      </c>
      <c r="BT16" s="1">
        <v>40618</v>
      </c>
      <c r="BW16" s="1">
        <v>40617</v>
      </c>
      <c r="BX16" s="5">
        <v>11475014.67</v>
      </c>
      <c r="BZ16" s="1">
        <v>40617</v>
      </c>
      <c r="CA16" s="5">
        <v>290025.88</v>
      </c>
      <c r="CE16" s="1">
        <v>40603</v>
      </c>
      <c r="CF16">
        <v>118773.33</v>
      </c>
      <c r="CG16">
        <v>170360</v>
      </c>
      <c r="CH16">
        <v>51583.33</v>
      </c>
      <c r="CI16">
        <v>-930</v>
      </c>
      <c r="CJ16">
        <v>3894286.67</v>
      </c>
      <c r="CK16">
        <v>-72150</v>
      </c>
      <c r="CL16">
        <v>-105756.67</v>
      </c>
      <c r="CN16" s="1">
        <v>40617</v>
      </c>
      <c r="CO16">
        <v>41.468921000000002</v>
      </c>
      <c r="CQ16" s="20">
        <v>40617</v>
      </c>
      <c r="CR16" s="21">
        <v>30176</v>
      </c>
      <c r="CT16" s="1">
        <v>40589</v>
      </c>
      <c r="CU16" s="1">
        <v>40617</v>
      </c>
      <c r="CV16" s="18">
        <v>206420.58</v>
      </c>
      <c r="CW16" s="18">
        <v>121730750.42</v>
      </c>
      <c r="CX16" s="18">
        <v>20121.599999999999</v>
      </c>
      <c r="DA16" s="1">
        <v>35869</v>
      </c>
      <c r="DB16">
        <v>2.5</v>
      </c>
      <c r="DC16">
        <v>2.1000000000000001E-2</v>
      </c>
      <c r="DD16">
        <v>0.15143000000000001</v>
      </c>
      <c r="DE16">
        <v>801896</v>
      </c>
      <c r="DG16" s="1">
        <v>37271</v>
      </c>
      <c r="DH16">
        <v>225774</v>
      </c>
      <c r="DI16">
        <v>0</v>
      </c>
      <c r="DJ16">
        <v>34176045</v>
      </c>
      <c r="DK16">
        <v>2517241</v>
      </c>
      <c r="DL16">
        <v>0</v>
      </c>
      <c r="DM16">
        <v>0</v>
      </c>
      <c r="DN16">
        <v>147996</v>
      </c>
      <c r="DO16">
        <v>0</v>
      </c>
      <c r="DP16">
        <v>0</v>
      </c>
      <c r="DQ16">
        <v>0</v>
      </c>
      <c r="DR16">
        <v>0</v>
      </c>
      <c r="DS16">
        <v>30850516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127331</v>
      </c>
      <c r="EA16">
        <v>0</v>
      </c>
      <c r="EB16">
        <v>307187</v>
      </c>
      <c r="EE16" s="1"/>
      <c r="EG16" s="1">
        <v>41593</v>
      </c>
      <c r="EH16">
        <v>450.96</v>
      </c>
      <c r="EI16">
        <v>349.26</v>
      </c>
      <c r="EJ16">
        <v>862.05</v>
      </c>
      <c r="EN16" s="1">
        <v>36965</v>
      </c>
      <c r="EO16">
        <v>42122472</v>
      </c>
      <c r="EP16">
        <v>90191621</v>
      </c>
      <c r="EQ16">
        <v>-48069149</v>
      </c>
      <c r="ES16" s="3"/>
      <c r="EV16" s="1">
        <v>40619</v>
      </c>
      <c r="EW16">
        <v>247.34</v>
      </c>
      <c r="EX16" s="1"/>
      <c r="EY16" s="1">
        <v>40589</v>
      </c>
      <c r="EZ16" s="3">
        <v>15909</v>
      </c>
      <c r="FD16" t="s">
        <v>258</v>
      </c>
    </row>
    <row r="17" spans="1:160" x14ac:dyDescent="0.25">
      <c r="A17" s="1">
        <v>40648</v>
      </c>
      <c r="B17" s="18">
        <v>157508.04999999999</v>
      </c>
      <c r="C17" s="18">
        <v>103129592.59999999</v>
      </c>
      <c r="D17" s="18">
        <v>17236.73</v>
      </c>
      <c r="F17" s="1">
        <v>40648</v>
      </c>
      <c r="G17">
        <v>10924.72</v>
      </c>
      <c r="H17">
        <v>10924.72</v>
      </c>
      <c r="I17" s="5"/>
      <c r="J17" s="1">
        <v>40648</v>
      </c>
      <c r="K17">
        <v>1.5864</v>
      </c>
      <c r="L17" s="4">
        <v>34224494</v>
      </c>
      <c r="M17" s="11">
        <v>143246652.37</v>
      </c>
      <c r="N17" s="11">
        <v>27457.53</v>
      </c>
      <c r="O17" s="12">
        <v>268330686</v>
      </c>
      <c r="P17" s="11">
        <v>37915811.630000003</v>
      </c>
      <c r="Q17" s="11">
        <v>69818663.75999999</v>
      </c>
      <c r="R17">
        <v>5531039.5</v>
      </c>
      <c r="S17">
        <v>7104.82</v>
      </c>
      <c r="T17">
        <v>172611717.91</v>
      </c>
      <c r="U17">
        <v>116083.57</v>
      </c>
      <c r="V17">
        <v>172734906.30000001</v>
      </c>
      <c r="W17">
        <v>20083002562</v>
      </c>
      <c r="X17">
        <v>18458870399</v>
      </c>
      <c r="Y17">
        <v>139.88999999999999</v>
      </c>
      <c r="Z17" s="13">
        <v>0.44704703969999998</v>
      </c>
      <c r="AA17">
        <v>11.74</v>
      </c>
      <c r="AB17">
        <v>545</v>
      </c>
      <c r="AC17">
        <v>520437556800</v>
      </c>
      <c r="AD17">
        <v>0.72</v>
      </c>
      <c r="AE17">
        <v>0</v>
      </c>
      <c r="AF17">
        <v>0</v>
      </c>
      <c r="AG17">
        <v>0</v>
      </c>
      <c r="AH17">
        <v>0</v>
      </c>
      <c r="AI17">
        <v>6.43525900486528</v>
      </c>
      <c r="AJ17">
        <v>1.77</v>
      </c>
      <c r="AK17" s="15">
        <v>194.22</v>
      </c>
      <c r="AL17" s="15">
        <v>2.82</v>
      </c>
      <c r="AM17">
        <v>12.77</v>
      </c>
      <c r="AN17" s="18">
        <v>354617.8</v>
      </c>
      <c r="AO17">
        <f t="shared" si="0"/>
        <v>354617800000</v>
      </c>
      <c r="AP17">
        <v>0.52720370000000005</v>
      </c>
      <c r="AQ17">
        <v>0.12</v>
      </c>
      <c r="AR17">
        <v>-4.3099999999999996</v>
      </c>
      <c r="AS17" s="1">
        <v>40283</v>
      </c>
      <c r="AT17">
        <v>11395641000</v>
      </c>
      <c r="AU17">
        <v>0.4</v>
      </c>
      <c r="AV17" s="3">
        <v>3704</v>
      </c>
      <c r="AW17">
        <v>11901.27</v>
      </c>
      <c r="AX17">
        <v>1117909000</v>
      </c>
      <c r="AY17">
        <v>17031000</v>
      </c>
      <c r="AZ17">
        <v>2466595000</v>
      </c>
      <c r="BA17">
        <v>5684821000</v>
      </c>
      <c r="BB17">
        <v>2109285000</v>
      </c>
      <c r="BC17">
        <v>9286355000</v>
      </c>
      <c r="BF17">
        <v>1624132163</v>
      </c>
      <c r="BG17">
        <v>38541872961</v>
      </c>
      <c r="BH17" s="4">
        <v>13430989</v>
      </c>
      <c r="BI17" s="4">
        <v>32001222</v>
      </c>
      <c r="BJ17" s="4">
        <v>32492378</v>
      </c>
      <c r="BK17" s="4">
        <v>43823690</v>
      </c>
      <c r="BL17" s="4">
        <v>2669400</v>
      </c>
      <c r="BM17" s="4">
        <v>43689506</v>
      </c>
      <c r="BN17" s="4">
        <v>447544</v>
      </c>
      <c r="BO17" s="4">
        <v>9288886</v>
      </c>
      <c r="BP17" s="4">
        <v>72502995</v>
      </c>
      <c r="BQ17" s="4">
        <v>17956620</v>
      </c>
      <c r="BR17" s="4">
        <v>27456</v>
      </c>
      <c r="BT17" s="1">
        <v>40649</v>
      </c>
      <c r="BW17" s="1">
        <v>40648</v>
      </c>
      <c r="BX17" s="5">
        <v>10141946.709999999</v>
      </c>
      <c r="BZ17" s="1">
        <v>40648</v>
      </c>
      <c r="CA17" s="5">
        <v>380066.48000000004</v>
      </c>
      <c r="CE17" s="1">
        <v>40634</v>
      </c>
      <c r="CF17">
        <v>-216770</v>
      </c>
      <c r="CG17">
        <v>-173896.67</v>
      </c>
      <c r="CH17">
        <v>42876.67</v>
      </c>
      <c r="CI17">
        <v>-2903.33</v>
      </c>
      <c r="CJ17">
        <v>3923983.33</v>
      </c>
      <c r="CK17">
        <v>-98643.33</v>
      </c>
      <c r="CL17">
        <v>-108350</v>
      </c>
      <c r="CN17" s="1">
        <v>40648</v>
      </c>
      <c r="CO17">
        <v>41.468921000000002</v>
      </c>
      <c r="CQ17" s="20">
        <v>40648</v>
      </c>
      <c r="CR17" s="21">
        <v>29222</v>
      </c>
      <c r="CT17" s="1">
        <v>40617</v>
      </c>
      <c r="CU17" s="1">
        <v>40648</v>
      </c>
      <c r="CV17" s="18">
        <v>157508.04999999999</v>
      </c>
      <c r="CW17" s="18">
        <v>103129592.59999999</v>
      </c>
      <c r="CX17" s="18">
        <v>17236.73</v>
      </c>
      <c r="DA17" s="1">
        <v>35900</v>
      </c>
      <c r="DB17">
        <v>2.5</v>
      </c>
      <c r="DC17">
        <v>2.1000000000000001E-2</v>
      </c>
      <c r="DD17">
        <v>0.15143000000000001</v>
      </c>
      <c r="DE17">
        <v>801896</v>
      </c>
      <c r="DG17" s="1">
        <v>37302</v>
      </c>
      <c r="DH17">
        <v>86247</v>
      </c>
      <c r="DI17">
        <v>0</v>
      </c>
      <c r="DJ17">
        <v>29694938</v>
      </c>
      <c r="DK17">
        <v>8472895</v>
      </c>
      <c r="DL17">
        <v>0</v>
      </c>
      <c r="DM17">
        <v>0</v>
      </c>
      <c r="DN17">
        <v>21027</v>
      </c>
      <c r="DO17">
        <v>0</v>
      </c>
      <c r="DP17">
        <v>0</v>
      </c>
      <c r="DQ17">
        <v>0</v>
      </c>
      <c r="DR17">
        <v>0</v>
      </c>
      <c r="DS17">
        <v>18175773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2511755</v>
      </c>
      <c r="EA17">
        <v>19984</v>
      </c>
      <c r="EB17">
        <v>407257</v>
      </c>
      <c r="EE17" s="1"/>
      <c r="EG17" s="1">
        <v>41623</v>
      </c>
      <c r="EH17">
        <v>453.3</v>
      </c>
      <c r="EI17">
        <v>352.96</v>
      </c>
      <c r="EJ17">
        <v>859.72</v>
      </c>
      <c r="EN17" s="1">
        <v>36996</v>
      </c>
      <c r="EO17">
        <v>40123429</v>
      </c>
      <c r="EP17">
        <v>47598706</v>
      </c>
      <c r="EQ17">
        <v>-7475277</v>
      </c>
      <c r="ES17" s="3"/>
      <c r="EV17" s="1">
        <v>40650</v>
      </c>
      <c r="EW17">
        <v>523.73</v>
      </c>
      <c r="EX17" s="1"/>
      <c r="EY17" s="1">
        <v>40617</v>
      </c>
      <c r="EZ17" t="s">
        <v>100</v>
      </c>
      <c r="FD17" t="s">
        <v>259</v>
      </c>
    </row>
    <row r="18" spans="1:160" x14ac:dyDescent="0.25">
      <c r="A18" s="1">
        <v>40678</v>
      </c>
      <c r="B18" s="18">
        <v>129588.4</v>
      </c>
      <c r="C18" s="18">
        <v>114859728.45</v>
      </c>
      <c r="D18" s="18">
        <v>6126.17</v>
      </c>
      <c r="F18" s="1">
        <v>40678</v>
      </c>
      <c r="G18">
        <v>3997.86</v>
      </c>
      <c r="H18">
        <v>3997.86</v>
      </c>
      <c r="I18" s="5"/>
      <c r="J18" s="1">
        <v>40678</v>
      </c>
      <c r="K18">
        <v>1.6134999999999999</v>
      </c>
      <c r="L18" s="4">
        <v>25977269</v>
      </c>
      <c r="M18" s="11">
        <v>139912992.00000003</v>
      </c>
      <c r="N18" s="11">
        <v>25416.83</v>
      </c>
      <c r="O18" s="12">
        <v>254378358</v>
      </c>
      <c r="P18" s="11">
        <v>35948648.429999992</v>
      </c>
      <c r="Q18" s="11">
        <v>60809913.310000002</v>
      </c>
      <c r="R18">
        <v>5873101.9600000009</v>
      </c>
      <c r="S18">
        <v>8756.6299999999992</v>
      </c>
      <c r="T18">
        <v>157405993.09</v>
      </c>
      <c r="U18">
        <v>60672.61</v>
      </c>
      <c r="V18">
        <v>157475422.33000001</v>
      </c>
      <c r="W18">
        <v>23057404066</v>
      </c>
      <c r="X18">
        <v>19826222541</v>
      </c>
      <c r="Y18">
        <v>143.22999999999999</v>
      </c>
      <c r="Z18" s="13">
        <v>0.43167548360000002</v>
      </c>
      <c r="AA18">
        <v>11.92</v>
      </c>
      <c r="AB18">
        <v>545</v>
      </c>
      <c r="AC18">
        <v>537322929500</v>
      </c>
      <c r="AD18">
        <v>0.56999999999999995</v>
      </c>
      <c r="AE18">
        <v>0</v>
      </c>
      <c r="AF18">
        <v>0</v>
      </c>
      <c r="AG18">
        <v>0</v>
      </c>
      <c r="AH18">
        <v>0</v>
      </c>
      <c r="AI18">
        <v>6.3431316668023703</v>
      </c>
      <c r="AJ18">
        <v>1.47</v>
      </c>
      <c r="AK18" s="16">
        <v>186.2</v>
      </c>
      <c r="AL18" s="16">
        <v>2.84</v>
      </c>
      <c r="AM18">
        <v>4.41</v>
      </c>
      <c r="AN18" s="18">
        <v>368272.7</v>
      </c>
      <c r="AO18">
        <f t="shared" si="0"/>
        <v>368272700000</v>
      </c>
      <c r="AP18">
        <v>0.52720370000000005</v>
      </c>
      <c r="AQ18">
        <v>4.07</v>
      </c>
      <c r="AR18">
        <v>-1.22</v>
      </c>
      <c r="AS18" s="1">
        <v>40313</v>
      </c>
      <c r="AT18">
        <v>11395641000</v>
      </c>
      <c r="AU18">
        <v>0.4</v>
      </c>
      <c r="AV18" s="3">
        <v>3704</v>
      </c>
      <c r="AW18">
        <v>11901.27</v>
      </c>
      <c r="AX18">
        <v>1117909000</v>
      </c>
      <c r="AY18">
        <v>17031000</v>
      </c>
      <c r="AZ18">
        <v>2466595000</v>
      </c>
      <c r="BA18">
        <v>5684821000</v>
      </c>
      <c r="BB18">
        <v>2109285000</v>
      </c>
      <c r="BC18">
        <v>9286355000</v>
      </c>
      <c r="BF18">
        <v>3231181525</v>
      </c>
      <c r="BG18">
        <v>42883626607</v>
      </c>
      <c r="BH18" s="4">
        <v>6322977</v>
      </c>
      <c r="BI18" s="4">
        <v>31670859</v>
      </c>
      <c r="BJ18" s="4">
        <v>42718631</v>
      </c>
      <c r="BK18" s="4">
        <v>37519248</v>
      </c>
      <c r="BL18" s="4">
        <v>2867992</v>
      </c>
      <c r="BM18" s="4">
        <v>36158354</v>
      </c>
      <c r="BN18" s="4">
        <v>758142</v>
      </c>
      <c r="BO18" s="4">
        <v>9199735</v>
      </c>
      <c r="BP18" s="4">
        <v>65449308</v>
      </c>
      <c r="BQ18" s="4">
        <v>21687695</v>
      </c>
      <c r="BR18" s="4">
        <v>25417</v>
      </c>
      <c r="BT18" s="1">
        <v>40679</v>
      </c>
      <c r="BW18" s="1">
        <v>40678</v>
      </c>
      <c r="BX18" s="5">
        <v>7854449.8799999999</v>
      </c>
      <c r="BZ18" s="1">
        <v>40678</v>
      </c>
      <c r="CA18" s="5">
        <v>330190.25</v>
      </c>
      <c r="CE18" s="1">
        <v>40664</v>
      </c>
      <c r="CF18">
        <v>-216770</v>
      </c>
      <c r="CG18">
        <v>-173896.67</v>
      </c>
      <c r="CH18">
        <v>42876.67</v>
      </c>
      <c r="CI18">
        <v>-2903.33</v>
      </c>
      <c r="CJ18">
        <v>3923983.33</v>
      </c>
      <c r="CK18">
        <v>-98643.33</v>
      </c>
      <c r="CL18">
        <v>-108350</v>
      </c>
      <c r="CN18" s="1">
        <v>40678</v>
      </c>
      <c r="CO18">
        <v>41.468921000000002</v>
      </c>
      <c r="CQ18" s="20">
        <v>40678</v>
      </c>
      <c r="CR18" s="21">
        <v>31879</v>
      </c>
      <c r="CT18" s="1">
        <v>40648</v>
      </c>
      <c r="CU18" s="1">
        <v>40678</v>
      </c>
      <c r="CV18" s="18">
        <v>129588.4</v>
      </c>
      <c r="CW18" s="18">
        <v>114859728.45</v>
      </c>
      <c r="CX18" s="18">
        <v>6126.17</v>
      </c>
      <c r="DA18" s="1">
        <v>35930</v>
      </c>
      <c r="DB18">
        <v>2.5</v>
      </c>
      <c r="DC18">
        <v>2.1000000000000001E-2</v>
      </c>
      <c r="DD18">
        <v>0.15143000000000001</v>
      </c>
      <c r="DE18">
        <v>801896</v>
      </c>
      <c r="DG18" s="1">
        <v>37330</v>
      </c>
      <c r="DH18">
        <v>100559</v>
      </c>
      <c r="DI18">
        <v>0</v>
      </c>
      <c r="DJ18">
        <v>34775224</v>
      </c>
      <c r="DK18">
        <v>5239423</v>
      </c>
      <c r="DL18">
        <v>0</v>
      </c>
      <c r="DM18">
        <v>0</v>
      </c>
      <c r="DN18">
        <v>293250</v>
      </c>
      <c r="DO18">
        <v>0</v>
      </c>
      <c r="DP18">
        <v>0</v>
      </c>
      <c r="DQ18">
        <v>0</v>
      </c>
      <c r="DR18">
        <v>0</v>
      </c>
      <c r="DS18">
        <v>20056109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8807850</v>
      </c>
      <c r="EA18">
        <v>0</v>
      </c>
      <c r="EB18">
        <v>278033</v>
      </c>
      <c r="EE18" s="1"/>
      <c r="EG18" s="1">
        <v>41654</v>
      </c>
      <c r="EH18">
        <v>453.98</v>
      </c>
      <c r="EI18">
        <v>353.81</v>
      </c>
      <c r="EJ18">
        <v>859.8</v>
      </c>
      <c r="EN18" s="1">
        <v>37026</v>
      </c>
      <c r="EO18">
        <v>65483231</v>
      </c>
      <c r="EP18">
        <v>95405006</v>
      </c>
      <c r="EQ18">
        <v>-29921775</v>
      </c>
      <c r="ES18" s="3"/>
      <c r="EV18" s="1">
        <v>40680</v>
      </c>
      <c r="EW18">
        <v>562.41999999999996</v>
      </c>
      <c r="EX18" s="1"/>
      <c r="EY18" s="1">
        <v>40648</v>
      </c>
      <c r="EZ18" t="s">
        <v>101</v>
      </c>
      <c r="FD18" t="s">
        <v>260</v>
      </c>
    </row>
    <row r="19" spans="1:160" x14ac:dyDescent="0.25">
      <c r="A19" s="1">
        <v>40709</v>
      </c>
      <c r="B19" s="18">
        <v>197454.35</v>
      </c>
      <c r="C19" s="18">
        <v>107986799.09999999</v>
      </c>
      <c r="D19" s="18">
        <v>24875.23</v>
      </c>
      <c r="F19" s="1">
        <v>40709</v>
      </c>
      <c r="G19">
        <v>16168.9</v>
      </c>
      <c r="H19">
        <v>16168.9</v>
      </c>
      <c r="I19" s="5"/>
      <c r="J19" s="1">
        <v>40709</v>
      </c>
      <c r="K19">
        <v>1.587</v>
      </c>
      <c r="L19" s="4">
        <v>18270722</v>
      </c>
      <c r="M19" s="11">
        <v>139921380.10999998</v>
      </c>
      <c r="N19" s="11">
        <v>65334.74</v>
      </c>
      <c r="O19" s="12">
        <v>272346469</v>
      </c>
      <c r="P19" s="11">
        <v>36698695.150000006</v>
      </c>
      <c r="Q19" s="11">
        <v>76575786.50999999</v>
      </c>
      <c r="R19">
        <v>6411130.129999999</v>
      </c>
      <c r="S19">
        <v>19531.439999999999</v>
      </c>
      <c r="T19">
        <v>171473556.93000001</v>
      </c>
      <c r="U19">
        <v>49709.7</v>
      </c>
      <c r="V19">
        <v>171542798.06999999</v>
      </c>
      <c r="W19">
        <v>22518366011</v>
      </c>
      <c r="X19">
        <v>19398620585</v>
      </c>
      <c r="Y19">
        <v>141.75</v>
      </c>
      <c r="Z19" s="13">
        <v>-0.18224370370000001</v>
      </c>
      <c r="AA19">
        <v>12.1</v>
      </c>
      <c r="AB19">
        <v>545</v>
      </c>
      <c r="AC19">
        <v>532874925000</v>
      </c>
      <c r="AD19">
        <v>0.22</v>
      </c>
      <c r="AE19">
        <v>0</v>
      </c>
      <c r="AF19">
        <v>0</v>
      </c>
      <c r="AG19">
        <v>0</v>
      </c>
      <c r="AH19">
        <v>0</v>
      </c>
      <c r="AI19">
        <v>6.1741511052997096</v>
      </c>
      <c r="AJ19">
        <v>1.1499999999999999</v>
      </c>
      <c r="AK19" s="15">
        <v>177.52</v>
      </c>
      <c r="AL19" s="15">
        <v>2.74</v>
      </c>
      <c r="AM19">
        <v>-4.3899999999999997</v>
      </c>
      <c r="AN19" s="18">
        <v>363821.7</v>
      </c>
      <c r="AO19">
        <f t="shared" si="0"/>
        <v>363821700000</v>
      </c>
      <c r="AP19">
        <v>0.52720370000000005</v>
      </c>
      <c r="AQ19">
        <v>2.1</v>
      </c>
      <c r="AR19">
        <v>-2.7</v>
      </c>
      <c r="AS19" s="1">
        <v>40344</v>
      </c>
      <c r="AT19">
        <v>11395641000</v>
      </c>
      <c r="AU19">
        <v>0.4</v>
      </c>
      <c r="AV19" s="3">
        <v>3704</v>
      </c>
      <c r="AW19">
        <v>11901.27</v>
      </c>
      <c r="AX19">
        <v>1117909000</v>
      </c>
      <c r="AY19">
        <v>17031000</v>
      </c>
      <c r="AZ19">
        <v>2466595000</v>
      </c>
      <c r="BA19">
        <v>5684821000</v>
      </c>
      <c r="BB19">
        <v>2109285000</v>
      </c>
      <c r="BC19">
        <v>9286355000</v>
      </c>
      <c r="BF19">
        <v>3119745426</v>
      </c>
      <c r="BG19">
        <v>41916986596</v>
      </c>
      <c r="BH19" s="4">
        <v>5804819</v>
      </c>
      <c r="BI19" s="4">
        <v>33336567</v>
      </c>
      <c r="BJ19" s="4">
        <v>37069326</v>
      </c>
      <c r="BK19" s="4">
        <v>39246551</v>
      </c>
      <c r="BL19" s="4">
        <v>2391129</v>
      </c>
      <c r="BM19" s="4">
        <v>41060235</v>
      </c>
      <c r="BN19" s="4">
        <v>1108656</v>
      </c>
      <c r="BO19" s="4">
        <v>8622563</v>
      </c>
      <c r="BP19" s="4">
        <v>82038733</v>
      </c>
      <c r="BQ19" s="4">
        <v>21604128</v>
      </c>
      <c r="BR19" s="4">
        <v>63762</v>
      </c>
      <c r="BT19" s="1">
        <v>40710</v>
      </c>
      <c r="BW19" s="1">
        <v>40709</v>
      </c>
      <c r="BX19" s="5">
        <v>4390098.28</v>
      </c>
      <c r="BZ19" s="1">
        <v>40709</v>
      </c>
      <c r="CA19" s="5">
        <v>365029.60999999993</v>
      </c>
      <c r="CE19" s="1">
        <v>40695</v>
      </c>
      <c r="CF19">
        <v>-216770</v>
      </c>
      <c r="CG19">
        <v>-173896.67</v>
      </c>
      <c r="CH19">
        <v>42876.67</v>
      </c>
      <c r="CI19">
        <v>-2903.33</v>
      </c>
      <c r="CJ19">
        <v>3923983.33</v>
      </c>
      <c r="CK19">
        <v>-98643.33</v>
      </c>
      <c r="CL19">
        <v>-108350</v>
      </c>
      <c r="CN19" s="1">
        <v>40709</v>
      </c>
      <c r="CO19">
        <v>41.468921000000002</v>
      </c>
      <c r="CQ19" s="20">
        <v>40709</v>
      </c>
      <c r="CR19" s="21">
        <v>30756</v>
      </c>
      <c r="CT19" s="1">
        <v>40678</v>
      </c>
      <c r="CU19" s="1">
        <v>40709</v>
      </c>
      <c r="CV19" s="18">
        <v>197454.35</v>
      </c>
      <c r="CW19" s="18">
        <v>107986799.09999999</v>
      </c>
      <c r="CX19" s="18">
        <v>24875.23</v>
      </c>
      <c r="DA19" s="1">
        <v>35961</v>
      </c>
      <c r="DB19">
        <v>2.5</v>
      </c>
      <c r="DC19">
        <v>2.1000000000000001E-2</v>
      </c>
      <c r="DD19">
        <v>0.15143000000000001</v>
      </c>
      <c r="DE19">
        <v>801896</v>
      </c>
      <c r="DG19" s="1">
        <v>37361</v>
      </c>
      <c r="DH19">
        <v>46104</v>
      </c>
      <c r="DI19">
        <v>0</v>
      </c>
      <c r="DJ19">
        <v>36004481</v>
      </c>
      <c r="DK19">
        <v>4921560</v>
      </c>
      <c r="DL19">
        <v>0</v>
      </c>
      <c r="DM19">
        <v>0</v>
      </c>
      <c r="DN19">
        <v>196347</v>
      </c>
      <c r="DO19">
        <v>0</v>
      </c>
      <c r="DP19">
        <v>0</v>
      </c>
      <c r="DQ19">
        <v>0</v>
      </c>
      <c r="DR19">
        <v>0</v>
      </c>
      <c r="DS19">
        <v>20793079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9938140</v>
      </c>
      <c r="EB19">
        <v>109251</v>
      </c>
      <c r="EE19" s="1"/>
      <c r="EG19" s="1">
        <v>41685</v>
      </c>
      <c r="EH19">
        <v>455.57</v>
      </c>
      <c r="EI19">
        <v>354.98</v>
      </c>
      <c r="EJ19">
        <v>863.07</v>
      </c>
      <c r="EN19" s="1">
        <v>37057</v>
      </c>
      <c r="EO19">
        <v>58478164</v>
      </c>
      <c r="EP19">
        <v>18720700</v>
      </c>
      <c r="EQ19">
        <v>39757464</v>
      </c>
      <c r="ES19" s="3"/>
      <c r="EV19" s="1">
        <v>40711</v>
      </c>
      <c r="EW19">
        <v>1379.55</v>
      </c>
      <c r="EX19" s="1"/>
      <c r="EY19" s="1">
        <v>40678</v>
      </c>
      <c r="EZ19" s="3">
        <v>-43900</v>
      </c>
      <c r="FD19" t="s">
        <v>261</v>
      </c>
    </row>
    <row r="20" spans="1:160" x14ac:dyDescent="0.25">
      <c r="A20" s="1">
        <v>40739</v>
      </c>
      <c r="B20" s="18">
        <v>96526.42</v>
      </c>
      <c r="C20" s="18">
        <v>121059976.5</v>
      </c>
      <c r="D20" s="18">
        <v>16345.83</v>
      </c>
      <c r="F20" s="1">
        <v>40739</v>
      </c>
      <c r="G20">
        <v>10647.2</v>
      </c>
      <c r="H20">
        <v>10647.2</v>
      </c>
      <c r="I20" s="5"/>
      <c r="J20" s="1">
        <v>40739</v>
      </c>
      <c r="K20">
        <v>1.5639000000000001</v>
      </c>
      <c r="L20" s="4">
        <v>12183663</v>
      </c>
      <c r="M20" s="11">
        <v>151861075.48999998</v>
      </c>
      <c r="N20" s="11">
        <v>2238624.2599999998</v>
      </c>
      <c r="O20" s="12">
        <v>277187622</v>
      </c>
      <c r="P20" s="11">
        <v>37218616.469999999</v>
      </c>
      <c r="Q20" s="11">
        <v>66543147.670000009</v>
      </c>
      <c r="R20">
        <v>6633459.580000001</v>
      </c>
      <c r="S20">
        <v>1031842.54</v>
      </c>
      <c r="T20">
        <v>167907228.68000001</v>
      </c>
      <c r="U20">
        <v>24378.71</v>
      </c>
      <c r="V20">
        <v>168964649.93000001</v>
      </c>
      <c r="W20">
        <v>22193042186</v>
      </c>
      <c r="X20">
        <v>19259092355</v>
      </c>
      <c r="Y20">
        <v>145.19</v>
      </c>
      <c r="Z20" s="13">
        <v>-0.115402088</v>
      </c>
      <c r="AA20">
        <v>12.25</v>
      </c>
      <c r="AB20">
        <v>545</v>
      </c>
      <c r="AC20">
        <v>541334601600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6.0252751732572296</v>
      </c>
      <c r="AJ20">
        <v>1.1599999999999999</v>
      </c>
      <c r="AK20" s="16">
        <v>178.54</v>
      </c>
      <c r="AL20" s="16">
        <v>2.74</v>
      </c>
      <c r="AM20">
        <v>-15.23</v>
      </c>
      <c r="AN20" s="18">
        <v>367333.1</v>
      </c>
      <c r="AO20">
        <f t="shared" si="0"/>
        <v>367333100000</v>
      </c>
      <c r="AP20">
        <v>0.52720370000000005</v>
      </c>
      <c r="AQ20">
        <v>1.73</v>
      </c>
      <c r="AR20">
        <v>-2.99</v>
      </c>
      <c r="AS20" s="1">
        <v>40374</v>
      </c>
      <c r="AT20">
        <v>11395641000</v>
      </c>
      <c r="AU20">
        <v>0.4</v>
      </c>
      <c r="AV20" s="3">
        <v>3704</v>
      </c>
      <c r="AW20">
        <v>11901.27</v>
      </c>
      <c r="AX20">
        <v>1117909000</v>
      </c>
      <c r="AY20">
        <v>17031000</v>
      </c>
      <c r="AZ20">
        <v>2466595000</v>
      </c>
      <c r="BA20">
        <v>5684821000</v>
      </c>
      <c r="BB20">
        <v>2109285000</v>
      </c>
      <c r="BC20">
        <v>9286355000</v>
      </c>
      <c r="BF20">
        <v>2933949831</v>
      </c>
      <c r="BG20">
        <v>41452134541</v>
      </c>
      <c r="BH20" s="4">
        <v>10118580</v>
      </c>
      <c r="BI20" s="4">
        <v>32770026</v>
      </c>
      <c r="BJ20" s="4">
        <v>38354684</v>
      </c>
      <c r="BK20" s="4">
        <v>44715728</v>
      </c>
      <c r="BL20" s="4">
        <v>2671722</v>
      </c>
      <c r="BM20" s="4">
        <v>44018133</v>
      </c>
      <c r="BN20" s="4">
        <v>1250312</v>
      </c>
      <c r="BO20" s="4">
        <v>9839569</v>
      </c>
      <c r="BP20" s="4">
        <v>69552213</v>
      </c>
      <c r="BQ20" s="4">
        <v>21660225</v>
      </c>
      <c r="BR20" s="4">
        <v>2236430</v>
      </c>
      <c r="BT20" s="1">
        <v>40740</v>
      </c>
      <c r="BW20" s="1">
        <v>40739</v>
      </c>
      <c r="BX20" s="5">
        <v>3198295.38</v>
      </c>
      <c r="BZ20" s="1">
        <v>40739</v>
      </c>
      <c r="CA20" s="5">
        <v>311294.83999999997</v>
      </c>
      <c r="CE20" s="1">
        <v>40725</v>
      </c>
      <c r="CF20">
        <v>-93173.33</v>
      </c>
      <c r="CG20">
        <v>-61393.33</v>
      </c>
      <c r="CH20">
        <v>31780</v>
      </c>
      <c r="CI20">
        <v>-63223.33</v>
      </c>
      <c r="CJ20">
        <v>3961456.67</v>
      </c>
      <c r="CK20">
        <v>-107760</v>
      </c>
      <c r="CL20">
        <v>-109033.33</v>
      </c>
      <c r="CN20" s="1">
        <v>40739</v>
      </c>
      <c r="CO20">
        <v>41.468921000000002</v>
      </c>
      <c r="CQ20" s="20">
        <v>40739</v>
      </c>
      <c r="CR20" s="21">
        <v>30745</v>
      </c>
      <c r="CT20" s="1">
        <v>40709</v>
      </c>
      <c r="CU20" s="1">
        <v>40739</v>
      </c>
      <c r="CV20" s="18">
        <v>96526.42</v>
      </c>
      <c r="CW20" s="18">
        <v>121059976.5</v>
      </c>
      <c r="CX20" s="18">
        <v>16345.83</v>
      </c>
      <c r="DA20" s="1">
        <v>35991</v>
      </c>
      <c r="DB20">
        <v>2.5</v>
      </c>
      <c r="DC20">
        <v>2.1000000000000001E-2</v>
      </c>
      <c r="DD20">
        <v>0.15143000000000001</v>
      </c>
      <c r="DE20">
        <v>801896</v>
      </c>
      <c r="DG20" s="1">
        <v>37391</v>
      </c>
      <c r="DH20">
        <v>31894</v>
      </c>
      <c r="DI20">
        <v>0</v>
      </c>
      <c r="DJ20">
        <v>38285454</v>
      </c>
      <c r="DK20">
        <v>5992771</v>
      </c>
      <c r="DL20">
        <v>0</v>
      </c>
      <c r="DM20">
        <v>0</v>
      </c>
      <c r="DN20">
        <v>261936</v>
      </c>
      <c r="DO20">
        <v>0</v>
      </c>
      <c r="DP20">
        <v>0</v>
      </c>
      <c r="DQ20">
        <v>14710</v>
      </c>
      <c r="DR20">
        <v>0</v>
      </c>
      <c r="DS20">
        <v>30092101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1332864</v>
      </c>
      <c r="EA20">
        <v>0</v>
      </c>
      <c r="EB20">
        <v>559178</v>
      </c>
      <c r="EE20" s="1"/>
      <c r="EG20" s="1">
        <v>41713</v>
      </c>
      <c r="EH20">
        <v>458.08</v>
      </c>
      <c r="EI20">
        <v>356.29</v>
      </c>
      <c r="EJ20">
        <v>870.15</v>
      </c>
      <c r="EN20" s="1">
        <v>37087</v>
      </c>
      <c r="EO20">
        <v>53557597</v>
      </c>
      <c r="EP20">
        <v>121177222</v>
      </c>
      <c r="EQ20">
        <v>-67619625</v>
      </c>
      <c r="ES20" s="3"/>
      <c r="EV20" s="1">
        <v>40741</v>
      </c>
      <c r="EW20">
        <v>544.72</v>
      </c>
      <c r="EX20" s="1"/>
      <c r="EY20" s="1">
        <v>40709</v>
      </c>
      <c r="EZ20" t="s">
        <v>102</v>
      </c>
      <c r="FD20" t="s">
        <v>262</v>
      </c>
    </row>
    <row r="21" spans="1:160" x14ac:dyDescent="0.25">
      <c r="A21" s="1">
        <v>40770</v>
      </c>
      <c r="B21" s="18">
        <v>95401.93</v>
      </c>
      <c r="C21" s="18">
        <v>133509341.64</v>
      </c>
      <c r="D21" s="18">
        <v>16530.86</v>
      </c>
      <c r="F21" s="1">
        <v>40770</v>
      </c>
      <c r="G21">
        <v>10745.06</v>
      </c>
      <c r="H21">
        <v>10745.06</v>
      </c>
      <c r="I21" s="5"/>
      <c r="J21" s="1">
        <v>40770</v>
      </c>
      <c r="K21">
        <v>1.597</v>
      </c>
      <c r="L21" s="4">
        <v>10213529</v>
      </c>
      <c r="M21" s="11">
        <v>160292259.07000002</v>
      </c>
      <c r="N21" s="11">
        <v>218756.54</v>
      </c>
      <c r="O21" s="12">
        <v>296849458</v>
      </c>
      <c r="P21" s="11">
        <v>39256015.020000003</v>
      </c>
      <c r="Q21" s="11">
        <v>76177828.410000011</v>
      </c>
      <c r="R21">
        <v>7005525.6500000004</v>
      </c>
      <c r="S21">
        <v>172561.5</v>
      </c>
      <c r="T21">
        <v>185341414.24000001</v>
      </c>
      <c r="U21">
        <v>11957.37</v>
      </c>
      <c r="V21">
        <v>185530333.11000001</v>
      </c>
      <c r="W21">
        <v>26076703082</v>
      </c>
      <c r="X21">
        <v>22405400011</v>
      </c>
      <c r="Y21">
        <v>147.51</v>
      </c>
      <c r="Z21" s="13">
        <v>0.43993990430000002</v>
      </c>
      <c r="AA21">
        <v>12.42</v>
      </c>
      <c r="AB21">
        <v>545</v>
      </c>
      <c r="AC21">
        <v>564375009000</v>
      </c>
      <c r="AD21">
        <v>0.42</v>
      </c>
      <c r="AE21">
        <v>0</v>
      </c>
      <c r="AF21">
        <v>0</v>
      </c>
      <c r="AG21">
        <v>0</v>
      </c>
      <c r="AH21">
        <v>0</v>
      </c>
      <c r="AI21">
        <v>5.9764991896272202</v>
      </c>
      <c r="AJ21">
        <v>1.37</v>
      </c>
      <c r="AK21" s="15">
        <v>175.5</v>
      </c>
      <c r="AL21" s="15">
        <v>2.74</v>
      </c>
      <c r="AM21">
        <v>-4.6100000000000003</v>
      </c>
      <c r="AN21" s="18">
        <v>374887.3</v>
      </c>
      <c r="AO21">
        <f t="shared" si="0"/>
        <v>374887300000</v>
      </c>
      <c r="AP21">
        <v>0.52720370000000005</v>
      </c>
      <c r="AQ21">
        <v>4.93</v>
      </c>
      <c r="AR21">
        <v>-0.56000000000000005</v>
      </c>
      <c r="AS21" s="1">
        <v>40405</v>
      </c>
      <c r="AT21">
        <v>11395641000</v>
      </c>
      <c r="AU21">
        <v>0.4</v>
      </c>
      <c r="AV21" s="3">
        <v>3704</v>
      </c>
      <c r="AW21">
        <v>11901.27</v>
      </c>
      <c r="AX21">
        <v>1117909000</v>
      </c>
      <c r="AY21">
        <v>17031000</v>
      </c>
      <c r="AZ21">
        <v>2466595000</v>
      </c>
      <c r="BA21">
        <v>5684821000</v>
      </c>
      <c r="BB21">
        <v>2109285000</v>
      </c>
      <c r="BC21">
        <v>9286355000</v>
      </c>
      <c r="BF21">
        <v>3671303071</v>
      </c>
      <c r="BG21">
        <v>48482103093</v>
      </c>
      <c r="BH21" s="4">
        <v>10092894</v>
      </c>
      <c r="BI21" s="4">
        <v>33640481</v>
      </c>
      <c r="BJ21" s="4">
        <v>42815783</v>
      </c>
      <c r="BK21" s="4">
        <v>44628468</v>
      </c>
      <c r="BL21" s="4">
        <v>3402185</v>
      </c>
      <c r="BM21" s="4">
        <v>47152724</v>
      </c>
      <c r="BN21" s="4">
        <v>1061309</v>
      </c>
      <c r="BO21" s="4">
        <v>10877759</v>
      </c>
      <c r="BP21" s="4">
        <v>80945895</v>
      </c>
      <c r="BQ21" s="4">
        <v>22013203</v>
      </c>
      <c r="BR21" s="4">
        <v>218757</v>
      </c>
      <c r="BT21" s="1">
        <v>40771</v>
      </c>
      <c r="BW21" s="1">
        <v>40770</v>
      </c>
      <c r="BX21" s="5">
        <v>2561779.6800000002</v>
      </c>
      <c r="BZ21" s="1">
        <v>40770</v>
      </c>
      <c r="CA21" s="5">
        <v>359982.23</v>
      </c>
      <c r="CE21" s="1">
        <v>40756</v>
      </c>
      <c r="CF21">
        <v>-93173.33</v>
      </c>
      <c r="CG21">
        <v>-61393.33</v>
      </c>
      <c r="CH21">
        <v>31780</v>
      </c>
      <c r="CI21">
        <v>-63223.33</v>
      </c>
      <c r="CJ21">
        <v>3961456.67</v>
      </c>
      <c r="CK21">
        <v>-107760</v>
      </c>
      <c r="CL21">
        <v>-109033.33</v>
      </c>
      <c r="CN21" s="1">
        <v>40770</v>
      </c>
      <c r="CO21">
        <v>41.468921000000002</v>
      </c>
      <c r="CQ21" s="20">
        <v>40770</v>
      </c>
      <c r="CR21" s="21">
        <v>32971</v>
      </c>
      <c r="CT21" s="1">
        <v>40739</v>
      </c>
      <c r="CU21" s="1">
        <v>40770</v>
      </c>
      <c r="CV21" s="18">
        <v>95401.93</v>
      </c>
      <c r="CW21" s="18">
        <v>133509341.64</v>
      </c>
      <c r="CX21" s="18">
        <v>16530.86</v>
      </c>
      <c r="DA21" s="1">
        <v>36022</v>
      </c>
      <c r="DB21">
        <v>2.5</v>
      </c>
      <c r="DC21">
        <v>2.1000000000000001E-2</v>
      </c>
      <c r="DD21">
        <v>0.15143000000000001</v>
      </c>
      <c r="DE21">
        <v>801896</v>
      </c>
      <c r="DG21" s="1">
        <v>37422</v>
      </c>
      <c r="DH21">
        <v>25199</v>
      </c>
      <c r="DI21">
        <v>0</v>
      </c>
      <c r="DJ21">
        <v>60459563</v>
      </c>
      <c r="DK21">
        <v>240007</v>
      </c>
      <c r="DL21">
        <v>0</v>
      </c>
      <c r="DM21">
        <v>0</v>
      </c>
      <c r="DN21">
        <v>145490</v>
      </c>
      <c r="DO21">
        <v>0</v>
      </c>
      <c r="DP21">
        <v>0</v>
      </c>
      <c r="DQ21">
        <v>0</v>
      </c>
      <c r="DR21">
        <v>0</v>
      </c>
      <c r="DS21">
        <v>46517978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3155102</v>
      </c>
      <c r="EA21">
        <v>9841679</v>
      </c>
      <c r="EB21">
        <v>534108</v>
      </c>
      <c r="EE21" s="1"/>
      <c r="EG21" s="1">
        <v>41744</v>
      </c>
      <c r="EH21">
        <v>458.21</v>
      </c>
      <c r="EI21">
        <v>355.33</v>
      </c>
      <c r="EJ21">
        <v>874.33</v>
      </c>
      <c r="EN21" s="1">
        <v>37118</v>
      </c>
      <c r="EO21">
        <v>43154067</v>
      </c>
      <c r="EP21">
        <v>38276653</v>
      </c>
      <c r="EQ21">
        <v>4877414</v>
      </c>
      <c r="ES21" s="3"/>
      <c r="EV21" s="1">
        <v>40772</v>
      </c>
      <c r="EW21">
        <v>125.41</v>
      </c>
      <c r="EX21" s="1"/>
      <c r="EY21" s="1">
        <v>40739</v>
      </c>
      <c r="EZ21" t="s">
        <v>103</v>
      </c>
      <c r="FD21" t="s">
        <v>263</v>
      </c>
    </row>
    <row r="22" spans="1:160" x14ac:dyDescent="0.25">
      <c r="A22" s="1">
        <v>40801</v>
      </c>
      <c r="B22" s="18">
        <v>290353.28000000003</v>
      </c>
      <c r="C22" s="18">
        <v>130094610.7</v>
      </c>
      <c r="D22" s="18">
        <v>22703.91</v>
      </c>
      <c r="F22" s="1">
        <v>40801</v>
      </c>
      <c r="G22">
        <v>14757.54</v>
      </c>
      <c r="H22">
        <v>14757.54</v>
      </c>
      <c r="I22" s="5"/>
      <c r="J22" s="1">
        <v>40801</v>
      </c>
      <c r="K22">
        <v>1.7498</v>
      </c>
      <c r="L22" s="4">
        <v>7002813</v>
      </c>
      <c r="M22" s="11">
        <v>163545640.22000003</v>
      </c>
      <c r="N22" s="11">
        <v>140497.42000000001</v>
      </c>
      <c r="O22" s="12">
        <v>315600189</v>
      </c>
      <c r="P22" s="11">
        <v>40958933.760000013</v>
      </c>
      <c r="Q22" s="11">
        <v>89749440.030000016</v>
      </c>
      <c r="R22">
        <v>7021306.2699999996</v>
      </c>
      <c r="S22">
        <v>101524.48</v>
      </c>
      <c r="T22">
        <v>206865513.19999999</v>
      </c>
      <c r="U22">
        <v>20779.560000000001</v>
      </c>
      <c r="V22">
        <v>207015087.65000001</v>
      </c>
      <c r="W22">
        <v>23191369933</v>
      </c>
      <c r="X22">
        <v>20356258250</v>
      </c>
      <c r="Y22">
        <v>142.30000000000001</v>
      </c>
      <c r="Z22" s="13">
        <v>0.64532328400000005</v>
      </c>
      <c r="AA22">
        <v>11.91</v>
      </c>
      <c r="AB22">
        <v>545</v>
      </c>
      <c r="AC22">
        <v>611919058400</v>
      </c>
      <c r="AD22">
        <v>0.45</v>
      </c>
      <c r="AE22">
        <v>0</v>
      </c>
      <c r="AF22">
        <v>0</v>
      </c>
      <c r="AG22">
        <v>0</v>
      </c>
      <c r="AH22">
        <v>0</v>
      </c>
      <c r="AI22">
        <v>6.0072815533980499</v>
      </c>
      <c r="AJ22">
        <v>1.53</v>
      </c>
      <c r="AK22" s="16">
        <v>193.08</v>
      </c>
      <c r="AL22" s="16">
        <v>2.74</v>
      </c>
      <c r="AM22">
        <v>0.32</v>
      </c>
      <c r="AN22" s="18">
        <v>370113.8</v>
      </c>
      <c r="AO22">
        <f t="shared" si="0"/>
        <v>370113800000</v>
      </c>
      <c r="AP22">
        <v>0.52720370000000005</v>
      </c>
      <c r="AQ22">
        <v>1.96</v>
      </c>
      <c r="AR22">
        <v>-1.63</v>
      </c>
      <c r="AS22" s="1">
        <v>40436</v>
      </c>
      <c r="AT22">
        <v>11395641000</v>
      </c>
      <c r="AU22">
        <v>0.4</v>
      </c>
      <c r="AV22" s="3">
        <v>3704</v>
      </c>
      <c r="AW22">
        <v>11901.27</v>
      </c>
      <c r="AX22">
        <v>1117909000</v>
      </c>
      <c r="AY22">
        <v>17031000</v>
      </c>
      <c r="AZ22">
        <v>2466595000</v>
      </c>
      <c r="BA22">
        <v>5684821000</v>
      </c>
      <c r="BB22">
        <v>2109285000</v>
      </c>
      <c r="BC22">
        <v>9286355000</v>
      </c>
      <c r="BF22">
        <v>2835111683</v>
      </c>
      <c r="BG22">
        <v>43547628183</v>
      </c>
      <c r="BH22" s="4">
        <v>6205004</v>
      </c>
      <c r="BI22" s="4">
        <v>33429811</v>
      </c>
      <c r="BJ22" s="4">
        <v>38609938</v>
      </c>
      <c r="BK22" s="4">
        <v>53686521</v>
      </c>
      <c r="BL22" s="4">
        <v>3602298</v>
      </c>
      <c r="BM22" s="4">
        <v>48979688</v>
      </c>
      <c r="BN22" s="4">
        <v>839855</v>
      </c>
      <c r="BO22" s="4">
        <v>11191096</v>
      </c>
      <c r="BP22" s="4">
        <v>95297042</v>
      </c>
      <c r="BQ22" s="4">
        <v>23618439</v>
      </c>
      <c r="BR22" s="4">
        <v>140497</v>
      </c>
      <c r="BT22" s="1">
        <v>40802</v>
      </c>
      <c r="BW22" s="1">
        <v>40801</v>
      </c>
      <c r="BX22" s="5">
        <v>1711860.9300000002</v>
      </c>
      <c r="BZ22" s="1">
        <v>40801</v>
      </c>
      <c r="CA22" s="5">
        <v>333712.95</v>
      </c>
      <c r="CE22" s="1">
        <v>40787</v>
      </c>
      <c r="CF22">
        <v>-93173.33</v>
      </c>
      <c r="CG22">
        <v>-61393.33</v>
      </c>
      <c r="CH22">
        <v>31780</v>
      </c>
      <c r="CI22">
        <v>-63223.33</v>
      </c>
      <c r="CJ22">
        <v>3961456.67</v>
      </c>
      <c r="CK22">
        <v>-107760</v>
      </c>
      <c r="CL22">
        <v>-109033.33</v>
      </c>
      <c r="CN22" s="1">
        <v>40801</v>
      </c>
      <c r="CO22">
        <v>41.468921000000002</v>
      </c>
      <c r="CQ22" s="20">
        <v>40801</v>
      </c>
      <c r="CR22" s="21">
        <v>30782</v>
      </c>
      <c r="CT22" s="1">
        <v>40770</v>
      </c>
      <c r="CU22" s="1">
        <v>40801</v>
      </c>
      <c r="CV22" s="18">
        <v>290353.28000000003</v>
      </c>
      <c r="CW22" s="18">
        <v>130094610.7</v>
      </c>
      <c r="CX22" s="18">
        <v>22703.91</v>
      </c>
      <c r="DA22" s="1">
        <v>36053</v>
      </c>
      <c r="DB22">
        <v>2.5</v>
      </c>
      <c r="DC22">
        <v>2.1000000000000001E-2</v>
      </c>
      <c r="DD22">
        <v>0.15143000000000001</v>
      </c>
      <c r="DE22">
        <v>801896</v>
      </c>
      <c r="DG22" s="1">
        <v>37452</v>
      </c>
      <c r="DH22">
        <v>34189</v>
      </c>
      <c r="DI22">
        <v>0</v>
      </c>
      <c r="DJ22">
        <v>65311659</v>
      </c>
      <c r="DK22">
        <v>9934840</v>
      </c>
      <c r="DL22">
        <v>0</v>
      </c>
      <c r="DM22">
        <v>0</v>
      </c>
      <c r="DN22">
        <v>134214</v>
      </c>
      <c r="DO22">
        <v>0</v>
      </c>
      <c r="DP22">
        <v>0</v>
      </c>
      <c r="DQ22">
        <v>0</v>
      </c>
      <c r="DR22">
        <v>0</v>
      </c>
      <c r="DS22">
        <v>29422896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12945</v>
      </c>
      <c r="DZ22">
        <v>3292431</v>
      </c>
      <c r="EA22">
        <v>22084839</v>
      </c>
      <c r="EB22">
        <v>395305</v>
      </c>
      <c r="EE22" s="1"/>
      <c r="EG22" s="1">
        <v>41774</v>
      </c>
      <c r="EH22">
        <v>455.14</v>
      </c>
      <c r="EI22">
        <v>351.35</v>
      </c>
      <c r="EJ22">
        <v>874.33</v>
      </c>
      <c r="EN22" s="1">
        <v>37149</v>
      </c>
      <c r="EO22">
        <v>43671338</v>
      </c>
      <c r="EP22">
        <v>91142470</v>
      </c>
      <c r="EQ22">
        <v>-47471132</v>
      </c>
      <c r="ES22" s="3"/>
      <c r="EV22" s="1">
        <v>40803</v>
      </c>
      <c r="EW22">
        <v>1184.19</v>
      </c>
      <c r="EX22" s="1"/>
      <c r="EY22" s="1">
        <v>40770</v>
      </c>
      <c r="EZ22" t="s">
        <v>104</v>
      </c>
      <c r="FD22" t="s">
        <v>264</v>
      </c>
    </row>
    <row r="23" spans="1:160" x14ac:dyDescent="0.25">
      <c r="A23" s="1">
        <v>40831</v>
      </c>
      <c r="B23" s="18">
        <v>186569.05</v>
      </c>
      <c r="C23" s="18">
        <v>143100871.33000001</v>
      </c>
      <c r="D23" s="18">
        <v>12538.06</v>
      </c>
      <c r="F23" s="1">
        <v>40831</v>
      </c>
      <c r="G23">
        <v>12553.53</v>
      </c>
      <c r="H23">
        <v>12553.53</v>
      </c>
      <c r="I23" s="5"/>
      <c r="J23" s="1">
        <v>40831</v>
      </c>
      <c r="K23">
        <v>1.7726</v>
      </c>
      <c r="L23" s="4">
        <v>5021161</v>
      </c>
      <c r="M23" s="11">
        <v>159711535.72999999</v>
      </c>
      <c r="N23" s="11">
        <v>33879.370000000003</v>
      </c>
      <c r="O23" s="12">
        <v>305895677</v>
      </c>
      <c r="P23" s="11">
        <v>40410204.849999994</v>
      </c>
      <c r="Q23" s="11">
        <v>84369701.820000023</v>
      </c>
      <c r="R23">
        <v>6666760.2400000021</v>
      </c>
      <c r="S23">
        <v>21092.87</v>
      </c>
      <c r="T23">
        <v>195214427</v>
      </c>
      <c r="U23">
        <v>11630.33</v>
      </c>
      <c r="V23">
        <v>195247150.19999999</v>
      </c>
      <c r="W23">
        <v>22056074475</v>
      </c>
      <c r="X23">
        <v>19918996728</v>
      </c>
      <c r="Y23">
        <v>142.02000000000001</v>
      </c>
      <c r="Z23" s="13">
        <v>0.53115837730000004</v>
      </c>
      <c r="AA23">
        <v>11.7</v>
      </c>
      <c r="AB23">
        <v>545</v>
      </c>
      <c r="AC23">
        <v>625600172800</v>
      </c>
      <c r="AD23">
        <v>0.32</v>
      </c>
      <c r="AE23">
        <v>0</v>
      </c>
      <c r="AF23">
        <v>0</v>
      </c>
      <c r="AG23">
        <v>0</v>
      </c>
      <c r="AH23">
        <v>0</v>
      </c>
      <c r="AI23">
        <v>5.7362770913510204</v>
      </c>
      <c r="AJ23">
        <v>1.43</v>
      </c>
      <c r="AK23" s="15">
        <v>191.93</v>
      </c>
      <c r="AL23" s="15">
        <v>2.75</v>
      </c>
      <c r="AM23">
        <v>30.89</v>
      </c>
      <c r="AN23" s="18">
        <v>383776.1</v>
      </c>
      <c r="AO23">
        <f t="shared" si="0"/>
        <v>383776100000</v>
      </c>
      <c r="AP23">
        <v>0.52720370000000005</v>
      </c>
      <c r="AQ23">
        <v>1</v>
      </c>
      <c r="AR23">
        <v>-2.99</v>
      </c>
      <c r="AS23" s="1">
        <v>40466</v>
      </c>
      <c r="AT23">
        <v>11395641000</v>
      </c>
      <c r="AU23">
        <v>0.4</v>
      </c>
      <c r="AV23" s="3">
        <v>3704</v>
      </c>
      <c r="AW23">
        <v>11901.27</v>
      </c>
      <c r="AX23">
        <v>1117909000</v>
      </c>
      <c r="AY23">
        <v>17031000</v>
      </c>
      <c r="AZ23">
        <v>2466595000</v>
      </c>
      <c r="BA23">
        <v>5684821000</v>
      </c>
      <c r="BB23">
        <v>2109285000</v>
      </c>
      <c r="BC23">
        <v>9286355000</v>
      </c>
      <c r="BF23">
        <v>2137077747</v>
      </c>
      <c r="BG23">
        <v>41975071203</v>
      </c>
      <c r="BH23" s="4">
        <v>8356066</v>
      </c>
      <c r="BI23" s="4">
        <v>34100975</v>
      </c>
      <c r="BJ23" s="4">
        <v>36884523</v>
      </c>
      <c r="BK23" s="4">
        <v>43260615</v>
      </c>
      <c r="BL23" s="4">
        <v>2763673</v>
      </c>
      <c r="BM23" s="4">
        <v>50644648</v>
      </c>
      <c r="BN23" s="4">
        <v>876197</v>
      </c>
      <c r="BO23" s="4">
        <v>9985589</v>
      </c>
      <c r="BP23" s="4">
        <v>89998695</v>
      </c>
      <c r="BQ23" s="4">
        <v>28991477</v>
      </c>
      <c r="BR23" s="4">
        <v>33219</v>
      </c>
      <c r="BT23" s="1">
        <v>40832</v>
      </c>
      <c r="BW23" s="1">
        <v>40831</v>
      </c>
      <c r="BX23" s="5">
        <v>1499345.56</v>
      </c>
      <c r="BZ23" s="1">
        <v>40831</v>
      </c>
      <c r="CA23" s="5">
        <v>440955.30000000005</v>
      </c>
      <c r="CE23" s="1">
        <v>40817</v>
      </c>
      <c r="CF23">
        <v>-23100</v>
      </c>
      <c r="CG23">
        <v>910</v>
      </c>
      <c r="CH23">
        <v>24010</v>
      </c>
      <c r="CI23">
        <v>74350</v>
      </c>
      <c r="CJ23">
        <v>3934776.67</v>
      </c>
      <c r="CK23">
        <v>-100460</v>
      </c>
      <c r="CL23">
        <v>-109046.67</v>
      </c>
      <c r="CN23" s="1">
        <v>40831</v>
      </c>
      <c r="CO23">
        <v>41.468921000000002</v>
      </c>
      <c r="CQ23" s="20">
        <v>40831</v>
      </c>
      <c r="CR23" s="21">
        <v>28603</v>
      </c>
      <c r="CT23" s="1">
        <v>40801</v>
      </c>
      <c r="CU23" s="1">
        <v>40831</v>
      </c>
      <c r="CV23" s="18">
        <v>186569.05</v>
      </c>
      <c r="CW23" s="18">
        <v>143100871.33000001</v>
      </c>
      <c r="CX23" s="18">
        <v>12538.06</v>
      </c>
      <c r="DA23" s="1">
        <v>36083</v>
      </c>
      <c r="DB23">
        <v>2.5</v>
      </c>
      <c r="DC23">
        <v>2.1000000000000001E-2</v>
      </c>
      <c r="DD23">
        <v>0.15143000000000001</v>
      </c>
      <c r="DE23">
        <v>801896</v>
      </c>
      <c r="DG23" s="1">
        <v>37483</v>
      </c>
      <c r="DH23">
        <v>43601</v>
      </c>
      <c r="DI23">
        <v>0</v>
      </c>
      <c r="DJ23">
        <v>64131245</v>
      </c>
      <c r="DK23">
        <v>10228220</v>
      </c>
      <c r="DL23">
        <v>0</v>
      </c>
      <c r="DM23">
        <v>0</v>
      </c>
      <c r="DN23">
        <v>221595</v>
      </c>
      <c r="DO23">
        <v>0</v>
      </c>
      <c r="DP23">
        <v>0</v>
      </c>
      <c r="DQ23">
        <v>0</v>
      </c>
      <c r="DR23">
        <v>0</v>
      </c>
      <c r="DS23">
        <v>35611239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4105974</v>
      </c>
      <c r="EA23">
        <v>13337661</v>
      </c>
      <c r="EB23">
        <v>582955</v>
      </c>
      <c r="EE23" s="1"/>
      <c r="EG23" s="1">
        <v>41805</v>
      </c>
      <c r="EH23">
        <v>455.1</v>
      </c>
      <c r="EI23">
        <v>351.28</v>
      </c>
      <c r="EJ23">
        <v>874.33</v>
      </c>
      <c r="EN23" s="1">
        <v>37179</v>
      </c>
      <c r="EO23">
        <v>29532906</v>
      </c>
      <c r="EP23">
        <v>66886681</v>
      </c>
      <c r="EQ23">
        <v>-37353775</v>
      </c>
      <c r="ES23" s="3"/>
      <c r="EV23" s="1">
        <v>40833</v>
      </c>
      <c r="EW23">
        <v>4757.47</v>
      </c>
      <c r="EX23" s="1"/>
      <c r="EY23" s="1">
        <v>40801</v>
      </c>
      <c r="EZ23" s="3">
        <v>30890</v>
      </c>
      <c r="FD23" t="s">
        <v>265</v>
      </c>
    </row>
    <row r="24" spans="1:160" x14ac:dyDescent="0.25">
      <c r="A24" s="1">
        <v>40862</v>
      </c>
      <c r="B24" s="18">
        <v>307547.87</v>
      </c>
      <c r="C24" s="18">
        <v>150128477.44999999</v>
      </c>
      <c r="D24" s="18">
        <v>23551.57</v>
      </c>
      <c r="F24" s="1">
        <v>40862</v>
      </c>
      <c r="G24">
        <v>10925.2</v>
      </c>
      <c r="H24">
        <v>10925.2</v>
      </c>
      <c r="I24" s="5"/>
      <c r="J24" s="1">
        <v>40862</v>
      </c>
      <c r="K24">
        <v>1.7905</v>
      </c>
      <c r="L24" s="4">
        <v>4889607</v>
      </c>
      <c r="M24" s="11">
        <v>160448084.11999997</v>
      </c>
      <c r="N24" s="11">
        <v>528322.42000000004</v>
      </c>
      <c r="O24" s="12">
        <v>312120959</v>
      </c>
      <c r="P24" s="11">
        <v>38010350.359999999</v>
      </c>
      <c r="Q24" s="11">
        <v>92310768.679999992</v>
      </c>
      <c r="R24">
        <v>6879147.0899999989</v>
      </c>
      <c r="S24">
        <v>28412.71</v>
      </c>
      <c r="T24">
        <v>204982723.41</v>
      </c>
      <c r="U24">
        <v>8922.48</v>
      </c>
      <c r="V24">
        <v>205025100.75</v>
      </c>
      <c r="W24">
        <v>21666081911</v>
      </c>
      <c r="X24">
        <v>21345663330</v>
      </c>
      <c r="Y24">
        <v>141.87</v>
      </c>
      <c r="Z24" s="13">
        <v>0.49674844000000001</v>
      </c>
      <c r="AA24">
        <v>11.4</v>
      </c>
      <c r="AB24">
        <v>545</v>
      </c>
      <c r="AC24">
        <v>630386706500</v>
      </c>
      <c r="AD24">
        <v>0.56999999999999995</v>
      </c>
      <c r="AE24">
        <v>0</v>
      </c>
      <c r="AF24">
        <v>0</v>
      </c>
      <c r="AG24">
        <v>0</v>
      </c>
      <c r="AH24">
        <v>0</v>
      </c>
      <c r="AI24">
        <v>5.1819764382008797</v>
      </c>
      <c r="AJ24">
        <v>1.52</v>
      </c>
      <c r="AK24" s="16">
        <v>201.43</v>
      </c>
      <c r="AL24" s="16">
        <v>2.75</v>
      </c>
      <c r="AM24">
        <v>13.45</v>
      </c>
      <c r="AN24" s="18">
        <v>391538</v>
      </c>
      <c r="AO24">
        <f t="shared" si="0"/>
        <v>391538000000</v>
      </c>
      <c r="AP24">
        <v>0.52720370000000005</v>
      </c>
      <c r="AQ24">
        <v>2.91</v>
      </c>
      <c r="AR24">
        <v>-1.26</v>
      </c>
      <c r="AS24" s="1">
        <v>40497</v>
      </c>
      <c r="AT24">
        <v>11395641000</v>
      </c>
      <c r="AU24">
        <v>0.4</v>
      </c>
      <c r="AV24" s="3">
        <v>3704</v>
      </c>
      <c r="AW24">
        <v>11901.27</v>
      </c>
      <c r="AX24">
        <v>1117909000</v>
      </c>
      <c r="AY24">
        <v>17031000</v>
      </c>
      <c r="AZ24">
        <v>2466595000</v>
      </c>
      <c r="BA24">
        <v>5684821000</v>
      </c>
      <c r="BB24">
        <v>2109285000</v>
      </c>
      <c r="BC24">
        <v>9286355000</v>
      </c>
      <c r="BF24">
        <v>320418581</v>
      </c>
      <c r="BG24">
        <v>43011745241</v>
      </c>
      <c r="BH24" s="4">
        <v>8291503</v>
      </c>
      <c r="BI24" s="4">
        <v>34251639</v>
      </c>
      <c r="BJ24" s="4">
        <v>39449600</v>
      </c>
      <c r="BK24" s="4">
        <v>44422064</v>
      </c>
      <c r="BL24" s="4">
        <v>3407293</v>
      </c>
      <c r="BM24" s="4">
        <v>44230536</v>
      </c>
      <c r="BN24" s="4">
        <v>800063</v>
      </c>
      <c r="BO24" s="4">
        <v>10944354</v>
      </c>
      <c r="BP24" s="4">
        <v>96781556</v>
      </c>
      <c r="BQ24" s="4">
        <v>29014029</v>
      </c>
      <c r="BR24" s="4">
        <v>528322</v>
      </c>
      <c r="BT24" s="1">
        <v>40863</v>
      </c>
      <c r="BW24" s="1">
        <v>40862</v>
      </c>
      <c r="BX24" s="5">
        <v>1015566.6900000002</v>
      </c>
      <c r="BZ24" s="1">
        <v>40862</v>
      </c>
      <c r="CA24" s="5">
        <v>442005.16000000003</v>
      </c>
      <c r="CE24" s="1">
        <v>40848</v>
      </c>
      <c r="CF24">
        <v>-23100</v>
      </c>
      <c r="CG24">
        <v>910</v>
      </c>
      <c r="CH24">
        <v>24010</v>
      </c>
      <c r="CI24">
        <v>74350</v>
      </c>
      <c r="CJ24">
        <v>3934776.67</v>
      </c>
      <c r="CK24">
        <v>-100460</v>
      </c>
      <c r="CL24">
        <v>-109046.67</v>
      </c>
      <c r="CN24" s="1">
        <v>40862</v>
      </c>
      <c r="CO24">
        <v>41.468921000000002</v>
      </c>
      <c r="CQ24" s="20">
        <v>40862</v>
      </c>
      <c r="CR24" s="21">
        <v>29667</v>
      </c>
      <c r="CT24" s="1">
        <v>40831</v>
      </c>
      <c r="CU24" s="1">
        <v>40862</v>
      </c>
      <c r="CV24" s="18">
        <v>307547.87</v>
      </c>
      <c r="CW24" s="18">
        <v>150128477.44999999</v>
      </c>
      <c r="CX24" s="18">
        <v>23551.57</v>
      </c>
      <c r="DA24" s="1">
        <v>36114</v>
      </c>
      <c r="DB24">
        <v>2.5</v>
      </c>
      <c r="DC24">
        <v>2.1000000000000001E-2</v>
      </c>
      <c r="DD24">
        <v>0.15143000000000001</v>
      </c>
      <c r="DE24">
        <v>801896</v>
      </c>
      <c r="DG24" s="1">
        <v>37514</v>
      </c>
      <c r="DH24">
        <v>40808</v>
      </c>
      <c r="DI24">
        <v>0</v>
      </c>
      <c r="DJ24">
        <v>42662424</v>
      </c>
      <c r="DK24">
        <v>4768968</v>
      </c>
      <c r="DL24">
        <v>0</v>
      </c>
      <c r="DM24">
        <v>0</v>
      </c>
      <c r="DN24">
        <v>160268</v>
      </c>
      <c r="DO24">
        <v>0</v>
      </c>
      <c r="DP24">
        <v>0</v>
      </c>
      <c r="DQ24">
        <v>0</v>
      </c>
      <c r="DR24">
        <v>0</v>
      </c>
      <c r="DS24">
        <v>26049575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6285464</v>
      </c>
      <c r="EA24">
        <v>5230584</v>
      </c>
      <c r="EB24">
        <v>126757</v>
      </c>
      <c r="EE24" s="1"/>
      <c r="EG24" s="1">
        <v>41835</v>
      </c>
      <c r="EH24">
        <v>455.01</v>
      </c>
      <c r="EI24">
        <v>352.05</v>
      </c>
      <c r="EJ24">
        <v>871.09</v>
      </c>
      <c r="EN24" s="1">
        <v>37210</v>
      </c>
      <c r="EO24">
        <v>28672138</v>
      </c>
      <c r="EP24">
        <v>75289696</v>
      </c>
      <c r="EQ24">
        <v>-46617558</v>
      </c>
      <c r="ES24" s="3"/>
      <c r="EV24" s="1">
        <v>40864</v>
      </c>
      <c r="EW24">
        <v>715.13</v>
      </c>
      <c r="EX24" s="1"/>
      <c r="EY24" s="1">
        <v>40831</v>
      </c>
      <c r="EZ24" t="s">
        <v>105</v>
      </c>
      <c r="FD24" t="s">
        <v>266</v>
      </c>
    </row>
    <row r="25" spans="1:160" x14ac:dyDescent="0.25">
      <c r="A25" s="1">
        <v>40892</v>
      </c>
      <c r="B25" s="18">
        <v>372289.95</v>
      </c>
      <c r="C25" s="18">
        <v>157021686.31</v>
      </c>
      <c r="D25" s="18">
        <v>15684.7</v>
      </c>
      <c r="F25" s="1">
        <v>40892</v>
      </c>
      <c r="G25">
        <v>10236.299999999999</v>
      </c>
      <c r="H25">
        <v>10236.299999999999</v>
      </c>
      <c r="I25" s="5"/>
      <c r="J25" s="1">
        <v>40892</v>
      </c>
      <c r="K25">
        <v>1.8369</v>
      </c>
      <c r="L25" s="4">
        <v>4536858</v>
      </c>
      <c r="M25" s="11">
        <v>171031680.72000003</v>
      </c>
      <c r="N25" s="11">
        <v>71720.489999999991</v>
      </c>
      <c r="O25" s="12">
        <v>324927753</v>
      </c>
      <c r="P25" s="11">
        <v>42214837.489999995</v>
      </c>
      <c r="Q25" s="11">
        <v>90117973.280000001</v>
      </c>
      <c r="R25">
        <v>7696859.0200000005</v>
      </c>
      <c r="S25">
        <v>17753.73</v>
      </c>
      <c r="T25">
        <v>208592689.34</v>
      </c>
      <c r="U25">
        <v>11685.06</v>
      </c>
      <c r="V25">
        <v>208622128.13</v>
      </c>
      <c r="W25">
        <v>21999062581</v>
      </c>
      <c r="X25">
        <v>18477262036</v>
      </c>
      <c r="Y25">
        <v>139.22999999999999</v>
      </c>
      <c r="Z25" s="13">
        <v>-0.1173471111</v>
      </c>
      <c r="AA25">
        <v>10.9</v>
      </c>
      <c r="AB25">
        <v>545</v>
      </c>
      <c r="AC25">
        <v>646610842800</v>
      </c>
      <c r="AD25">
        <v>0.51</v>
      </c>
      <c r="AE25">
        <v>0</v>
      </c>
      <c r="AF25">
        <v>0</v>
      </c>
      <c r="AG25">
        <v>0</v>
      </c>
      <c r="AH25">
        <v>0</v>
      </c>
      <c r="AI25">
        <v>4.7342837302397696</v>
      </c>
      <c r="AJ25">
        <v>1.5</v>
      </c>
      <c r="AK25" s="15">
        <v>196.02</v>
      </c>
      <c r="AL25" s="15">
        <v>2.75</v>
      </c>
      <c r="AM25">
        <v>8.52</v>
      </c>
      <c r="AN25" s="18">
        <v>385490.9</v>
      </c>
      <c r="AO25">
        <f t="shared" si="0"/>
        <v>385490900000</v>
      </c>
      <c r="AP25">
        <v>0.52720370000000005</v>
      </c>
      <c r="AQ25">
        <v>4.12</v>
      </c>
      <c r="AR25">
        <v>-0.59</v>
      </c>
      <c r="AS25" s="1">
        <v>40527</v>
      </c>
      <c r="AT25">
        <v>11395641000</v>
      </c>
      <c r="AU25">
        <v>0.4</v>
      </c>
      <c r="AV25" s="3">
        <v>3704</v>
      </c>
      <c r="AW25">
        <v>11901.27</v>
      </c>
      <c r="AX25">
        <v>1117909000</v>
      </c>
      <c r="AY25">
        <v>17031000</v>
      </c>
      <c r="AZ25">
        <v>2466595000</v>
      </c>
      <c r="BA25">
        <v>5684821000</v>
      </c>
      <c r="BB25">
        <v>2109285000</v>
      </c>
      <c r="BC25">
        <v>9286355000</v>
      </c>
      <c r="BF25">
        <v>3521800545</v>
      </c>
      <c r="BG25">
        <v>40476324617</v>
      </c>
      <c r="BH25" s="4">
        <v>7140154</v>
      </c>
      <c r="BI25" s="4">
        <v>35076897</v>
      </c>
      <c r="BJ25" s="4">
        <v>42417798</v>
      </c>
      <c r="BK25" s="4">
        <v>47798658</v>
      </c>
      <c r="BL25" s="4">
        <v>2971748</v>
      </c>
      <c r="BM25" s="4">
        <v>55275112</v>
      </c>
      <c r="BN25" s="4">
        <v>896911</v>
      </c>
      <c r="BO25" s="4">
        <v>10648267</v>
      </c>
      <c r="BP25" s="4">
        <v>94554876</v>
      </c>
      <c r="BQ25" s="4">
        <v>28075612</v>
      </c>
      <c r="BR25" s="4">
        <v>71720</v>
      </c>
      <c r="BT25" s="1">
        <v>40893</v>
      </c>
      <c r="BW25" s="1">
        <v>40892</v>
      </c>
      <c r="BX25" s="5">
        <v>913706.29</v>
      </c>
      <c r="BZ25" s="1">
        <v>40892</v>
      </c>
      <c r="CA25" s="5">
        <v>549586.04</v>
      </c>
      <c r="CE25" s="1">
        <v>40878</v>
      </c>
      <c r="CF25">
        <v>-23100</v>
      </c>
      <c r="CG25">
        <v>910</v>
      </c>
      <c r="CH25">
        <v>24010</v>
      </c>
      <c r="CI25">
        <v>74350</v>
      </c>
      <c r="CJ25">
        <v>3934776.67</v>
      </c>
      <c r="CK25">
        <v>-100460</v>
      </c>
      <c r="CL25">
        <v>-109046.67</v>
      </c>
      <c r="CN25" s="1">
        <v>40892</v>
      </c>
      <c r="CO25">
        <v>41.468921000000002</v>
      </c>
      <c r="CQ25" s="20">
        <v>40892</v>
      </c>
      <c r="CR25" s="21">
        <v>31905</v>
      </c>
      <c r="CT25" s="1">
        <v>40862</v>
      </c>
      <c r="CU25" s="1">
        <v>40892</v>
      </c>
      <c r="CV25" s="18">
        <v>372289.95</v>
      </c>
      <c r="CW25" s="18">
        <v>157021686.31</v>
      </c>
      <c r="CX25" s="18">
        <v>15684.7</v>
      </c>
      <c r="DA25" s="1">
        <v>36144</v>
      </c>
      <c r="DB25">
        <v>2.5</v>
      </c>
      <c r="DC25">
        <v>2.1000000000000001E-2</v>
      </c>
      <c r="DD25">
        <v>0.15143000000000001</v>
      </c>
      <c r="DE25">
        <v>801896</v>
      </c>
      <c r="DG25" s="1">
        <v>37544</v>
      </c>
      <c r="DH25">
        <v>70766</v>
      </c>
      <c r="DI25">
        <v>0</v>
      </c>
      <c r="DJ25">
        <v>28142665</v>
      </c>
      <c r="DK25">
        <v>5842418</v>
      </c>
      <c r="DL25">
        <v>0</v>
      </c>
      <c r="DM25">
        <v>0</v>
      </c>
      <c r="DN25">
        <v>173998</v>
      </c>
      <c r="DO25">
        <v>0</v>
      </c>
      <c r="DP25">
        <v>0</v>
      </c>
      <c r="DQ25">
        <v>0</v>
      </c>
      <c r="DR25">
        <v>0</v>
      </c>
      <c r="DS25">
        <v>13082121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12945</v>
      </c>
      <c r="DZ25">
        <v>7368307</v>
      </c>
      <c r="EA25">
        <v>0</v>
      </c>
      <c r="EB25">
        <v>1592110</v>
      </c>
      <c r="EE25" s="1"/>
      <c r="EG25" s="1">
        <v>41866</v>
      </c>
      <c r="EH25">
        <v>454.01</v>
      </c>
      <c r="EI25">
        <v>350.75</v>
      </c>
      <c r="EJ25">
        <v>871.09</v>
      </c>
      <c r="EN25" s="1">
        <v>37240</v>
      </c>
      <c r="EO25">
        <v>39339868</v>
      </c>
      <c r="EP25">
        <v>86016285</v>
      </c>
      <c r="EQ25">
        <v>-46676417</v>
      </c>
      <c r="ES25" s="3"/>
      <c r="EV25" s="1">
        <v>40894</v>
      </c>
      <c r="EW25">
        <v>123.27</v>
      </c>
      <c r="EX25" s="1"/>
      <c r="EY25" s="1">
        <v>40862</v>
      </c>
      <c r="EZ25" t="s">
        <v>106</v>
      </c>
      <c r="FD25" t="s">
        <v>267</v>
      </c>
    </row>
    <row r="26" spans="1:160" x14ac:dyDescent="0.25">
      <c r="A26" s="1">
        <v>40923</v>
      </c>
      <c r="B26" s="18">
        <v>317695.90999999997</v>
      </c>
      <c r="C26" s="18">
        <v>170177455.97999999</v>
      </c>
      <c r="D26" s="18">
        <v>12664.27</v>
      </c>
      <c r="F26" s="1">
        <v>40923</v>
      </c>
      <c r="G26" s="5">
        <v>5726.21</v>
      </c>
      <c r="H26">
        <v>5726.21</v>
      </c>
      <c r="I26" s="5">
        <f>G26-H26</f>
        <v>0</v>
      </c>
      <c r="J26" s="1">
        <v>40923</v>
      </c>
      <c r="K26">
        <v>1.7897000000000001</v>
      </c>
      <c r="L26" s="4">
        <v>10753933</v>
      </c>
      <c r="M26" s="11">
        <v>185074680.67000002</v>
      </c>
      <c r="N26" s="11">
        <v>400846.02</v>
      </c>
      <c r="O26" s="12">
        <v>331270199</v>
      </c>
      <c r="P26" s="11">
        <v>40055723.999999993</v>
      </c>
      <c r="Q26" s="11">
        <v>81605726.86999999</v>
      </c>
      <c r="R26">
        <v>8743004.4299999997</v>
      </c>
      <c r="S26">
        <v>20247.45</v>
      </c>
      <c r="T26">
        <v>204416163.63999999</v>
      </c>
      <c r="U26">
        <v>21411.96</v>
      </c>
      <c r="V26">
        <v>204457823.05000001</v>
      </c>
      <c r="W26">
        <v>15949177033</v>
      </c>
      <c r="X26">
        <v>17589407302</v>
      </c>
      <c r="Y26">
        <v>133.34</v>
      </c>
      <c r="Z26" s="13">
        <v>0.248704707</v>
      </c>
      <c r="AA26">
        <v>10.7</v>
      </c>
      <c r="AB26">
        <v>622</v>
      </c>
      <c r="AC26">
        <v>635477727500</v>
      </c>
      <c r="AD26">
        <v>0.51</v>
      </c>
      <c r="AE26">
        <v>0</v>
      </c>
      <c r="AF26">
        <v>0</v>
      </c>
      <c r="AG26">
        <v>0</v>
      </c>
      <c r="AH26">
        <v>0</v>
      </c>
      <c r="AI26">
        <v>5.4991816693944298</v>
      </c>
      <c r="AJ26">
        <v>1.56</v>
      </c>
      <c r="AK26" s="16">
        <v>201.5</v>
      </c>
      <c r="AL26" s="16">
        <v>2.74</v>
      </c>
      <c r="AM26">
        <v>0.25994</v>
      </c>
      <c r="AN26" s="18">
        <v>364190.6</v>
      </c>
      <c r="AO26">
        <f t="shared" si="0"/>
        <v>364190600000</v>
      </c>
      <c r="AP26">
        <v>0.52698149999999999</v>
      </c>
      <c r="AQ26">
        <v>-0.22</v>
      </c>
      <c r="AR26">
        <v>-5.56</v>
      </c>
      <c r="AS26" s="1">
        <v>40558</v>
      </c>
      <c r="AT26">
        <v>13932770000</v>
      </c>
      <c r="AU26">
        <v>0.4</v>
      </c>
      <c r="AV26" s="3">
        <v>3704</v>
      </c>
      <c r="AW26">
        <v>14118.77</v>
      </c>
      <c r="AX26">
        <v>1279579000</v>
      </c>
      <c r="AY26">
        <v>23471000</v>
      </c>
      <c r="AZ26">
        <v>3323598000</v>
      </c>
      <c r="BA26">
        <v>6723049000</v>
      </c>
      <c r="BB26">
        <v>2583073000</v>
      </c>
      <c r="BC26">
        <v>11349697000</v>
      </c>
      <c r="BF26">
        <v>-1640230269</v>
      </c>
      <c r="BG26">
        <v>33538584335</v>
      </c>
      <c r="BH26" s="4">
        <v>5963401</v>
      </c>
      <c r="BI26" s="4">
        <v>37202239</v>
      </c>
      <c r="BJ26" s="4">
        <v>60046768</v>
      </c>
      <c r="BK26" s="4">
        <v>46332267</v>
      </c>
      <c r="BL26" s="4">
        <v>3430626</v>
      </c>
      <c r="BM26" s="4">
        <v>48678187</v>
      </c>
      <c r="BN26" s="4">
        <v>796335</v>
      </c>
      <c r="BO26" s="4">
        <v>10676857</v>
      </c>
      <c r="BP26" s="4">
        <v>87354048</v>
      </c>
      <c r="BQ26" s="4">
        <v>30391742</v>
      </c>
      <c r="BR26" s="4">
        <v>397729</v>
      </c>
      <c r="BT26" s="1">
        <v>40924</v>
      </c>
      <c r="BW26" s="1">
        <v>40923</v>
      </c>
      <c r="BX26" s="5">
        <v>1756935.3900000001</v>
      </c>
      <c r="BZ26" s="1">
        <v>40923</v>
      </c>
      <c r="CA26" s="5">
        <v>158640.67000000001</v>
      </c>
      <c r="CE26" s="1">
        <v>40909</v>
      </c>
      <c r="CF26">
        <v>-15203.33</v>
      </c>
      <c r="CG26">
        <v>-90223.33</v>
      </c>
      <c r="CH26">
        <v>-75020</v>
      </c>
      <c r="CI26">
        <v>75073.33</v>
      </c>
      <c r="CJ26">
        <v>4330610</v>
      </c>
      <c r="CK26">
        <v>-74320</v>
      </c>
      <c r="CL26">
        <v>-59756.67</v>
      </c>
      <c r="CN26" s="1">
        <v>40923</v>
      </c>
      <c r="CO26">
        <v>40.653455200000003</v>
      </c>
      <c r="CQ26" s="20">
        <v>40923</v>
      </c>
      <c r="CR26" s="21">
        <v>31186.5</v>
      </c>
      <c r="CT26" s="1">
        <v>40892</v>
      </c>
      <c r="CU26" s="1">
        <v>40923</v>
      </c>
      <c r="CV26" s="18">
        <v>317695.90999999997</v>
      </c>
      <c r="CW26" s="18">
        <v>170177455.97999999</v>
      </c>
      <c r="CX26" s="18">
        <v>12664.27</v>
      </c>
      <c r="DA26" s="1">
        <v>36175</v>
      </c>
      <c r="DB26">
        <v>2.5</v>
      </c>
      <c r="DC26">
        <v>2.1999999999999999E-2</v>
      </c>
      <c r="DD26">
        <v>0.15304000000000001</v>
      </c>
      <c r="DE26">
        <v>819799</v>
      </c>
      <c r="DG26" s="1">
        <v>37575</v>
      </c>
      <c r="DH26">
        <v>99708</v>
      </c>
      <c r="DI26">
        <v>0</v>
      </c>
      <c r="DJ26">
        <v>37281884</v>
      </c>
      <c r="DK26">
        <v>5083352</v>
      </c>
      <c r="DL26">
        <v>0</v>
      </c>
      <c r="DM26">
        <v>0</v>
      </c>
      <c r="DN26">
        <v>66695</v>
      </c>
      <c r="DO26">
        <v>0</v>
      </c>
      <c r="DP26">
        <v>0</v>
      </c>
      <c r="DQ26">
        <v>0</v>
      </c>
      <c r="DR26">
        <v>0</v>
      </c>
      <c r="DS26">
        <v>30269911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12925</v>
      </c>
      <c r="DZ26">
        <v>1678122</v>
      </c>
      <c r="EA26">
        <v>0</v>
      </c>
      <c r="EB26">
        <v>71171</v>
      </c>
      <c r="EE26" s="1"/>
      <c r="EG26" s="1">
        <v>41897</v>
      </c>
      <c r="EH26">
        <v>456.41</v>
      </c>
      <c r="EI26">
        <v>353.03</v>
      </c>
      <c r="EJ26">
        <v>874.31</v>
      </c>
      <c r="EN26" s="1">
        <v>37271</v>
      </c>
      <c r="EO26">
        <v>45395492</v>
      </c>
      <c r="EP26">
        <v>57490801</v>
      </c>
      <c r="EQ26">
        <v>-12095309</v>
      </c>
      <c r="ES26" s="3"/>
      <c r="EV26" s="1">
        <v>40925</v>
      </c>
      <c r="EW26">
        <v>304.92</v>
      </c>
      <c r="EX26" s="1"/>
      <c r="EY26" s="1">
        <v>40892</v>
      </c>
      <c r="EZ26" t="s">
        <v>107</v>
      </c>
      <c r="FD26" t="s">
        <v>268</v>
      </c>
    </row>
    <row r="27" spans="1:160" x14ac:dyDescent="0.25">
      <c r="A27" s="1">
        <v>40954</v>
      </c>
      <c r="B27" s="18">
        <v>380262.05</v>
      </c>
      <c r="C27" s="18">
        <v>137894718.93000001</v>
      </c>
      <c r="D27" s="18">
        <v>32020.880000000001</v>
      </c>
      <c r="F27" s="1">
        <v>40954</v>
      </c>
      <c r="G27" s="5">
        <v>20813.57</v>
      </c>
      <c r="H27">
        <v>20813.57</v>
      </c>
      <c r="I27" s="5">
        <f t="shared" ref="I27:I90" si="1">G27-H27</f>
        <v>0</v>
      </c>
      <c r="J27" s="1">
        <v>40954</v>
      </c>
      <c r="K27">
        <v>1.7183999999999999</v>
      </c>
      <c r="L27" s="4">
        <v>33520511</v>
      </c>
      <c r="M27" s="11">
        <v>161285567.02000001</v>
      </c>
      <c r="N27" s="11">
        <v>40402.18</v>
      </c>
      <c r="O27" s="12">
        <v>290083865</v>
      </c>
      <c r="P27" s="11">
        <v>34219447.800000012</v>
      </c>
      <c r="Q27" s="11">
        <v>78369771.460000008</v>
      </c>
      <c r="R27">
        <v>671170.4</v>
      </c>
      <c r="S27">
        <v>29707.24</v>
      </c>
      <c r="T27">
        <v>189655774.27000001</v>
      </c>
      <c r="U27">
        <v>77283.009999999995</v>
      </c>
      <c r="V27">
        <v>189762764.52000001</v>
      </c>
      <c r="W27">
        <v>17926499266</v>
      </c>
      <c r="X27">
        <v>16476146495</v>
      </c>
      <c r="Y27">
        <v>135.35</v>
      </c>
      <c r="Z27" s="13">
        <v>-6.1336891300000002E-2</v>
      </c>
      <c r="AA27">
        <v>10.4</v>
      </c>
      <c r="AB27">
        <v>622</v>
      </c>
      <c r="AC27">
        <v>612317472000</v>
      </c>
      <c r="AD27">
        <v>0.39</v>
      </c>
      <c r="AE27">
        <v>0</v>
      </c>
      <c r="AF27">
        <v>0</v>
      </c>
      <c r="AG27">
        <v>0</v>
      </c>
      <c r="AH27">
        <v>0</v>
      </c>
      <c r="AI27">
        <v>5.7456318569687097</v>
      </c>
      <c r="AJ27">
        <v>1.45</v>
      </c>
      <c r="AK27" s="15">
        <v>203.24</v>
      </c>
      <c r="AL27" s="15">
        <v>2.73</v>
      </c>
      <c r="AM27">
        <v>-8.93</v>
      </c>
      <c r="AN27" s="18">
        <v>367525.2</v>
      </c>
      <c r="AO27">
        <f t="shared" si="0"/>
        <v>367525200000</v>
      </c>
      <c r="AP27">
        <v>0.52698149999999999</v>
      </c>
      <c r="AQ27">
        <v>2.56</v>
      </c>
      <c r="AR27">
        <v>-1.44</v>
      </c>
      <c r="AS27" s="1">
        <v>40589</v>
      </c>
      <c r="AT27">
        <v>13932770000</v>
      </c>
      <c r="AU27">
        <v>0.4</v>
      </c>
      <c r="AV27" s="3">
        <v>3704</v>
      </c>
      <c r="AW27">
        <v>14118.77</v>
      </c>
      <c r="AX27">
        <v>1279579000</v>
      </c>
      <c r="AY27">
        <v>23471000</v>
      </c>
      <c r="AZ27">
        <v>3323598000</v>
      </c>
      <c r="BA27">
        <v>6723049000</v>
      </c>
      <c r="BB27">
        <v>2583073000</v>
      </c>
      <c r="BC27">
        <v>11349697000</v>
      </c>
      <c r="BF27">
        <v>1450352771</v>
      </c>
      <c r="BG27">
        <v>34402645761</v>
      </c>
      <c r="BH27" s="4">
        <v>8443470</v>
      </c>
      <c r="BI27" s="4">
        <v>35515527</v>
      </c>
      <c r="BJ27" s="4">
        <v>33169122</v>
      </c>
      <c r="BK27" s="4">
        <v>45993120</v>
      </c>
      <c r="BL27" s="4">
        <v>2600641</v>
      </c>
      <c r="BM27" s="4">
        <v>39612601</v>
      </c>
      <c r="BN27" s="4">
        <v>591420</v>
      </c>
      <c r="BO27" s="4">
        <v>10511734</v>
      </c>
      <c r="BP27" s="4">
        <v>86121566</v>
      </c>
      <c r="BQ27" s="4">
        <v>27485390</v>
      </c>
      <c r="BR27" s="4">
        <v>39274</v>
      </c>
      <c r="BT27" s="1">
        <v>40955</v>
      </c>
      <c r="BW27" s="1">
        <v>40954</v>
      </c>
      <c r="BX27" s="5">
        <v>7454352.9600000009</v>
      </c>
      <c r="BZ27" s="1">
        <v>40954</v>
      </c>
      <c r="CA27" s="5">
        <v>372593.49</v>
      </c>
      <c r="CE27" s="1">
        <v>40940</v>
      </c>
      <c r="CF27">
        <v>-15203.33</v>
      </c>
      <c r="CG27">
        <v>-90223.33</v>
      </c>
      <c r="CH27">
        <v>-75020</v>
      </c>
      <c r="CI27">
        <v>75073.33</v>
      </c>
      <c r="CJ27">
        <v>4330610</v>
      </c>
      <c r="CK27">
        <v>-74320</v>
      </c>
      <c r="CL27">
        <v>-59756.67</v>
      </c>
      <c r="CN27" s="1">
        <v>40954</v>
      </c>
      <c r="CO27">
        <v>40.653455200000003</v>
      </c>
      <c r="CQ27" s="20">
        <v>40954</v>
      </c>
      <c r="CR27" s="21">
        <v>30811.5</v>
      </c>
      <c r="CT27" s="1">
        <v>40923</v>
      </c>
      <c r="CU27" s="1">
        <v>40954</v>
      </c>
      <c r="CV27" s="18">
        <v>380262.05</v>
      </c>
      <c r="CW27" s="18">
        <v>137894718.93000001</v>
      </c>
      <c r="CX27" s="18">
        <v>32020.880000000001</v>
      </c>
      <c r="DA27" s="1">
        <v>36206</v>
      </c>
      <c r="DB27">
        <v>2.5</v>
      </c>
      <c r="DC27">
        <v>2.1999999999999999E-2</v>
      </c>
      <c r="DD27">
        <v>0.15304000000000001</v>
      </c>
      <c r="DE27">
        <v>819799</v>
      </c>
      <c r="DG27" s="1">
        <v>37605</v>
      </c>
      <c r="DH27">
        <v>65726</v>
      </c>
      <c r="DI27">
        <v>0</v>
      </c>
      <c r="DJ27">
        <v>37967317</v>
      </c>
      <c r="DK27">
        <v>4881362</v>
      </c>
      <c r="DL27">
        <v>0</v>
      </c>
      <c r="DM27">
        <v>0</v>
      </c>
      <c r="DN27">
        <v>261101</v>
      </c>
      <c r="DO27">
        <v>0</v>
      </c>
      <c r="DP27">
        <v>0</v>
      </c>
      <c r="DQ27">
        <v>0</v>
      </c>
      <c r="DR27">
        <v>0</v>
      </c>
      <c r="DS27">
        <v>25345185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12945</v>
      </c>
      <c r="DZ27">
        <v>7223522</v>
      </c>
      <c r="EA27">
        <v>0</v>
      </c>
      <c r="EB27">
        <v>177476</v>
      </c>
      <c r="EE27" s="1"/>
      <c r="EG27" s="1">
        <v>41927</v>
      </c>
      <c r="EH27">
        <v>457.33</v>
      </c>
      <c r="EI27">
        <v>354.2</v>
      </c>
      <c r="EJ27">
        <v>874.31</v>
      </c>
      <c r="EN27" s="1">
        <v>37302</v>
      </c>
      <c r="EO27">
        <v>40855422</v>
      </c>
      <c r="EP27">
        <v>21837890</v>
      </c>
      <c r="EQ27">
        <v>19017532</v>
      </c>
      <c r="ES27" s="3"/>
      <c r="EV27" s="1">
        <v>40956</v>
      </c>
      <c r="EW27">
        <f>3963.84-ROUND(AVERAGE(EW31:EW34),2)</f>
        <v>3097.34</v>
      </c>
      <c r="EX27" s="1"/>
      <c r="EY27" s="1">
        <v>40923</v>
      </c>
      <c r="EZ27" t="s">
        <v>108</v>
      </c>
      <c r="FD27" t="s">
        <v>269</v>
      </c>
    </row>
    <row r="28" spans="1:160" x14ac:dyDescent="0.25">
      <c r="A28" s="1">
        <v>40983</v>
      </c>
      <c r="B28" s="18">
        <v>425499.85</v>
      </c>
      <c r="C28" s="18">
        <v>128585500.94</v>
      </c>
      <c r="D28" s="18">
        <v>15630.42</v>
      </c>
      <c r="F28" s="1">
        <v>40983</v>
      </c>
      <c r="G28" s="5">
        <v>9878.11</v>
      </c>
      <c r="H28">
        <v>9878.11</v>
      </c>
      <c r="I28" s="5">
        <f t="shared" si="1"/>
        <v>0</v>
      </c>
      <c r="J28" s="1">
        <v>40983</v>
      </c>
      <c r="K28">
        <v>1.7952999999999999</v>
      </c>
      <c r="L28" s="4">
        <v>60287029</v>
      </c>
      <c r="M28" s="11">
        <v>162780771.29000002</v>
      </c>
      <c r="N28" s="11">
        <v>32709.720000000005</v>
      </c>
      <c r="O28" s="12">
        <v>309324223</v>
      </c>
      <c r="P28" s="11">
        <v>35615379.519999996</v>
      </c>
      <c r="Q28" s="11">
        <v>84052279.420000002</v>
      </c>
      <c r="R28">
        <v>10865510.08</v>
      </c>
      <c r="S28">
        <v>8437.5499999999993</v>
      </c>
      <c r="T28">
        <v>194548451.06</v>
      </c>
      <c r="U28">
        <v>166005.53</v>
      </c>
      <c r="V28">
        <v>194722894.13999999</v>
      </c>
      <c r="W28">
        <v>20739368495</v>
      </c>
      <c r="X28">
        <v>19033764217</v>
      </c>
      <c r="Y28">
        <v>146.35</v>
      </c>
      <c r="Z28" s="13">
        <v>0.4277235741</v>
      </c>
      <c r="AA28">
        <v>9.82</v>
      </c>
      <c r="AB28">
        <v>622</v>
      </c>
      <c r="AC28">
        <v>655672284800</v>
      </c>
      <c r="AD28">
        <v>0.18</v>
      </c>
      <c r="AE28">
        <v>0</v>
      </c>
      <c r="AF28">
        <v>0</v>
      </c>
      <c r="AG28">
        <v>0</v>
      </c>
      <c r="AH28">
        <v>0</v>
      </c>
      <c r="AI28">
        <v>7.9998745609633701</v>
      </c>
      <c r="AJ28">
        <v>1.21</v>
      </c>
      <c r="AK28" s="16">
        <v>221.12</v>
      </c>
      <c r="AL28" s="16">
        <v>2.74</v>
      </c>
      <c r="AM28">
        <v>-2.23</v>
      </c>
      <c r="AN28" s="18">
        <v>397758.4</v>
      </c>
      <c r="AO28">
        <f t="shared" si="0"/>
        <v>397758400000</v>
      </c>
      <c r="AP28">
        <v>0.52698149999999999</v>
      </c>
      <c r="AQ28">
        <v>2.69</v>
      </c>
      <c r="AR28">
        <v>-1.89</v>
      </c>
      <c r="AS28" s="1">
        <v>40617</v>
      </c>
      <c r="AT28">
        <v>13932770000</v>
      </c>
      <c r="AU28">
        <v>0.4</v>
      </c>
      <c r="AV28" s="3">
        <v>3704</v>
      </c>
      <c r="AW28">
        <v>14118.77</v>
      </c>
      <c r="AX28">
        <v>1279579000</v>
      </c>
      <c r="AY28">
        <v>23471000</v>
      </c>
      <c r="AZ28">
        <v>3323598000</v>
      </c>
      <c r="BA28">
        <v>6723049000</v>
      </c>
      <c r="BB28">
        <v>2583073000</v>
      </c>
      <c r="BC28">
        <v>11349697000</v>
      </c>
      <c r="BF28">
        <v>1705604278</v>
      </c>
      <c r="BG28">
        <v>39773132712</v>
      </c>
      <c r="BH28" s="4">
        <v>6643540</v>
      </c>
      <c r="BI28" s="4">
        <v>33968937</v>
      </c>
      <c r="BJ28" s="4">
        <v>41932779</v>
      </c>
      <c r="BK28" s="4">
        <v>41555755</v>
      </c>
      <c r="BL28" s="4">
        <v>2995068</v>
      </c>
      <c r="BM28" s="4">
        <v>50536014</v>
      </c>
      <c r="BN28" s="4">
        <v>916517</v>
      </c>
      <c r="BO28" s="4">
        <v>14280358</v>
      </c>
      <c r="BP28" s="4">
        <v>89371934</v>
      </c>
      <c r="BQ28" s="4">
        <v>27090611</v>
      </c>
      <c r="BR28" s="4">
        <v>32710</v>
      </c>
      <c r="BT28" s="1">
        <v>40984</v>
      </c>
      <c r="BW28" s="1">
        <v>40983</v>
      </c>
      <c r="BX28" s="5">
        <v>13808845.140000001</v>
      </c>
      <c r="BZ28" s="1">
        <v>40983</v>
      </c>
      <c r="CA28" s="5">
        <v>336757.5</v>
      </c>
      <c r="CE28" s="1">
        <v>40969</v>
      </c>
      <c r="CF28">
        <v>-15203.33</v>
      </c>
      <c r="CG28">
        <v>-90223.33</v>
      </c>
      <c r="CH28">
        <v>-75020</v>
      </c>
      <c r="CI28">
        <v>75073.33</v>
      </c>
      <c r="CJ28">
        <v>4330610</v>
      </c>
      <c r="CK28">
        <v>-74320</v>
      </c>
      <c r="CL28">
        <v>-59756.67</v>
      </c>
      <c r="CN28" s="1">
        <v>40983</v>
      </c>
      <c r="CO28">
        <v>40.653455200000003</v>
      </c>
      <c r="CQ28" s="20">
        <v>40983</v>
      </c>
      <c r="CR28" s="21">
        <v>32308.5</v>
      </c>
      <c r="CT28" s="1">
        <v>40954</v>
      </c>
      <c r="CU28" s="1">
        <v>40983</v>
      </c>
      <c r="CV28" s="18">
        <v>425499.85</v>
      </c>
      <c r="CW28" s="18">
        <v>128585500.94</v>
      </c>
      <c r="CX28" s="18">
        <v>15630.42</v>
      </c>
      <c r="DA28" s="1">
        <v>36234</v>
      </c>
      <c r="DB28">
        <v>2.5</v>
      </c>
      <c r="DC28">
        <v>2.1999999999999999E-2</v>
      </c>
      <c r="DD28">
        <v>0.15304000000000001</v>
      </c>
      <c r="DE28">
        <v>819799</v>
      </c>
      <c r="DG28" s="1">
        <v>37636</v>
      </c>
      <c r="DH28">
        <v>63377</v>
      </c>
      <c r="DI28">
        <v>0</v>
      </c>
      <c r="DJ28">
        <v>60369666</v>
      </c>
      <c r="DK28">
        <v>8812427</v>
      </c>
      <c r="DL28">
        <v>0</v>
      </c>
      <c r="DM28">
        <v>0</v>
      </c>
      <c r="DN28">
        <v>214591</v>
      </c>
      <c r="DO28">
        <v>0</v>
      </c>
      <c r="DP28">
        <v>0</v>
      </c>
      <c r="DQ28">
        <v>0</v>
      </c>
      <c r="DR28">
        <v>0</v>
      </c>
      <c r="DS28">
        <v>42043901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12944</v>
      </c>
      <c r="DZ28">
        <v>8002479</v>
      </c>
      <c r="EA28">
        <v>0</v>
      </c>
      <c r="EB28">
        <v>1219947</v>
      </c>
      <c r="EE28" s="1"/>
      <c r="EG28" s="1">
        <v>41958</v>
      </c>
      <c r="EH28">
        <v>455.04</v>
      </c>
      <c r="EI28">
        <v>346.69</v>
      </c>
      <c r="EJ28">
        <v>890.66</v>
      </c>
      <c r="EN28" s="1">
        <v>37330</v>
      </c>
      <c r="EO28">
        <v>37311583</v>
      </c>
      <c r="EP28">
        <v>28434633</v>
      </c>
      <c r="EQ28">
        <v>8876950</v>
      </c>
      <c r="ES28" s="3"/>
      <c r="EV28" s="1">
        <v>40985</v>
      </c>
      <c r="EW28">
        <v>2520.08</v>
      </c>
      <c r="EX28" s="1"/>
      <c r="EY28" s="1">
        <v>40954</v>
      </c>
      <c r="EZ28" t="s">
        <v>109</v>
      </c>
      <c r="FD28" t="s">
        <v>270</v>
      </c>
    </row>
    <row r="29" spans="1:160" x14ac:dyDescent="0.25">
      <c r="A29" s="1">
        <v>41014</v>
      </c>
      <c r="B29" s="18">
        <v>395160.98</v>
      </c>
      <c r="C29" s="18">
        <v>108207185.73999999</v>
      </c>
      <c r="D29" s="18">
        <v>17069.060000000001</v>
      </c>
      <c r="F29" s="1">
        <v>41014</v>
      </c>
      <c r="G29" s="5">
        <v>11094.89</v>
      </c>
      <c r="H29">
        <v>11094.89</v>
      </c>
      <c r="I29" s="5">
        <f t="shared" si="1"/>
        <v>0</v>
      </c>
      <c r="J29" s="1">
        <v>41014</v>
      </c>
      <c r="K29">
        <v>1.8548</v>
      </c>
      <c r="L29" s="4">
        <v>39717306</v>
      </c>
      <c r="M29" s="11">
        <v>156557316.47</v>
      </c>
      <c r="N29" s="11">
        <v>63371.159999999996</v>
      </c>
      <c r="O29" s="12">
        <v>289694560</v>
      </c>
      <c r="P29" s="11">
        <v>41779595.639999993</v>
      </c>
      <c r="Q29" s="11">
        <v>70825958.50999999</v>
      </c>
      <c r="R29">
        <v>6401479.5599999996</v>
      </c>
      <c r="S29">
        <v>10070.790000000001</v>
      </c>
      <c r="T29">
        <v>168603582.09</v>
      </c>
      <c r="U29">
        <v>95360.42</v>
      </c>
      <c r="V29">
        <v>168713813.30000001</v>
      </c>
      <c r="W29">
        <v>19461604595</v>
      </c>
      <c r="X29">
        <v>18849751858</v>
      </c>
      <c r="Y29">
        <v>139.85</v>
      </c>
      <c r="Z29" s="13">
        <v>0.85327385830000002</v>
      </c>
      <c r="AA29">
        <v>9.35</v>
      </c>
      <c r="AB29">
        <v>622</v>
      </c>
      <c r="AC29">
        <v>694199705600</v>
      </c>
      <c r="AD29">
        <v>0.64</v>
      </c>
      <c r="AE29">
        <v>0</v>
      </c>
      <c r="AF29">
        <v>0</v>
      </c>
      <c r="AG29">
        <v>0</v>
      </c>
      <c r="AH29">
        <v>0</v>
      </c>
      <c r="AI29">
        <v>7.8169744760323701</v>
      </c>
      <c r="AJ29">
        <v>1.64</v>
      </c>
      <c r="AK29" s="15">
        <v>226.14</v>
      </c>
      <c r="AL29" s="15">
        <v>2.74</v>
      </c>
      <c r="AM29">
        <v>24.84</v>
      </c>
      <c r="AN29" s="18">
        <v>385880</v>
      </c>
      <c r="AO29">
        <f t="shared" si="0"/>
        <v>385880000000</v>
      </c>
      <c r="AP29">
        <v>0.52698149999999999</v>
      </c>
      <c r="AQ29">
        <v>0.12</v>
      </c>
      <c r="AR29">
        <v>-2.99</v>
      </c>
      <c r="AS29" s="1">
        <v>40648</v>
      </c>
      <c r="AT29">
        <v>13932770000</v>
      </c>
      <c r="AU29">
        <v>0.4</v>
      </c>
      <c r="AV29" s="3">
        <v>3704</v>
      </c>
      <c r="AW29">
        <v>14118.77</v>
      </c>
      <c r="AX29">
        <v>1279579000</v>
      </c>
      <c r="AY29">
        <v>23471000</v>
      </c>
      <c r="AZ29">
        <v>3323598000</v>
      </c>
      <c r="BA29">
        <v>6723049000</v>
      </c>
      <c r="BB29">
        <v>2583073000</v>
      </c>
      <c r="BC29">
        <v>11349697000</v>
      </c>
      <c r="BF29">
        <v>611852737</v>
      </c>
      <c r="BG29">
        <v>38311356453</v>
      </c>
      <c r="BH29" s="4">
        <v>5322614</v>
      </c>
      <c r="BI29" s="4">
        <v>35165914</v>
      </c>
      <c r="BJ29" s="4">
        <v>40223744</v>
      </c>
      <c r="BK29" s="4">
        <v>47174606</v>
      </c>
      <c r="BL29" s="4">
        <v>2841059</v>
      </c>
      <c r="BM29" s="4">
        <v>41656196</v>
      </c>
      <c r="BN29" s="4">
        <v>784600</v>
      </c>
      <c r="BO29" s="4">
        <v>15474160</v>
      </c>
      <c r="BP29" s="4">
        <v>73359047</v>
      </c>
      <c r="BQ29" s="4">
        <v>27629508</v>
      </c>
      <c r="BR29" s="4">
        <v>63112</v>
      </c>
      <c r="BT29" s="1">
        <v>41015</v>
      </c>
      <c r="BW29" s="1">
        <v>41014</v>
      </c>
      <c r="BX29" s="5">
        <v>12458802.9</v>
      </c>
      <c r="BZ29" s="1">
        <v>41014</v>
      </c>
      <c r="CA29" s="5">
        <v>335107.44999999995</v>
      </c>
      <c r="CE29" s="1">
        <v>41000</v>
      </c>
      <c r="CF29">
        <v>-219826.67</v>
      </c>
      <c r="CG29">
        <v>-89030</v>
      </c>
      <c r="CH29">
        <v>130796.67</v>
      </c>
      <c r="CI29">
        <v>-3720</v>
      </c>
      <c r="CJ29">
        <v>4506150</v>
      </c>
      <c r="CK29">
        <v>-93343.33</v>
      </c>
      <c r="CL29">
        <v>-84186.67</v>
      </c>
      <c r="CN29" s="1">
        <v>41014</v>
      </c>
      <c r="CO29">
        <v>40.653455200000003</v>
      </c>
      <c r="CQ29" s="20">
        <v>41014</v>
      </c>
      <c r="CR29" s="21">
        <v>30608.5</v>
      </c>
      <c r="CT29" s="1">
        <v>40983</v>
      </c>
      <c r="CU29" s="1">
        <v>41014</v>
      </c>
      <c r="CV29" s="18">
        <v>395160.98</v>
      </c>
      <c r="CW29" s="18">
        <v>108207185.73999999</v>
      </c>
      <c r="CX29" s="18">
        <v>17069.060000000001</v>
      </c>
      <c r="DA29" s="1">
        <v>36265</v>
      </c>
      <c r="DB29">
        <v>2.5</v>
      </c>
      <c r="DC29">
        <v>2.1999999999999999E-2</v>
      </c>
      <c r="DD29">
        <v>0.15304000000000001</v>
      </c>
      <c r="DE29">
        <v>819799</v>
      </c>
      <c r="DG29" s="1">
        <v>37667</v>
      </c>
      <c r="DH29">
        <v>116699</v>
      </c>
      <c r="DI29">
        <v>0</v>
      </c>
      <c r="DJ29">
        <v>40853243</v>
      </c>
      <c r="DK29">
        <v>402779</v>
      </c>
      <c r="DL29">
        <v>0</v>
      </c>
      <c r="DM29">
        <v>0</v>
      </c>
      <c r="DN29">
        <v>208527</v>
      </c>
      <c r="DO29">
        <v>0</v>
      </c>
      <c r="DP29">
        <v>0</v>
      </c>
      <c r="DQ29">
        <v>0</v>
      </c>
      <c r="DR29">
        <v>0</v>
      </c>
      <c r="DS29">
        <v>35057529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25848</v>
      </c>
      <c r="DZ29">
        <v>4445644</v>
      </c>
      <c r="EA29">
        <v>0</v>
      </c>
      <c r="EB29">
        <v>596217</v>
      </c>
      <c r="EE29" s="1"/>
      <c r="EG29" s="1">
        <v>41988</v>
      </c>
      <c r="EH29">
        <v>458.13</v>
      </c>
      <c r="EI29">
        <v>355.28</v>
      </c>
      <c r="EJ29">
        <v>874.28</v>
      </c>
      <c r="EN29" s="1">
        <v>37361</v>
      </c>
      <c r="EO29">
        <v>40211757</v>
      </c>
      <c r="EP29">
        <v>84806987</v>
      </c>
      <c r="EQ29">
        <v>-44595230</v>
      </c>
      <c r="ES29" s="3"/>
      <c r="EV29" s="1">
        <v>41016</v>
      </c>
      <c r="EW29">
        <v>114.43</v>
      </c>
      <c r="EX29" s="1"/>
      <c r="EY29" s="1">
        <v>40983</v>
      </c>
      <c r="EZ29" t="s">
        <v>110</v>
      </c>
      <c r="FD29" t="s">
        <v>271</v>
      </c>
    </row>
    <row r="30" spans="1:160" x14ac:dyDescent="0.25">
      <c r="A30" s="1">
        <v>41044</v>
      </c>
      <c r="B30" s="18">
        <v>406338.47</v>
      </c>
      <c r="C30" s="18">
        <v>103085736.73</v>
      </c>
      <c r="D30" s="18">
        <v>25578.3</v>
      </c>
      <c r="F30" s="1">
        <v>41044</v>
      </c>
      <c r="G30" s="5">
        <v>16625.900000000001</v>
      </c>
      <c r="H30">
        <v>16625.900000000001</v>
      </c>
      <c r="I30" s="5">
        <f t="shared" si="1"/>
        <v>0</v>
      </c>
      <c r="J30" s="1">
        <v>41044</v>
      </c>
      <c r="K30">
        <v>1.986</v>
      </c>
      <c r="L30" s="4">
        <v>28266233</v>
      </c>
      <c r="M30" s="11">
        <v>167127368.09999996</v>
      </c>
      <c r="N30" s="11">
        <v>56138.680000000008</v>
      </c>
      <c r="O30" s="12">
        <v>293427933</v>
      </c>
      <c r="P30" s="11">
        <v>37126985.079999991</v>
      </c>
      <c r="Q30" s="11">
        <v>69133994.10999997</v>
      </c>
      <c r="R30">
        <v>6409924.5499999989</v>
      </c>
      <c r="S30">
        <v>18265.71</v>
      </c>
      <c r="T30">
        <v>182280065.31999999</v>
      </c>
      <c r="U30">
        <v>61734.28</v>
      </c>
      <c r="V30">
        <v>182367070.08000001</v>
      </c>
      <c r="W30">
        <v>23146072472</v>
      </c>
      <c r="X30">
        <v>20417070958</v>
      </c>
      <c r="Y30">
        <v>144.56</v>
      </c>
      <c r="Z30" s="13">
        <v>1.0226371168999999</v>
      </c>
      <c r="AA30">
        <v>8.8699999999999992</v>
      </c>
      <c r="AB30">
        <v>622</v>
      </c>
      <c r="AC30">
        <v>739604274000</v>
      </c>
      <c r="AD30">
        <v>0.55000000000000004</v>
      </c>
      <c r="AE30">
        <v>0</v>
      </c>
      <c r="AF30">
        <v>0</v>
      </c>
      <c r="AG30">
        <v>0</v>
      </c>
      <c r="AH30">
        <v>0</v>
      </c>
      <c r="AI30">
        <v>7.688255889613</v>
      </c>
      <c r="AJ30">
        <v>1.36</v>
      </c>
      <c r="AK30" s="16">
        <v>221.89</v>
      </c>
      <c r="AL30" s="16">
        <v>2.74</v>
      </c>
      <c r="AM30">
        <v>33.01</v>
      </c>
      <c r="AN30" s="18">
        <v>401862.3</v>
      </c>
      <c r="AO30">
        <f t="shared" si="0"/>
        <v>401862300000</v>
      </c>
      <c r="AP30">
        <v>0.52698149999999999</v>
      </c>
      <c r="AQ30">
        <v>3.43</v>
      </c>
      <c r="AR30">
        <v>-0.41</v>
      </c>
      <c r="AS30" s="1">
        <v>40678</v>
      </c>
      <c r="AT30">
        <v>13932770000</v>
      </c>
      <c r="AU30">
        <v>0.4</v>
      </c>
      <c r="AV30" s="3">
        <v>3704</v>
      </c>
      <c r="AW30">
        <v>14118.77</v>
      </c>
      <c r="AX30">
        <v>1279579000</v>
      </c>
      <c r="AY30">
        <v>23471000</v>
      </c>
      <c r="AZ30">
        <v>3323598000</v>
      </c>
      <c r="BA30">
        <v>6723049000</v>
      </c>
      <c r="BB30">
        <v>2583073000</v>
      </c>
      <c r="BC30">
        <v>11349697000</v>
      </c>
      <c r="BF30">
        <v>2729001514</v>
      </c>
      <c r="BG30">
        <v>43563143430</v>
      </c>
      <c r="BH30" s="4">
        <v>9978081</v>
      </c>
      <c r="BI30" s="4">
        <v>27603211</v>
      </c>
      <c r="BJ30" s="4">
        <v>41368945</v>
      </c>
      <c r="BK30" s="4">
        <v>45458200</v>
      </c>
      <c r="BL30" s="4">
        <v>3338829</v>
      </c>
      <c r="BM30" s="4">
        <v>45020478</v>
      </c>
      <c r="BN30" s="4">
        <v>640536</v>
      </c>
      <c r="BO30" s="4">
        <v>19554056</v>
      </c>
      <c r="BP30" s="4">
        <v>72928673</v>
      </c>
      <c r="BQ30" s="4">
        <v>27480785</v>
      </c>
      <c r="BR30" s="4">
        <v>56139</v>
      </c>
      <c r="BT30" s="1">
        <v>41045</v>
      </c>
      <c r="BW30" s="1">
        <v>41044</v>
      </c>
      <c r="BX30" s="5">
        <v>6852408.6600000001</v>
      </c>
      <c r="BZ30" s="1">
        <v>41044</v>
      </c>
      <c r="CA30" s="5">
        <v>404440.19</v>
      </c>
      <c r="CE30" s="1">
        <v>41030</v>
      </c>
      <c r="CF30">
        <v>-219826.67</v>
      </c>
      <c r="CG30">
        <v>-89030</v>
      </c>
      <c r="CH30">
        <v>130796.67</v>
      </c>
      <c r="CI30">
        <v>-3720</v>
      </c>
      <c r="CJ30">
        <v>4506150</v>
      </c>
      <c r="CK30">
        <v>-93343.33</v>
      </c>
      <c r="CL30">
        <v>-84186.67</v>
      </c>
      <c r="CN30" s="1">
        <v>41044</v>
      </c>
      <c r="CO30">
        <v>40.653455200000003</v>
      </c>
      <c r="CQ30" s="20">
        <v>41044</v>
      </c>
      <c r="CR30" s="21">
        <v>32658.5</v>
      </c>
      <c r="CT30" s="1">
        <v>41014</v>
      </c>
      <c r="CU30" s="1">
        <v>41044</v>
      </c>
      <c r="CV30" s="18">
        <v>406338.47</v>
      </c>
      <c r="CW30" s="18">
        <v>103085736.73</v>
      </c>
      <c r="CX30" s="18">
        <v>25578.3</v>
      </c>
      <c r="DA30" s="1">
        <v>36295</v>
      </c>
      <c r="DB30">
        <v>2.5</v>
      </c>
      <c r="DC30">
        <v>2.1999999999999999E-2</v>
      </c>
      <c r="DD30">
        <v>0.15304000000000001</v>
      </c>
      <c r="DE30">
        <v>819799</v>
      </c>
      <c r="DG30" s="1">
        <v>37695</v>
      </c>
      <c r="DH30">
        <v>63002</v>
      </c>
      <c r="DI30">
        <v>0</v>
      </c>
      <c r="DJ30">
        <v>12180204</v>
      </c>
      <c r="DK30">
        <v>5861391</v>
      </c>
      <c r="DL30">
        <v>0</v>
      </c>
      <c r="DM30">
        <v>0</v>
      </c>
      <c r="DN30">
        <v>78534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25829</v>
      </c>
      <c r="DZ30">
        <v>5405126</v>
      </c>
      <c r="EA30">
        <v>0</v>
      </c>
      <c r="EB30">
        <v>746322</v>
      </c>
      <c r="EE30" s="1"/>
      <c r="EG30" s="1">
        <v>42019</v>
      </c>
      <c r="EH30">
        <v>458.04</v>
      </c>
      <c r="EI30">
        <v>353.4</v>
      </c>
      <c r="EJ30">
        <v>880.57</v>
      </c>
      <c r="EN30" s="1">
        <v>37391</v>
      </c>
      <c r="EO30">
        <v>53567231</v>
      </c>
      <c r="EP30">
        <v>41783137</v>
      </c>
      <c r="EQ30">
        <v>11784094</v>
      </c>
      <c r="ES30" s="3"/>
      <c r="EV30" s="1">
        <v>41046</v>
      </c>
      <c r="EW30">
        <f>ROUND(AVERAGE(EW31:EW34),2)</f>
        <v>866.5</v>
      </c>
      <c r="EX30" s="1"/>
      <c r="EY30" s="1">
        <v>41014</v>
      </c>
      <c r="EZ30" s="3">
        <v>33010</v>
      </c>
      <c r="FD30" t="s">
        <v>272</v>
      </c>
    </row>
    <row r="31" spans="1:160" x14ac:dyDescent="0.25">
      <c r="A31" s="1">
        <v>41075</v>
      </c>
      <c r="B31" s="18">
        <v>325925.71999999997</v>
      </c>
      <c r="C31" s="18">
        <v>114036754.53</v>
      </c>
      <c r="D31" s="18">
        <v>21989.72</v>
      </c>
      <c r="F31" s="1">
        <v>41075</v>
      </c>
      <c r="G31" s="5">
        <v>14304.73</v>
      </c>
      <c r="H31">
        <v>14304.73</v>
      </c>
      <c r="I31" s="5">
        <f t="shared" si="1"/>
        <v>0</v>
      </c>
      <c r="J31" s="1">
        <v>41075</v>
      </c>
      <c r="K31">
        <v>2.492</v>
      </c>
      <c r="L31" s="4">
        <v>18239563</v>
      </c>
      <c r="M31" s="11">
        <v>165452820.81999996</v>
      </c>
      <c r="N31" s="11">
        <v>26651.13</v>
      </c>
      <c r="O31" s="12">
        <v>309805632</v>
      </c>
      <c r="P31" s="11">
        <v>44239305.93</v>
      </c>
      <c r="Q31" s="11">
        <v>77813259.829999983</v>
      </c>
      <c r="R31">
        <v>6497741.4199999999</v>
      </c>
      <c r="S31">
        <v>8358.41</v>
      </c>
      <c r="T31">
        <v>189054723.81999999</v>
      </c>
      <c r="U31">
        <v>34351.11</v>
      </c>
      <c r="V31">
        <v>189121737.34</v>
      </c>
      <c r="W31">
        <v>19181689510</v>
      </c>
      <c r="X31">
        <v>18709216579</v>
      </c>
      <c r="Y31">
        <v>142.28</v>
      </c>
      <c r="Z31" s="13">
        <v>0.66001566560000002</v>
      </c>
      <c r="AA31">
        <v>8.39</v>
      </c>
      <c r="AB31">
        <v>622</v>
      </c>
      <c r="AC31">
        <v>766216372000</v>
      </c>
      <c r="AD31">
        <v>0.26</v>
      </c>
      <c r="AE31">
        <v>0</v>
      </c>
      <c r="AF31">
        <v>0</v>
      </c>
      <c r="AG31">
        <v>0</v>
      </c>
      <c r="AH31">
        <v>0</v>
      </c>
      <c r="AI31">
        <v>7.5899391815276704</v>
      </c>
      <c r="AJ31">
        <v>1.08</v>
      </c>
      <c r="AK31" s="15">
        <v>195.9</v>
      </c>
      <c r="AL31" s="15">
        <v>2.73</v>
      </c>
      <c r="AM31">
        <v>33.57</v>
      </c>
      <c r="AN31" s="18">
        <v>395383.3</v>
      </c>
      <c r="AO31">
        <f t="shared" si="0"/>
        <v>395383300000</v>
      </c>
      <c r="AP31">
        <v>0.52698149999999999</v>
      </c>
      <c r="AQ31">
        <v>2.58</v>
      </c>
      <c r="AR31">
        <v>-0.53</v>
      </c>
      <c r="AS31" s="1">
        <v>40709</v>
      </c>
      <c r="AT31">
        <v>13932770000</v>
      </c>
      <c r="AU31">
        <v>0.4</v>
      </c>
      <c r="AV31" s="3">
        <v>3704</v>
      </c>
      <c r="AW31">
        <v>14118.77</v>
      </c>
      <c r="AX31">
        <v>1279579000</v>
      </c>
      <c r="AY31">
        <v>23471000</v>
      </c>
      <c r="AZ31">
        <v>3323598000</v>
      </c>
      <c r="BA31">
        <v>6723049000</v>
      </c>
      <c r="BB31">
        <v>2583073000</v>
      </c>
      <c r="BC31">
        <v>11349697000</v>
      </c>
      <c r="BF31">
        <v>472472931</v>
      </c>
      <c r="BG31">
        <v>37890906089</v>
      </c>
      <c r="BH31" s="4">
        <v>5916248</v>
      </c>
      <c r="BI31" s="4">
        <v>34738467</v>
      </c>
      <c r="BJ31" s="4">
        <v>40435387</v>
      </c>
      <c r="BK31" s="4">
        <v>49221783</v>
      </c>
      <c r="BL31" s="4">
        <v>3867146</v>
      </c>
      <c r="BM31" s="4">
        <v>46606517</v>
      </c>
      <c r="BN31" s="4">
        <v>710538</v>
      </c>
      <c r="BO31" s="4">
        <v>13633496</v>
      </c>
      <c r="BP31" s="4">
        <v>84859503</v>
      </c>
      <c r="BQ31" s="4">
        <v>29789896</v>
      </c>
      <c r="BR31" s="4">
        <v>26651</v>
      </c>
      <c r="BT31" s="1">
        <v>41076</v>
      </c>
      <c r="BW31" s="1">
        <v>41075</v>
      </c>
      <c r="BX31" s="5">
        <v>4843506.84</v>
      </c>
      <c r="BZ31" s="1">
        <v>41075</v>
      </c>
      <c r="CA31" s="5">
        <v>361310.65</v>
      </c>
      <c r="CE31" s="1">
        <v>41061</v>
      </c>
      <c r="CF31">
        <v>-219826.67</v>
      </c>
      <c r="CG31">
        <v>-89030</v>
      </c>
      <c r="CH31">
        <v>130796.67</v>
      </c>
      <c r="CI31">
        <v>-3720</v>
      </c>
      <c r="CJ31">
        <v>4506150</v>
      </c>
      <c r="CK31">
        <v>-93343.33</v>
      </c>
      <c r="CL31">
        <v>-84186.67</v>
      </c>
      <c r="CN31" s="1">
        <v>41075</v>
      </c>
      <c r="CO31">
        <v>40.653455200000003</v>
      </c>
      <c r="CQ31" s="20">
        <v>41075</v>
      </c>
      <c r="CR31" s="21">
        <v>32625.5</v>
      </c>
      <c r="CT31" s="1">
        <v>41044</v>
      </c>
      <c r="CU31" s="1">
        <v>41075</v>
      </c>
      <c r="CV31" s="18">
        <v>325925.71999999997</v>
      </c>
      <c r="CW31" s="18">
        <v>114036754.53</v>
      </c>
      <c r="CX31" s="18">
        <v>21989.72</v>
      </c>
      <c r="DA31" s="1">
        <v>36326</v>
      </c>
      <c r="DB31">
        <v>2.5</v>
      </c>
      <c r="DC31">
        <v>2.1999999999999999E-2</v>
      </c>
      <c r="DD31">
        <v>0.15304000000000001</v>
      </c>
      <c r="DE31">
        <v>819799</v>
      </c>
      <c r="DG31" s="1">
        <v>37726</v>
      </c>
      <c r="DH31">
        <v>75160</v>
      </c>
      <c r="DI31">
        <v>0</v>
      </c>
      <c r="DJ31">
        <v>67030811</v>
      </c>
      <c r="DK31">
        <v>5606015</v>
      </c>
      <c r="DL31">
        <v>0</v>
      </c>
      <c r="DM31">
        <v>0</v>
      </c>
      <c r="DN31">
        <v>258465</v>
      </c>
      <c r="DO31">
        <v>0</v>
      </c>
      <c r="DP31">
        <v>0</v>
      </c>
      <c r="DQ31">
        <v>14500</v>
      </c>
      <c r="DR31">
        <v>0</v>
      </c>
      <c r="DS31">
        <v>42002965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25666</v>
      </c>
      <c r="DZ31">
        <v>8325371</v>
      </c>
      <c r="EA31">
        <v>9940340</v>
      </c>
      <c r="EB31">
        <v>782329</v>
      </c>
      <c r="EE31" s="1"/>
      <c r="EG31" s="1">
        <v>42050</v>
      </c>
      <c r="EH31">
        <v>457.68</v>
      </c>
      <c r="EI31">
        <v>352.02</v>
      </c>
      <c r="EJ31">
        <v>883.74</v>
      </c>
      <c r="EN31" s="1">
        <v>37422</v>
      </c>
      <c r="EO31">
        <v>64626090</v>
      </c>
      <c r="EP31">
        <v>79709518</v>
      </c>
      <c r="EQ31">
        <v>-15083428</v>
      </c>
      <c r="ES31" s="3"/>
      <c r="EV31" s="1">
        <v>41077</v>
      </c>
      <c r="EW31">
        <v>1228.4000000000001</v>
      </c>
      <c r="EX31" s="1"/>
      <c r="EY31" s="1">
        <v>41044</v>
      </c>
      <c r="EZ31" t="s">
        <v>111</v>
      </c>
      <c r="FD31" t="s">
        <v>274</v>
      </c>
    </row>
    <row r="32" spans="1:160" x14ac:dyDescent="0.25">
      <c r="A32" s="1">
        <v>41105</v>
      </c>
      <c r="B32" s="18">
        <v>447171.91</v>
      </c>
      <c r="C32" s="18">
        <v>120164063.40000001</v>
      </c>
      <c r="D32" s="18">
        <v>7576.46</v>
      </c>
      <c r="F32" s="1">
        <v>41105</v>
      </c>
      <c r="G32" s="5">
        <v>4924.7</v>
      </c>
      <c r="H32">
        <v>4924.7</v>
      </c>
      <c r="I32" s="5">
        <f t="shared" si="1"/>
        <v>0</v>
      </c>
      <c r="J32" s="1">
        <v>41105</v>
      </c>
      <c r="K32">
        <v>2.2869999999999999</v>
      </c>
      <c r="L32" s="4">
        <v>15774638</v>
      </c>
      <c r="M32" s="11">
        <v>164064526.12</v>
      </c>
      <c r="N32" s="11">
        <v>40655.9</v>
      </c>
      <c r="O32" s="12">
        <v>324833929</v>
      </c>
      <c r="P32" s="11">
        <v>45630285.559999995</v>
      </c>
      <c r="Q32" s="11">
        <v>92549914.910000011</v>
      </c>
      <c r="R32">
        <v>6761083.8700000001</v>
      </c>
      <c r="S32">
        <v>11541.08</v>
      </c>
      <c r="T32">
        <v>200182495.36000001</v>
      </c>
      <c r="U32">
        <v>28299.98</v>
      </c>
      <c r="V32">
        <v>200235005.25</v>
      </c>
      <c r="W32">
        <v>20837121787</v>
      </c>
      <c r="X32">
        <v>18294468661</v>
      </c>
      <c r="Y32">
        <v>147.46</v>
      </c>
      <c r="Z32" s="13">
        <v>1.3410683496</v>
      </c>
      <c r="AA32">
        <v>8.07</v>
      </c>
      <c r="AB32">
        <v>622</v>
      </c>
      <c r="AC32">
        <v>763103619800</v>
      </c>
      <c r="AD32">
        <v>0.43</v>
      </c>
      <c r="AE32">
        <v>0</v>
      </c>
      <c r="AF32">
        <v>0</v>
      </c>
      <c r="AG32">
        <v>0</v>
      </c>
      <c r="AH32">
        <v>0</v>
      </c>
      <c r="AI32">
        <v>7.50958012279039</v>
      </c>
      <c r="AJ32">
        <v>1.43</v>
      </c>
      <c r="AK32" s="16">
        <v>205.26</v>
      </c>
      <c r="AL32" s="16">
        <v>2.73</v>
      </c>
      <c r="AM32">
        <v>23.05</v>
      </c>
      <c r="AN32" s="18">
        <v>409021</v>
      </c>
      <c r="AO32">
        <f t="shared" si="0"/>
        <v>409021000000</v>
      </c>
      <c r="AP32">
        <v>0.52698149999999999</v>
      </c>
      <c r="AQ32">
        <v>2.33</v>
      </c>
      <c r="AR32">
        <v>-0.95</v>
      </c>
      <c r="AS32" s="1">
        <v>40739</v>
      </c>
      <c r="AT32">
        <v>13932770000</v>
      </c>
      <c r="AU32">
        <v>0.4</v>
      </c>
      <c r="AV32" s="3">
        <v>3704</v>
      </c>
      <c r="AW32">
        <v>14118.77</v>
      </c>
      <c r="AX32">
        <v>1279579000</v>
      </c>
      <c r="AY32">
        <v>23471000</v>
      </c>
      <c r="AZ32">
        <v>3323598000</v>
      </c>
      <c r="BA32">
        <v>6723049000</v>
      </c>
      <c r="BB32">
        <v>2583073000</v>
      </c>
      <c r="BC32">
        <v>11349697000</v>
      </c>
      <c r="BF32">
        <v>2542653126</v>
      </c>
      <c r="BG32">
        <v>39131590448</v>
      </c>
      <c r="BH32" s="4">
        <v>7561149</v>
      </c>
      <c r="BI32" s="4">
        <v>34272913</v>
      </c>
      <c r="BJ32" s="4">
        <v>41210083</v>
      </c>
      <c r="BK32" s="4">
        <v>46491316</v>
      </c>
      <c r="BL32" s="4">
        <v>3621829</v>
      </c>
      <c r="BM32" s="4">
        <v>46133932</v>
      </c>
      <c r="BN32" s="4">
        <v>886349</v>
      </c>
      <c r="BO32" s="4">
        <v>15018986</v>
      </c>
      <c r="BP32" s="4">
        <v>100254608</v>
      </c>
      <c r="BQ32" s="4">
        <v>29342780</v>
      </c>
      <c r="BR32" s="4">
        <v>39984</v>
      </c>
      <c r="BT32" s="1">
        <v>41106</v>
      </c>
      <c r="BW32" s="1">
        <v>41105</v>
      </c>
      <c r="BX32" s="5">
        <v>4560690.87</v>
      </c>
      <c r="BZ32" s="1">
        <v>41105</v>
      </c>
      <c r="CA32" s="5">
        <v>336936.11</v>
      </c>
      <c r="CE32" s="1">
        <v>41091</v>
      </c>
      <c r="CF32">
        <v>-103010</v>
      </c>
      <c r="CG32">
        <v>-67576.67</v>
      </c>
      <c r="CH32">
        <v>35436.67</v>
      </c>
      <c r="CI32">
        <v>9736.67</v>
      </c>
      <c r="CJ32">
        <v>5046920</v>
      </c>
      <c r="CK32">
        <v>-100700</v>
      </c>
      <c r="CL32">
        <v>-77543.33</v>
      </c>
      <c r="CN32" s="1">
        <v>41105</v>
      </c>
      <c r="CO32">
        <v>40.653455200000003</v>
      </c>
      <c r="CQ32" s="20">
        <v>41105</v>
      </c>
      <c r="CR32" s="21">
        <v>33252.5</v>
      </c>
      <c r="CT32" s="1">
        <v>41075</v>
      </c>
      <c r="CU32" s="1">
        <v>41105</v>
      </c>
      <c r="CV32" s="18">
        <v>447171.91</v>
      </c>
      <c r="CW32" s="18">
        <v>120164063.40000001</v>
      </c>
      <c r="CX32" s="18">
        <v>7576.46</v>
      </c>
      <c r="DA32" s="1">
        <v>36356</v>
      </c>
      <c r="DB32">
        <v>2.5</v>
      </c>
      <c r="DC32">
        <v>2.1999999999999999E-2</v>
      </c>
      <c r="DD32">
        <v>0.15304000000000001</v>
      </c>
      <c r="DE32">
        <v>819799</v>
      </c>
      <c r="DG32" s="1">
        <v>37756</v>
      </c>
      <c r="DH32">
        <v>39615</v>
      </c>
      <c r="DI32">
        <v>0</v>
      </c>
      <c r="DJ32">
        <v>48029391</v>
      </c>
      <c r="DK32">
        <v>5455370</v>
      </c>
      <c r="DL32">
        <v>0</v>
      </c>
      <c r="DM32">
        <v>0</v>
      </c>
      <c r="DN32">
        <v>236292</v>
      </c>
      <c r="DO32">
        <v>0</v>
      </c>
      <c r="DP32">
        <v>0</v>
      </c>
      <c r="DQ32">
        <v>0</v>
      </c>
      <c r="DR32">
        <v>0</v>
      </c>
      <c r="DS32">
        <v>26194906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9100645</v>
      </c>
      <c r="EA32">
        <v>6311895</v>
      </c>
      <c r="EB32">
        <v>690668</v>
      </c>
      <c r="EE32" s="1"/>
      <c r="EG32" s="1">
        <v>42078</v>
      </c>
      <c r="EH32">
        <v>468.75</v>
      </c>
      <c r="EI32">
        <v>351.78</v>
      </c>
      <c r="EJ32">
        <v>936.68</v>
      </c>
      <c r="EN32" s="1">
        <v>37452</v>
      </c>
      <c r="EO32">
        <v>77066553</v>
      </c>
      <c r="EP32">
        <v>108663463</v>
      </c>
      <c r="EQ32">
        <v>-31596910</v>
      </c>
      <c r="ES32" s="3"/>
      <c r="EV32" s="1">
        <v>41107</v>
      </c>
      <c r="EW32">
        <v>449.66</v>
      </c>
      <c r="EX32" s="1"/>
      <c r="EY32" s="1">
        <v>41075</v>
      </c>
      <c r="EZ32" s="3">
        <v>23050</v>
      </c>
      <c r="FD32" t="s">
        <v>275</v>
      </c>
    </row>
    <row r="33" spans="1:160" x14ac:dyDescent="0.25">
      <c r="A33" s="1">
        <v>41136</v>
      </c>
      <c r="B33" s="18">
        <v>354365.35</v>
      </c>
      <c r="C33" s="18">
        <v>136735500.84</v>
      </c>
      <c r="D33" s="18">
        <v>27850.9</v>
      </c>
      <c r="F33" s="1">
        <v>41136</v>
      </c>
      <c r="G33" s="5">
        <v>18103.09</v>
      </c>
      <c r="H33">
        <v>18103.09</v>
      </c>
      <c r="I33" s="5">
        <f t="shared" si="1"/>
        <v>0</v>
      </c>
      <c r="J33" s="1">
        <v>41136</v>
      </c>
      <c r="K33">
        <v>2.294</v>
      </c>
      <c r="L33" s="4">
        <v>11611766</v>
      </c>
      <c r="M33" s="11">
        <v>172707048.44999999</v>
      </c>
      <c r="N33" s="11">
        <v>24718.080000000002</v>
      </c>
      <c r="O33" s="12">
        <v>317085754</v>
      </c>
      <c r="P33" s="11">
        <v>44890958.189999998</v>
      </c>
      <c r="Q33" s="11">
        <v>77593266.529999986</v>
      </c>
      <c r="R33">
        <v>6803673.5199999996</v>
      </c>
      <c r="S33">
        <v>11741.63</v>
      </c>
      <c r="T33">
        <v>188700489.46000001</v>
      </c>
      <c r="U33">
        <v>14203.47</v>
      </c>
      <c r="V33">
        <v>188732034.56</v>
      </c>
      <c r="W33">
        <v>22241316256</v>
      </c>
      <c r="X33">
        <v>19312716179</v>
      </c>
      <c r="Y33">
        <v>149.91</v>
      </c>
      <c r="Z33" s="13">
        <v>1.4277891494999999</v>
      </c>
      <c r="AA33">
        <v>7.85</v>
      </c>
      <c r="AB33">
        <v>622</v>
      </c>
      <c r="AC33">
        <v>765532297400</v>
      </c>
      <c r="AD33">
        <v>0.45</v>
      </c>
      <c r="AE33">
        <v>0</v>
      </c>
      <c r="AF33">
        <v>0</v>
      </c>
      <c r="AG33">
        <v>0</v>
      </c>
      <c r="AH33">
        <v>0</v>
      </c>
      <c r="AI33">
        <v>7.3647516118749099</v>
      </c>
      <c r="AJ33">
        <v>1.41</v>
      </c>
      <c r="AK33" s="15">
        <v>224.55</v>
      </c>
      <c r="AL33" s="15">
        <v>2.73</v>
      </c>
      <c r="AM33">
        <v>6.56</v>
      </c>
      <c r="AN33" s="18">
        <v>418752</v>
      </c>
      <c r="AO33">
        <f t="shared" si="0"/>
        <v>418752000000</v>
      </c>
      <c r="AP33">
        <v>0.52698149999999999</v>
      </c>
      <c r="AQ33">
        <v>2.66</v>
      </c>
      <c r="AR33">
        <v>-0.3</v>
      </c>
      <c r="AS33" s="1">
        <v>40770</v>
      </c>
      <c r="AT33">
        <v>13932770000</v>
      </c>
      <c r="AU33">
        <v>0.4</v>
      </c>
      <c r="AV33" s="3">
        <v>3704</v>
      </c>
      <c r="AW33">
        <v>14118.77</v>
      </c>
      <c r="AX33">
        <v>1279579000</v>
      </c>
      <c r="AY33">
        <v>23471000</v>
      </c>
      <c r="AZ33">
        <v>3323598000</v>
      </c>
      <c r="BA33">
        <v>6723049000</v>
      </c>
      <c r="BB33">
        <v>2583073000</v>
      </c>
      <c r="BC33">
        <v>11349697000</v>
      </c>
      <c r="BF33">
        <v>2928600077</v>
      </c>
      <c r="BG33">
        <v>41554032435</v>
      </c>
      <c r="BH33" s="4">
        <v>6650404</v>
      </c>
      <c r="BI33" s="4">
        <v>35680330</v>
      </c>
      <c r="BJ33" s="4">
        <v>45099538</v>
      </c>
      <c r="BK33" s="4">
        <v>48984435</v>
      </c>
      <c r="BL33" s="4">
        <v>4154594</v>
      </c>
      <c r="BM33" s="4">
        <v>51340304</v>
      </c>
      <c r="BN33" s="4">
        <v>979639</v>
      </c>
      <c r="BO33" s="4">
        <v>15764084</v>
      </c>
      <c r="BP33" s="4">
        <v>82925839</v>
      </c>
      <c r="BQ33" s="4">
        <v>25481869</v>
      </c>
      <c r="BR33" s="4">
        <v>24718</v>
      </c>
      <c r="BT33" s="1">
        <v>41137</v>
      </c>
      <c r="BW33" s="1">
        <v>41136</v>
      </c>
      <c r="BX33" s="5">
        <v>2431777.4400000004</v>
      </c>
      <c r="BZ33" s="1">
        <v>41136</v>
      </c>
      <c r="CA33" s="5">
        <v>372420.12</v>
      </c>
      <c r="CE33" s="1">
        <v>41122</v>
      </c>
      <c r="CF33">
        <v>-103010</v>
      </c>
      <c r="CG33">
        <v>-67576.67</v>
      </c>
      <c r="CH33">
        <v>35436.67</v>
      </c>
      <c r="CI33">
        <v>9736.67</v>
      </c>
      <c r="CJ33">
        <v>5046920</v>
      </c>
      <c r="CK33">
        <v>-100700</v>
      </c>
      <c r="CL33">
        <v>-77543.33</v>
      </c>
      <c r="CN33" s="1">
        <v>41136</v>
      </c>
      <c r="CO33">
        <v>40.653455200000003</v>
      </c>
      <c r="CQ33" s="20">
        <v>41136</v>
      </c>
      <c r="CR33" s="21">
        <v>34670.5</v>
      </c>
      <c r="CT33" s="1">
        <v>41105</v>
      </c>
      <c r="CU33" s="1">
        <v>41136</v>
      </c>
      <c r="CV33" s="18">
        <v>354365.35</v>
      </c>
      <c r="CW33" s="18">
        <v>136735500.84</v>
      </c>
      <c r="CX33" s="18">
        <v>27850.9</v>
      </c>
      <c r="DA33" s="1">
        <v>36387</v>
      </c>
      <c r="DB33">
        <v>2.5</v>
      </c>
      <c r="DC33">
        <v>2.1999999999999999E-2</v>
      </c>
      <c r="DD33">
        <v>0.15304000000000001</v>
      </c>
      <c r="DE33">
        <v>819799</v>
      </c>
      <c r="DG33" s="1">
        <v>37787</v>
      </c>
      <c r="DH33">
        <v>69113</v>
      </c>
      <c r="DI33">
        <v>0</v>
      </c>
      <c r="DJ33">
        <v>59407694</v>
      </c>
      <c r="DK33">
        <v>5177454</v>
      </c>
      <c r="DL33">
        <v>0</v>
      </c>
      <c r="DM33">
        <v>0</v>
      </c>
      <c r="DN33">
        <v>89246</v>
      </c>
      <c r="DO33">
        <v>0</v>
      </c>
      <c r="DP33">
        <v>0</v>
      </c>
      <c r="DQ33">
        <v>0</v>
      </c>
      <c r="DR33">
        <v>0</v>
      </c>
      <c r="DS33">
        <v>35431499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31326</v>
      </c>
      <c r="DZ33">
        <v>8815969</v>
      </c>
      <c r="EA33">
        <v>9179292</v>
      </c>
      <c r="EB33">
        <v>613795</v>
      </c>
      <c r="EE33" s="1"/>
      <c r="EG33" s="1">
        <v>42109</v>
      </c>
      <c r="EH33">
        <v>469.92</v>
      </c>
      <c r="EI33">
        <v>353.29</v>
      </c>
      <c r="EJ33">
        <v>936.68</v>
      </c>
      <c r="EN33" s="1">
        <v>37483</v>
      </c>
      <c r="EO33">
        <v>74216309</v>
      </c>
      <c r="EP33">
        <v>89583057</v>
      </c>
      <c r="EQ33">
        <v>-15366748</v>
      </c>
      <c r="ES33" s="3"/>
      <c r="EV33" s="1">
        <v>41138</v>
      </c>
      <c r="EW33">
        <v>1204.47</v>
      </c>
      <c r="EX33" s="1"/>
      <c r="EY33" s="1">
        <v>41105</v>
      </c>
      <c r="EZ33" t="s">
        <v>112</v>
      </c>
      <c r="FD33" t="s">
        <v>276</v>
      </c>
    </row>
    <row r="34" spans="1:160" x14ac:dyDescent="0.25">
      <c r="A34" s="1">
        <v>41167</v>
      </c>
      <c r="B34" s="18">
        <v>466080.87</v>
      </c>
      <c r="C34" s="18">
        <v>133480376.65000001</v>
      </c>
      <c r="D34" s="18">
        <v>20665.88</v>
      </c>
      <c r="F34" s="1">
        <v>41167</v>
      </c>
      <c r="G34" s="5">
        <v>13432.82</v>
      </c>
      <c r="H34">
        <v>13432.82</v>
      </c>
      <c r="I34" s="5">
        <f t="shared" si="1"/>
        <v>0</v>
      </c>
      <c r="J34" s="1">
        <v>41167</v>
      </c>
      <c r="K34">
        <v>2.2810000000000001</v>
      </c>
      <c r="L34" s="4">
        <v>7153816</v>
      </c>
      <c r="M34" s="11">
        <v>179367000.32000005</v>
      </c>
      <c r="N34" s="11">
        <v>22147.4</v>
      </c>
      <c r="O34" s="12">
        <v>340891123</v>
      </c>
      <c r="P34" s="11">
        <v>50665167.719999991</v>
      </c>
      <c r="Q34" s="11">
        <v>90116376.150000021</v>
      </c>
      <c r="R34">
        <v>6698577.5600000005</v>
      </c>
      <c r="S34">
        <v>5001.24</v>
      </c>
      <c r="T34">
        <v>211619775.44</v>
      </c>
      <c r="U34">
        <v>11249.82</v>
      </c>
      <c r="V34">
        <v>211636026.5</v>
      </c>
      <c r="W34">
        <v>19890116135</v>
      </c>
      <c r="X34">
        <v>17605428014</v>
      </c>
      <c r="Y34">
        <v>141.6</v>
      </c>
      <c r="Z34" s="13">
        <v>0.96562056110000005</v>
      </c>
      <c r="AA34">
        <v>7.39</v>
      </c>
      <c r="AB34">
        <v>622</v>
      </c>
      <c r="AC34">
        <v>768094200599.99902</v>
      </c>
      <c r="AD34">
        <v>0.63</v>
      </c>
      <c r="AE34">
        <v>874.44055555555497</v>
      </c>
      <c r="AF34">
        <v>717.61400000000003</v>
      </c>
      <c r="AG34">
        <v>659.34761904761899</v>
      </c>
      <c r="AH34">
        <v>805.94039999999995</v>
      </c>
      <c r="AI34">
        <v>7.1374226316547</v>
      </c>
      <c r="AJ34" s="3">
        <v>1.56999</v>
      </c>
      <c r="AK34" s="16">
        <v>227.98</v>
      </c>
      <c r="AL34" s="16">
        <v>2.72</v>
      </c>
      <c r="AM34">
        <v>6.09</v>
      </c>
      <c r="AN34" s="18">
        <v>402675.8</v>
      </c>
      <c r="AO34">
        <f t="shared" si="0"/>
        <v>402675800000</v>
      </c>
      <c r="AP34">
        <v>0.52698149999999999</v>
      </c>
      <c r="AQ34">
        <v>1.56</v>
      </c>
      <c r="AR34">
        <v>-0.27</v>
      </c>
      <c r="AS34" s="1">
        <v>40801</v>
      </c>
      <c r="AT34">
        <v>13932770000</v>
      </c>
      <c r="AU34">
        <v>0.4</v>
      </c>
      <c r="AV34" s="3">
        <v>3704</v>
      </c>
      <c r="AW34">
        <v>14118.77</v>
      </c>
      <c r="AX34">
        <v>1279579000</v>
      </c>
      <c r="AY34">
        <v>23471000</v>
      </c>
      <c r="AZ34">
        <v>3323598000</v>
      </c>
      <c r="BA34">
        <v>6723049000</v>
      </c>
      <c r="BB34">
        <v>2583073000</v>
      </c>
      <c r="BC34">
        <v>11349697000</v>
      </c>
      <c r="BF34">
        <v>2284688121</v>
      </c>
      <c r="BG34">
        <v>37495544149</v>
      </c>
      <c r="BH34" s="4">
        <v>5704289</v>
      </c>
      <c r="BI34" s="4">
        <v>36322974</v>
      </c>
      <c r="BJ34" s="4">
        <v>41453295</v>
      </c>
      <c r="BK34" s="4">
        <v>50713015</v>
      </c>
      <c r="BL34" s="4">
        <v>3946700</v>
      </c>
      <c r="BM34" s="4">
        <v>59100089</v>
      </c>
      <c r="BN34" s="4">
        <v>722558</v>
      </c>
      <c r="BO34" s="4">
        <v>15577226</v>
      </c>
      <c r="BP34" s="4">
        <v>97521368</v>
      </c>
      <c r="BQ34" s="4">
        <v>29807982</v>
      </c>
      <c r="BR34" s="4">
        <v>21627</v>
      </c>
      <c r="BT34" s="1">
        <v>41168</v>
      </c>
      <c r="BW34" s="1">
        <v>41167</v>
      </c>
      <c r="BX34" s="5">
        <v>2082797.62</v>
      </c>
      <c r="BZ34" s="1">
        <v>41167</v>
      </c>
      <c r="CA34" s="5">
        <v>375901.4</v>
      </c>
      <c r="CE34" s="1">
        <v>41153</v>
      </c>
      <c r="CF34">
        <v>-103010</v>
      </c>
      <c r="CG34">
        <v>-67576.67</v>
      </c>
      <c r="CH34">
        <v>35436.67</v>
      </c>
      <c r="CI34">
        <v>9736.67</v>
      </c>
      <c r="CJ34">
        <v>5046920</v>
      </c>
      <c r="CK34">
        <v>-100700</v>
      </c>
      <c r="CL34">
        <v>-77543.33</v>
      </c>
      <c r="CN34" s="1">
        <v>41167</v>
      </c>
      <c r="CO34">
        <v>40.653455200000003</v>
      </c>
      <c r="CQ34" s="20">
        <v>41167</v>
      </c>
      <c r="CR34" s="21">
        <v>30374.5</v>
      </c>
      <c r="CT34" s="1">
        <v>41136</v>
      </c>
      <c r="CU34" s="1">
        <v>41167</v>
      </c>
      <c r="CV34" s="18">
        <v>466080.87</v>
      </c>
      <c r="CW34" s="18">
        <v>133480376.65000001</v>
      </c>
      <c r="CX34" s="18">
        <v>20665.88</v>
      </c>
      <c r="DA34" s="1">
        <v>36418</v>
      </c>
      <c r="DB34">
        <v>2.5</v>
      </c>
      <c r="DC34">
        <v>2.1999999999999999E-2</v>
      </c>
      <c r="DD34">
        <v>0.15304000000000001</v>
      </c>
      <c r="DE34">
        <v>819799</v>
      </c>
      <c r="DG34" s="1">
        <v>37817</v>
      </c>
      <c r="DH34">
        <v>96423</v>
      </c>
      <c r="DI34">
        <v>0</v>
      </c>
      <c r="DJ34">
        <v>55543688</v>
      </c>
      <c r="DK34">
        <v>128</v>
      </c>
      <c r="DL34">
        <v>0</v>
      </c>
      <c r="DM34">
        <v>0</v>
      </c>
      <c r="DN34">
        <v>215507</v>
      </c>
      <c r="DO34">
        <v>0</v>
      </c>
      <c r="DP34">
        <v>0</v>
      </c>
      <c r="DQ34">
        <v>0</v>
      </c>
      <c r="DR34">
        <v>0</v>
      </c>
      <c r="DS34">
        <v>38770965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7675106</v>
      </c>
      <c r="EA34">
        <v>8751394</v>
      </c>
      <c r="EB34">
        <v>34165</v>
      </c>
      <c r="EE34" s="1"/>
      <c r="EG34" s="1">
        <v>42139</v>
      </c>
      <c r="EH34">
        <v>469.78</v>
      </c>
      <c r="EI34">
        <v>351.91</v>
      </c>
      <c r="EJ34">
        <v>940.89</v>
      </c>
      <c r="EN34" s="1">
        <v>37514</v>
      </c>
      <c r="EO34">
        <v>56147769</v>
      </c>
      <c r="EP34">
        <v>75921858</v>
      </c>
      <c r="EQ34">
        <v>-19774089</v>
      </c>
      <c r="ES34" s="3"/>
      <c r="EV34" s="1">
        <v>41169</v>
      </c>
      <c r="EW34">
        <v>583.45000000000005</v>
      </c>
      <c r="EX34" s="1"/>
      <c r="EY34" s="1">
        <v>41136</v>
      </c>
      <c r="EZ34" t="s">
        <v>113</v>
      </c>
      <c r="FD34" t="s">
        <v>277</v>
      </c>
    </row>
    <row r="35" spans="1:160" x14ac:dyDescent="0.25">
      <c r="A35" s="1">
        <v>41197</v>
      </c>
      <c r="B35" s="18">
        <v>337974.94</v>
      </c>
      <c r="C35" s="18">
        <v>138570478.83000001</v>
      </c>
      <c r="D35" s="18">
        <v>18095.099999999999</v>
      </c>
      <c r="F35" s="1">
        <v>41197</v>
      </c>
      <c r="G35" s="5">
        <v>5306.03</v>
      </c>
      <c r="H35">
        <v>5306.03</v>
      </c>
      <c r="I35" s="5">
        <f t="shared" si="1"/>
        <v>0</v>
      </c>
      <c r="J35" s="1">
        <v>41197</v>
      </c>
      <c r="K35">
        <v>2.298</v>
      </c>
      <c r="L35" s="4">
        <v>7391170</v>
      </c>
      <c r="M35" s="11">
        <v>189960756.65000007</v>
      </c>
      <c r="N35" s="11">
        <v>3909368.71</v>
      </c>
      <c r="O35" s="12">
        <v>334945022</v>
      </c>
      <c r="P35" s="11">
        <v>45584907.730000004</v>
      </c>
      <c r="Q35" s="11">
        <v>72751112.61999999</v>
      </c>
      <c r="R35">
        <v>7024369.9300000006</v>
      </c>
      <c r="S35">
        <v>503228.6</v>
      </c>
      <c r="T35">
        <v>193897143.09</v>
      </c>
      <c r="U35">
        <v>17037.78</v>
      </c>
      <c r="V35">
        <v>194432209.47</v>
      </c>
      <c r="W35">
        <v>21187492462</v>
      </c>
      <c r="X35">
        <v>20395170133</v>
      </c>
      <c r="Y35">
        <v>147.71</v>
      </c>
      <c r="Z35" s="13">
        <v>2.4072422499999999E-2</v>
      </c>
      <c r="AA35">
        <v>7.23</v>
      </c>
      <c r="AB35">
        <v>622</v>
      </c>
      <c r="AC35">
        <v>766763039399.99902</v>
      </c>
      <c r="AD35">
        <v>0.71</v>
      </c>
      <c r="AE35">
        <v>874.98611111111097</v>
      </c>
      <c r="AF35">
        <v>717.08249999999998</v>
      </c>
      <c r="AG35">
        <v>660.142857142857</v>
      </c>
      <c r="AH35">
        <v>806.19839999999999</v>
      </c>
      <c r="AI35">
        <v>6.9594997634572202</v>
      </c>
      <c r="AJ35">
        <v>1.59</v>
      </c>
      <c r="AK35" s="15">
        <v>226.36</v>
      </c>
      <c r="AL35" s="15">
        <v>2.73</v>
      </c>
      <c r="AM35">
        <v>13.659000000000001</v>
      </c>
      <c r="AN35" s="18">
        <v>431405.5</v>
      </c>
      <c r="AO35">
        <f t="shared" si="0"/>
        <v>431405500000</v>
      </c>
      <c r="AP35">
        <v>0.52698149999999999</v>
      </c>
      <c r="AQ35">
        <v>0.74</v>
      </c>
      <c r="AR35">
        <v>-2.35</v>
      </c>
      <c r="AS35" s="1">
        <v>40831</v>
      </c>
      <c r="AT35">
        <v>13932770000</v>
      </c>
      <c r="AU35">
        <v>0.4</v>
      </c>
      <c r="AV35" s="3">
        <v>3704</v>
      </c>
      <c r="AW35">
        <v>14118.77</v>
      </c>
      <c r="AX35">
        <v>1279579000</v>
      </c>
      <c r="AY35">
        <v>23471000</v>
      </c>
      <c r="AZ35">
        <v>3323598000</v>
      </c>
      <c r="BA35">
        <v>6723049000</v>
      </c>
      <c r="BB35">
        <v>2583073000</v>
      </c>
      <c r="BC35">
        <v>11349697000</v>
      </c>
      <c r="BF35">
        <v>792322329</v>
      </c>
      <c r="BG35">
        <v>41582662595</v>
      </c>
      <c r="BH35" s="4">
        <v>6906153</v>
      </c>
      <c r="BI35" s="4">
        <v>35792354</v>
      </c>
      <c r="BJ35" s="4">
        <v>46075897</v>
      </c>
      <c r="BK35" s="4">
        <v>52252499</v>
      </c>
      <c r="BL35" s="4">
        <v>4437740</v>
      </c>
      <c r="BM35" s="4">
        <v>58061723</v>
      </c>
      <c r="BN35" s="4">
        <v>864905</v>
      </c>
      <c r="BO35" s="4">
        <v>17644575</v>
      </c>
      <c r="BP35" s="4">
        <v>77821644</v>
      </c>
      <c r="BQ35" s="4">
        <v>31178695</v>
      </c>
      <c r="BR35" s="4">
        <v>3908837</v>
      </c>
      <c r="BT35" s="1">
        <v>41198</v>
      </c>
      <c r="BW35" s="1">
        <v>41197</v>
      </c>
      <c r="BX35" s="5">
        <v>1782268.4200000004</v>
      </c>
      <c r="BZ35" s="1">
        <v>41197</v>
      </c>
      <c r="CA35" s="5">
        <v>364017.43999999994</v>
      </c>
      <c r="CE35" s="1">
        <v>41183</v>
      </c>
      <c r="CF35">
        <v>-12740</v>
      </c>
      <c r="CG35">
        <v>31866.67</v>
      </c>
      <c r="CH35">
        <v>44606.67</v>
      </c>
      <c r="CI35">
        <v>-603.33000000000004</v>
      </c>
      <c r="CJ35">
        <v>5048813.33</v>
      </c>
      <c r="CK35">
        <v>-92103.33</v>
      </c>
      <c r="CL35">
        <v>-38373.33</v>
      </c>
      <c r="CN35" s="1">
        <v>41197</v>
      </c>
      <c r="CO35">
        <v>40.653455200000003</v>
      </c>
      <c r="CQ35" s="20">
        <v>41197</v>
      </c>
      <c r="CR35" s="21">
        <v>32678.5</v>
      </c>
      <c r="CT35" s="1">
        <v>41167</v>
      </c>
      <c r="CU35" s="1">
        <v>41197</v>
      </c>
      <c r="CV35" s="18">
        <v>337974.94</v>
      </c>
      <c r="CW35" s="18">
        <v>138570478.83000001</v>
      </c>
      <c r="CX35" s="18">
        <v>18095.099999999999</v>
      </c>
      <c r="DA35" s="1">
        <v>36448</v>
      </c>
      <c r="DB35">
        <v>2.5</v>
      </c>
      <c r="DC35">
        <v>2.1999999999999999E-2</v>
      </c>
      <c r="DD35">
        <v>0.15304000000000001</v>
      </c>
      <c r="DE35">
        <v>819799</v>
      </c>
      <c r="DG35" s="1">
        <v>37848</v>
      </c>
      <c r="DH35">
        <v>110156</v>
      </c>
      <c r="DI35">
        <v>0</v>
      </c>
      <c r="DJ35">
        <v>47352797</v>
      </c>
      <c r="DK35">
        <v>5383864</v>
      </c>
      <c r="DL35">
        <v>0</v>
      </c>
      <c r="DM35">
        <v>0</v>
      </c>
      <c r="DN35">
        <v>130315</v>
      </c>
      <c r="DO35">
        <v>0</v>
      </c>
      <c r="DP35">
        <v>0</v>
      </c>
      <c r="DQ35">
        <v>0</v>
      </c>
      <c r="DR35">
        <v>0</v>
      </c>
      <c r="DS35">
        <v>25202527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512462</v>
      </c>
      <c r="EA35">
        <v>15502427</v>
      </c>
      <c r="EB35">
        <v>511046</v>
      </c>
      <c r="EE35" s="1"/>
      <c r="EG35" s="1">
        <v>42170</v>
      </c>
      <c r="EH35">
        <v>471.94</v>
      </c>
      <c r="EI35">
        <v>354.2</v>
      </c>
      <c r="EJ35">
        <v>942.96</v>
      </c>
      <c r="EN35" s="1">
        <v>37544</v>
      </c>
      <c r="EO35">
        <v>58131502</v>
      </c>
      <c r="EP35">
        <v>148077504</v>
      </c>
      <c r="EQ35">
        <v>-89946002</v>
      </c>
      <c r="ES35" s="3"/>
      <c r="EV35" s="1">
        <v>41199</v>
      </c>
      <c r="EW35">
        <v>3771.52</v>
      </c>
      <c r="EX35" s="1"/>
      <c r="EY35" s="1">
        <v>41167</v>
      </c>
      <c r="EZ35" s="3">
        <v>13659</v>
      </c>
      <c r="FD35" t="s">
        <v>278</v>
      </c>
    </row>
    <row r="36" spans="1:160" x14ac:dyDescent="0.25">
      <c r="A36" s="1">
        <v>41228</v>
      </c>
      <c r="B36" s="18">
        <v>500785.46</v>
      </c>
      <c r="C36" s="18">
        <v>250320150.90000001</v>
      </c>
      <c r="D36" s="18">
        <v>23158.36</v>
      </c>
      <c r="F36" s="1">
        <v>41228</v>
      </c>
      <c r="G36" s="5">
        <v>9746.91</v>
      </c>
      <c r="H36">
        <v>9746.91</v>
      </c>
      <c r="I36" s="5">
        <f t="shared" si="1"/>
        <v>0</v>
      </c>
      <c r="J36" s="1">
        <v>41228</v>
      </c>
      <c r="K36">
        <v>2.6779999999999999</v>
      </c>
      <c r="L36" s="4">
        <v>6006544</v>
      </c>
      <c r="M36" s="11">
        <v>187204465.70000005</v>
      </c>
      <c r="N36" s="11">
        <v>756437.95000000007</v>
      </c>
      <c r="O36" s="12">
        <v>369257801</v>
      </c>
      <c r="P36" s="11">
        <v>53448977.060000002</v>
      </c>
      <c r="Q36" s="11">
        <v>102456047.16999999</v>
      </c>
      <c r="R36">
        <v>7671749.0600000005</v>
      </c>
      <c r="S36">
        <v>668457.11</v>
      </c>
      <c r="T36">
        <v>222021210.84</v>
      </c>
      <c r="U36">
        <v>13326.11</v>
      </c>
      <c r="V36">
        <v>222702994.06</v>
      </c>
      <c r="W36">
        <v>19707711615</v>
      </c>
      <c r="X36">
        <v>20821071301</v>
      </c>
      <c r="Y36">
        <v>144.15</v>
      </c>
      <c r="Z36" s="13">
        <v>-2.58420361E-2</v>
      </c>
      <c r="AA36">
        <v>7.14</v>
      </c>
      <c r="AB36">
        <v>622</v>
      </c>
      <c r="AC36">
        <v>782786368000</v>
      </c>
      <c r="AD36">
        <v>0.54</v>
      </c>
      <c r="AE36">
        <v>877.37888888888801</v>
      </c>
      <c r="AF36">
        <v>717.30899999999997</v>
      </c>
      <c r="AG36">
        <v>660.84619047619003</v>
      </c>
      <c r="AH36">
        <v>806.75599999999997</v>
      </c>
      <c r="AI36">
        <v>6.8239579367610803</v>
      </c>
      <c r="AJ36">
        <v>1.6</v>
      </c>
      <c r="AK36" s="16">
        <v>226.01</v>
      </c>
      <c r="AL36" s="16">
        <v>2.75</v>
      </c>
      <c r="AM36">
        <v>5.79</v>
      </c>
      <c r="AN36" s="18">
        <v>426600.4</v>
      </c>
      <c r="AO36">
        <f t="shared" si="0"/>
        <v>426600400000</v>
      </c>
      <c r="AP36">
        <v>0.52698149999999999</v>
      </c>
      <c r="AQ36">
        <v>5.69</v>
      </c>
      <c r="AR36">
        <v>1.34</v>
      </c>
      <c r="AS36" s="1">
        <v>40862</v>
      </c>
      <c r="AT36">
        <v>13932770000</v>
      </c>
      <c r="AU36">
        <v>0.4</v>
      </c>
      <c r="AV36" s="3">
        <v>3704</v>
      </c>
      <c r="AW36">
        <v>14118.77</v>
      </c>
      <c r="AX36">
        <v>1279579000</v>
      </c>
      <c r="AY36">
        <v>23471000</v>
      </c>
      <c r="AZ36">
        <v>3323598000</v>
      </c>
      <c r="BA36">
        <v>6723049000</v>
      </c>
      <c r="BB36">
        <v>2583073000</v>
      </c>
      <c r="BC36">
        <v>11349697000</v>
      </c>
      <c r="BF36">
        <v>-1113359686</v>
      </c>
      <c r="BG36">
        <v>40528782916</v>
      </c>
      <c r="BH36" s="4">
        <v>8093670</v>
      </c>
      <c r="BI36" s="4">
        <v>37895316</v>
      </c>
      <c r="BJ36" s="4">
        <v>44528516</v>
      </c>
      <c r="BK36" s="4">
        <v>55458572</v>
      </c>
      <c r="BL36" s="4">
        <v>5108083</v>
      </c>
      <c r="BM36" s="4">
        <v>57142021</v>
      </c>
      <c r="BN36" s="4">
        <v>815862</v>
      </c>
      <c r="BO36" s="4">
        <v>17090706</v>
      </c>
      <c r="BP36" s="4">
        <v>109350944</v>
      </c>
      <c r="BQ36" s="4">
        <v>33017673</v>
      </c>
      <c r="BR36" s="4">
        <v>756438</v>
      </c>
      <c r="BT36" s="1">
        <v>41229</v>
      </c>
      <c r="BW36" s="1">
        <v>41228</v>
      </c>
      <c r="BX36" s="5">
        <v>1150633.1300000001</v>
      </c>
      <c r="BZ36" s="1">
        <v>41228</v>
      </c>
      <c r="CA36" s="5">
        <v>368524.17000000004</v>
      </c>
      <c r="CE36" s="1">
        <v>41214</v>
      </c>
      <c r="CF36">
        <v>-12740</v>
      </c>
      <c r="CG36">
        <v>31866.67</v>
      </c>
      <c r="CH36">
        <v>44606.67</v>
      </c>
      <c r="CI36">
        <v>-603.33000000000004</v>
      </c>
      <c r="CJ36">
        <v>5048813.33</v>
      </c>
      <c r="CK36">
        <v>-92103.33</v>
      </c>
      <c r="CL36">
        <v>-38373.33</v>
      </c>
      <c r="CN36" s="1">
        <v>41228</v>
      </c>
      <c r="CO36">
        <v>40.653455200000003</v>
      </c>
      <c r="CQ36" s="20">
        <v>41228</v>
      </c>
      <c r="CR36" s="21">
        <v>31729.5</v>
      </c>
      <c r="CT36" s="1">
        <v>41197</v>
      </c>
      <c r="CU36" s="1">
        <v>41228</v>
      </c>
      <c r="CV36" s="18">
        <v>500785.46</v>
      </c>
      <c r="CW36" s="18">
        <v>250320150.90000001</v>
      </c>
      <c r="CX36" s="18">
        <v>23158.36</v>
      </c>
      <c r="DA36" s="1">
        <v>36479</v>
      </c>
      <c r="DB36">
        <v>2.5</v>
      </c>
      <c r="DC36">
        <v>2.1999999999999999E-2</v>
      </c>
      <c r="DD36">
        <v>0.15304000000000001</v>
      </c>
      <c r="DE36">
        <v>819799</v>
      </c>
      <c r="DG36" s="1">
        <v>37879</v>
      </c>
      <c r="DH36">
        <v>121825</v>
      </c>
      <c r="DI36">
        <v>0</v>
      </c>
      <c r="DJ36">
        <v>50638512</v>
      </c>
      <c r="DK36">
        <v>9061700</v>
      </c>
      <c r="DL36">
        <v>0</v>
      </c>
      <c r="DM36">
        <v>0</v>
      </c>
      <c r="DN36">
        <v>230139</v>
      </c>
      <c r="DO36">
        <v>0</v>
      </c>
      <c r="DP36">
        <v>0</v>
      </c>
      <c r="DQ36">
        <v>0</v>
      </c>
      <c r="DR36">
        <v>0</v>
      </c>
      <c r="DS36">
        <v>7862168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38500</v>
      </c>
      <c r="DZ36">
        <v>22918024</v>
      </c>
      <c r="EA36">
        <v>9531615</v>
      </c>
      <c r="EB36">
        <v>874541</v>
      </c>
      <c r="EE36" s="1"/>
      <c r="EG36" s="1">
        <v>42200</v>
      </c>
      <c r="EH36">
        <v>472.75</v>
      </c>
      <c r="EI36">
        <v>356.78</v>
      </c>
      <c r="EJ36">
        <v>937.49</v>
      </c>
      <c r="EN36" s="1">
        <v>37575</v>
      </c>
      <c r="EO36">
        <v>54114180</v>
      </c>
      <c r="EP36">
        <v>58483106</v>
      </c>
      <c r="EQ36">
        <v>-4368926</v>
      </c>
      <c r="ES36" s="3"/>
      <c r="EV36" s="1">
        <v>41230</v>
      </c>
      <c r="EW36">
        <v>1609.55</v>
      </c>
      <c r="EX36" s="1"/>
      <c r="EY36" s="1">
        <v>41197</v>
      </c>
      <c r="EZ36" s="3">
        <v>5790</v>
      </c>
      <c r="FD36" t="s">
        <v>279</v>
      </c>
    </row>
    <row r="37" spans="1:160" x14ac:dyDescent="0.25">
      <c r="A37" s="1">
        <v>41258</v>
      </c>
      <c r="B37" s="18">
        <v>407914.81</v>
      </c>
      <c r="C37" s="18">
        <v>234774435.91</v>
      </c>
      <c r="D37" s="18">
        <v>19889.740000000002</v>
      </c>
      <c r="F37" s="1">
        <v>41258</v>
      </c>
      <c r="G37" s="5">
        <v>12928.33</v>
      </c>
      <c r="H37">
        <v>12928.33</v>
      </c>
      <c r="I37" s="5">
        <f t="shared" si="1"/>
        <v>0</v>
      </c>
      <c r="J37" s="1">
        <v>41258</v>
      </c>
      <c r="K37">
        <v>2.778</v>
      </c>
      <c r="L37" s="4">
        <v>6289645</v>
      </c>
      <c r="M37" s="11">
        <v>182670931.02999997</v>
      </c>
      <c r="N37" s="11">
        <v>1041310.39</v>
      </c>
      <c r="O37" s="12">
        <v>348307865</v>
      </c>
      <c r="P37" s="11">
        <v>51798459.43</v>
      </c>
      <c r="Q37" s="11">
        <v>86031011.75999999</v>
      </c>
      <c r="R37">
        <v>8041200.0099999998</v>
      </c>
      <c r="S37">
        <v>561459.05000000005</v>
      </c>
      <c r="T37">
        <v>203926248.24000001</v>
      </c>
      <c r="U37">
        <v>17023.57</v>
      </c>
      <c r="V37">
        <v>204514130.86000001</v>
      </c>
      <c r="W37">
        <v>19684368532</v>
      </c>
      <c r="X37">
        <v>17662214372</v>
      </c>
      <c r="Y37">
        <v>139.52000000000001</v>
      </c>
      <c r="Z37" s="13">
        <v>0.68212985530000003</v>
      </c>
      <c r="AA37">
        <v>7.16</v>
      </c>
      <c r="AB37">
        <v>622</v>
      </c>
      <c r="AC37">
        <v>775324836600</v>
      </c>
      <c r="AD37">
        <v>0.74</v>
      </c>
      <c r="AE37">
        <v>889.25277777777706</v>
      </c>
      <c r="AF37">
        <v>727.89699999999903</v>
      </c>
      <c r="AG37">
        <v>669.18952380952305</v>
      </c>
      <c r="AH37">
        <v>818.274</v>
      </c>
      <c r="AI37">
        <v>6.9151177008518001</v>
      </c>
      <c r="AJ37">
        <v>1.79</v>
      </c>
      <c r="AK37" s="15">
        <v>228.68</v>
      </c>
      <c r="AL37" s="15">
        <v>2.75</v>
      </c>
      <c r="AM37">
        <v>5.99</v>
      </c>
      <c r="AN37" s="18">
        <v>413705.3</v>
      </c>
      <c r="AO37">
        <f t="shared" si="0"/>
        <v>413705300000</v>
      </c>
      <c r="AP37">
        <v>0.52698149999999999</v>
      </c>
      <c r="AQ37">
        <v>-2.2400000000000002</v>
      </c>
      <c r="AR37">
        <v>-6.74</v>
      </c>
      <c r="AS37" s="1">
        <v>40892</v>
      </c>
      <c r="AT37">
        <v>13932770000</v>
      </c>
      <c r="AU37">
        <v>0.4</v>
      </c>
      <c r="AV37" s="3">
        <v>3704</v>
      </c>
      <c r="AW37">
        <v>14118.77</v>
      </c>
      <c r="AX37">
        <v>1279579000</v>
      </c>
      <c r="AY37">
        <v>23471000</v>
      </c>
      <c r="AZ37">
        <v>3323598000</v>
      </c>
      <c r="BA37">
        <v>6723049000</v>
      </c>
      <c r="BB37">
        <v>2583073000</v>
      </c>
      <c r="BC37">
        <v>11349697000</v>
      </c>
      <c r="BF37">
        <v>2022154160</v>
      </c>
      <c r="BG37">
        <v>37346582904</v>
      </c>
      <c r="BH37" s="4">
        <v>6590947</v>
      </c>
      <c r="BI37" s="4">
        <v>34226480</v>
      </c>
      <c r="BJ37" s="4">
        <v>44332158</v>
      </c>
      <c r="BK37" s="4">
        <v>55280829</v>
      </c>
      <c r="BL37" s="4">
        <v>4818049</v>
      </c>
      <c r="BM37" s="4">
        <v>61253809</v>
      </c>
      <c r="BN37" s="4">
        <v>864858</v>
      </c>
      <c r="BO37" s="4">
        <v>17031210</v>
      </c>
      <c r="BP37" s="4">
        <v>92399365</v>
      </c>
      <c r="BQ37" s="4">
        <v>30468850</v>
      </c>
      <c r="BR37" s="4">
        <v>1041310</v>
      </c>
      <c r="BT37" s="1">
        <v>41259</v>
      </c>
      <c r="BW37" s="1">
        <v>41258</v>
      </c>
      <c r="BX37" s="5">
        <v>805247.14999999991</v>
      </c>
      <c r="BZ37" s="1">
        <v>41258</v>
      </c>
      <c r="CA37" s="5">
        <v>420891.88999999996</v>
      </c>
      <c r="CE37" s="1">
        <v>41244</v>
      </c>
      <c r="CF37">
        <v>-12740</v>
      </c>
      <c r="CG37">
        <v>31866.67</v>
      </c>
      <c r="CH37">
        <v>44606.67</v>
      </c>
      <c r="CI37">
        <v>-603.33000000000004</v>
      </c>
      <c r="CJ37">
        <v>5048813.33</v>
      </c>
      <c r="CK37">
        <v>-92103.33</v>
      </c>
      <c r="CL37">
        <v>-38373.33</v>
      </c>
      <c r="CN37" s="1">
        <v>41258</v>
      </c>
      <c r="CO37">
        <v>40.653455200000003</v>
      </c>
      <c r="CQ37" s="20">
        <v>41258</v>
      </c>
      <c r="CR37" s="21">
        <v>34182.5</v>
      </c>
      <c r="CT37" s="1">
        <v>41228</v>
      </c>
      <c r="CU37" s="1">
        <v>41258</v>
      </c>
      <c r="CV37" s="18">
        <v>407914.81</v>
      </c>
      <c r="CW37" s="18">
        <v>234774435.91</v>
      </c>
      <c r="CX37" s="18">
        <v>19889.740000000002</v>
      </c>
      <c r="DA37" s="1">
        <v>36509</v>
      </c>
      <c r="DB37">
        <v>2.5</v>
      </c>
      <c r="DC37">
        <v>2.1999999999999999E-2</v>
      </c>
      <c r="DD37">
        <v>0.15304000000000001</v>
      </c>
      <c r="DE37">
        <v>819799</v>
      </c>
      <c r="DG37" s="1">
        <v>37909</v>
      </c>
      <c r="DH37">
        <v>133055</v>
      </c>
      <c r="DI37">
        <v>0</v>
      </c>
      <c r="DJ37">
        <v>55186438</v>
      </c>
      <c r="DK37">
        <v>20458531</v>
      </c>
      <c r="DL37">
        <v>0</v>
      </c>
      <c r="DM37">
        <v>0</v>
      </c>
      <c r="DN37">
        <v>141508</v>
      </c>
      <c r="DO37">
        <v>0</v>
      </c>
      <c r="DP37">
        <v>0</v>
      </c>
      <c r="DQ37">
        <v>0</v>
      </c>
      <c r="DR37">
        <v>0</v>
      </c>
      <c r="DS37">
        <v>12100795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36556</v>
      </c>
      <c r="DZ37">
        <v>22099762</v>
      </c>
      <c r="EA37">
        <v>0</v>
      </c>
      <c r="EB37">
        <v>216231</v>
      </c>
      <c r="EE37" s="1"/>
      <c r="EG37" s="1">
        <v>42231</v>
      </c>
      <c r="EH37">
        <v>473.17</v>
      </c>
      <c r="EI37">
        <v>357.36</v>
      </c>
      <c r="EJ37">
        <v>937.49</v>
      </c>
      <c r="EN37" s="1">
        <v>37605</v>
      </c>
      <c r="EO37">
        <v>50723596</v>
      </c>
      <c r="EP37">
        <v>73209328</v>
      </c>
      <c r="EQ37">
        <v>-22485732</v>
      </c>
      <c r="ES37" s="3"/>
      <c r="EV37" s="1">
        <v>41260</v>
      </c>
      <c r="EW37">
        <v>154.05000000000001</v>
      </c>
      <c r="EX37" s="1"/>
      <c r="EY37" s="1">
        <v>41228</v>
      </c>
      <c r="EZ37" t="s">
        <v>114</v>
      </c>
      <c r="FD37" t="s">
        <v>280</v>
      </c>
    </row>
    <row r="38" spans="1:160" x14ac:dyDescent="0.25">
      <c r="A38" s="1">
        <v>41289</v>
      </c>
      <c r="B38" s="18">
        <v>465374.81</v>
      </c>
      <c r="C38" s="18">
        <v>229098991.44</v>
      </c>
      <c r="D38" s="18">
        <v>19178.439999999999</v>
      </c>
      <c r="F38" s="1">
        <v>41289</v>
      </c>
      <c r="G38" s="5">
        <v>12465.99</v>
      </c>
      <c r="H38">
        <v>12465.99</v>
      </c>
      <c r="I38" s="5">
        <f t="shared" si="1"/>
        <v>0</v>
      </c>
      <c r="J38" s="1">
        <v>41289</v>
      </c>
      <c r="K38">
        <v>2.3109999999999999</v>
      </c>
      <c r="L38" s="4">
        <v>14765777</v>
      </c>
      <c r="M38" s="11">
        <v>230450284.26999995</v>
      </c>
      <c r="N38" s="11">
        <v>72851.330000000016</v>
      </c>
      <c r="O38" s="12">
        <v>383895201</v>
      </c>
      <c r="P38" s="11">
        <v>50703478.059999995</v>
      </c>
      <c r="Q38" s="11">
        <v>74877655.75999999</v>
      </c>
      <c r="R38">
        <v>9186322.790000001</v>
      </c>
      <c r="S38">
        <v>42361.599999999999</v>
      </c>
      <c r="T38">
        <v>227667345.62</v>
      </c>
      <c r="U38">
        <v>28415.759999999998</v>
      </c>
      <c r="V38">
        <v>227739922.97999999</v>
      </c>
      <c r="W38">
        <v>15757148192</v>
      </c>
      <c r="X38">
        <v>20156726433</v>
      </c>
      <c r="Y38">
        <v>139.32</v>
      </c>
      <c r="Z38" s="13">
        <v>0.33806824860000001</v>
      </c>
      <c r="AA38">
        <v>7.11</v>
      </c>
      <c r="AB38">
        <v>678</v>
      </c>
      <c r="AC38">
        <v>758447268700</v>
      </c>
      <c r="AD38">
        <v>0.92</v>
      </c>
      <c r="AE38">
        <v>888.66611111111104</v>
      </c>
      <c r="AF38">
        <v>736.44050000000004</v>
      </c>
      <c r="AG38">
        <v>680.10761904761898</v>
      </c>
      <c r="AH38">
        <v>820.46839999999997</v>
      </c>
      <c r="AI38">
        <v>7.26691933976314</v>
      </c>
      <c r="AJ38">
        <v>1.86</v>
      </c>
      <c r="AK38" s="16">
        <v>227.02</v>
      </c>
      <c r="AL38" s="16">
        <v>2.76</v>
      </c>
      <c r="AM38">
        <v>8.64</v>
      </c>
      <c r="AN38" s="18">
        <v>408889.7</v>
      </c>
      <c r="AO38">
        <f t="shared" si="0"/>
        <v>408889700000</v>
      </c>
      <c r="AP38">
        <v>0.53078559999999997</v>
      </c>
      <c r="AQ38">
        <v>-1.46</v>
      </c>
      <c r="AR38">
        <v>-6.38</v>
      </c>
      <c r="AS38" s="1">
        <v>40923</v>
      </c>
      <c r="AT38">
        <v>14775476000</v>
      </c>
      <c r="AU38">
        <v>0.4</v>
      </c>
      <c r="AV38" s="3">
        <v>3704</v>
      </c>
      <c r="AW38">
        <v>14818.48</v>
      </c>
      <c r="AX38">
        <v>1632246000</v>
      </c>
      <c r="AY38">
        <v>15686000</v>
      </c>
      <c r="AZ38">
        <v>3142392000</v>
      </c>
      <c r="BA38">
        <v>7559371000</v>
      </c>
      <c r="BB38">
        <v>2425781000</v>
      </c>
      <c r="BC38">
        <v>12349695000</v>
      </c>
      <c r="BF38">
        <v>-4399578241</v>
      </c>
      <c r="BG38">
        <v>35913874625</v>
      </c>
      <c r="BH38" s="4">
        <v>8477736</v>
      </c>
      <c r="BI38" s="4">
        <v>38006861</v>
      </c>
      <c r="BJ38" s="4">
        <v>68668976</v>
      </c>
      <c r="BK38" s="4">
        <v>53730231</v>
      </c>
      <c r="BL38" s="4">
        <v>5160368</v>
      </c>
      <c r="BM38" s="4">
        <v>66604895</v>
      </c>
      <c r="BN38" s="4">
        <v>816983</v>
      </c>
      <c r="BO38" s="4">
        <v>18816205</v>
      </c>
      <c r="BP38" s="4">
        <v>93755253</v>
      </c>
      <c r="BQ38" s="4">
        <v>29784842</v>
      </c>
      <c r="BR38" s="4">
        <v>72851</v>
      </c>
      <c r="BT38" s="1">
        <v>41290</v>
      </c>
      <c r="BW38" s="1">
        <v>41289</v>
      </c>
      <c r="BX38" s="5">
        <v>2808386.57</v>
      </c>
      <c r="BZ38" s="1">
        <v>41289</v>
      </c>
      <c r="CA38" s="5">
        <v>426845.02000000008</v>
      </c>
      <c r="CE38" s="1">
        <v>41275</v>
      </c>
      <c r="CF38">
        <v>91423.33</v>
      </c>
      <c r="CG38">
        <v>116293.33</v>
      </c>
      <c r="CH38">
        <v>24870</v>
      </c>
      <c r="CI38">
        <v>50243.33</v>
      </c>
      <c r="CJ38">
        <v>5001793.33</v>
      </c>
      <c r="CK38">
        <v>-88190</v>
      </c>
      <c r="CL38">
        <v>-7746.67</v>
      </c>
      <c r="CN38" s="1">
        <v>41289</v>
      </c>
      <c r="CO38">
        <v>38.131496400000003</v>
      </c>
      <c r="CQ38" s="20">
        <v>41289</v>
      </c>
      <c r="CR38" s="21">
        <v>33784.910000000003</v>
      </c>
      <c r="CT38" s="1">
        <v>41258</v>
      </c>
      <c r="CU38" s="1">
        <v>41289</v>
      </c>
      <c r="CV38" s="18">
        <v>465374.81</v>
      </c>
      <c r="CW38" s="18">
        <v>229098991.44</v>
      </c>
      <c r="CX38" s="18">
        <v>19178.439999999999</v>
      </c>
      <c r="DA38" s="1">
        <v>36540</v>
      </c>
      <c r="DB38">
        <v>2.5</v>
      </c>
      <c r="DC38">
        <v>2.1999999999999999E-2</v>
      </c>
      <c r="DD38">
        <v>0.15458</v>
      </c>
      <c r="DE38">
        <v>837588</v>
      </c>
      <c r="DG38" s="1">
        <v>37940</v>
      </c>
      <c r="DH38">
        <v>93476</v>
      </c>
      <c r="DI38">
        <v>0</v>
      </c>
      <c r="DJ38">
        <v>50617644</v>
      </c>
      <c r="DK38">
        <v>10306004</v>
      </c>
      <c r="DL38">
        <v>0</v>
      </c>
      <c r="DM38">
        <v>0</v>
      </c>
      <c r="DN38">
        <v>236430</v>
      </c>
      <c r="DO38">
        <v>0</v>
      </c>
      <c r="DP38">
        <v>0</v>
      </c>
      <c r="DQ38">
        <v>0</v>
      </c>
      <c r="DR38">
        <v>0</v>
      </c>
      <c r="DS38">
        <v>25327398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55806</v>
      </c>
      <c r="DZ38">
        <v>14133555</v>
      </c>
      <c r="EA38">
        <v>0</v>
      </c>
      <c r="EB38">
        <v>464975</v>
      </c>
      <c r="EE38" s="1"/>
      <c r="EG38" s="1">
        <v>42262</v>
      </c>
      <c r="EH38">
        <v>476.01</v>
      </c>
      <c r="EI38">
        <v>361</v>
      </c>
      <c r="EJ38">
        <v>937.77</v>
      </c>
      <c r="EN38" s="1">
        <v>37636</v>
      </c>
      <c r="EO38">
        <v>66414854</v>
      </c>
      <c r="EP38">
        <v>30337331</v>
      </c>
      <c r="EQ38">
        <v>36077523</v>
      </c>
      <c r="ES38" s="3"/>
      <c r="EV38" s="1">
        <v>41291</v>
      </c>
      <c r="EW38">
        <v>592.57000000000005</v>
      </c>
      <c r="EX38" s="1"/>
      <c r="EY38" s="1">
        <v>41258</v>
      </c>
      <c r="EZ38" t="s">
        <v>115</v>
      </c>
      <c r="FD38" t="s">
        <v>281</v>
      </c>
    </row>
    <row r="39" spans="1:160" x14ac:dyDescent="0.25">
      <c r="A39" s="1">
        <v>41320</v>
      </c>
      <c r="B39" s="18">
        <v>659966.97</v>
      </c>
      <c r="C39" s="18">
        <v>413542084.13</v>
      </c>
      <c r="D39" s="18">
        <v>16851.490000000002</v>
      </c>
      <c r="F39" s="1">
        <v>41320</v>
      </c>
      <c r="G39" s="5">
        <v>10953.47</v>
      </c>
      <c r="H39">
        <v>10953.47</v>
      </c>
      <c r="I39" s="5">
        <f t="shared" si="1"/>
        <v>0</v>
      </c>
      <c r="J39" s="1">
        <v>41320</v>
      </c>
      <c r="K39">
        <v>1.9732000000000001</v>
      </c>
      <c r="L39" s="4">
        <v>38699100</v>
      </c>
      <c r="M39" s="11">
        <v>192478249.55000001</v>
      </c>
      <c r="N39" s="11">
        <v>42820.630000000005</v>
      </c>
      <c r="O39" s="12">
        <v>359357830</v>
      </c>
      <c r="P39" s="11">
        <v>47736995.320000008</v>
      </c>
      <c r="Q39" s="11">
        <v>94957518.829999998</v>
      </c>
      <c r="R39">
        <v>6873949.8300000001</v>
      </c>
      <c r="S39">
        <v>26630.81</v>
      </c>
      <c r="T39">
        <v>228503965.74000001</v>
      </c>
      <c r="U39">
        <v>64045.34</v>
      </c>
      <c r="V39">
        <v>228594641.88999999</v>
      </c>
      <c r="W39">
        <v>15478937787</v>
      </c>
      <c r="X39">
        <v>16981570962</v>
      </c>
      <c r="Y39">
        <v>136.13999999999999</v>
      </c>
      <c r="Z39" s="13">
        <v>0.29102869860000002</v>
      </c>
      <c r="AA39">
        <v>7.12</v>
      </c>
      <c r="AB39">
        <v>678</v>
      </c>
      <c r="AC39">
        <v>737467714400</v>
      </c>
      <c r="AD39">
        <v>0.52</v>
      </c>
      <c r="AE39">
        <v>891.79055555555499</v>
      </c>
      <c r="AF39">
        <v>738.86299999999903</v>
      </c>
      <c r="AG39">
        <v>681.30761904761903</v>
      </c>
      <c r="AH39">
        <v>824.51919999999996</v>
      </c>
      <c r="AI39">
        <v>7.7835220745117297</v>
      </c>
      <c r="AJ39">
        <v>1.6</v>
      </c>
      <c r="AK39" s="15">
        <v>226.97</v>
      </c>
      <c r="AL39" s="15">
        <v>2.89</v>
      </c>
      <c r="AM39">
        <v>-1.57</v>
      </c>
      <c r="AN39" s="18">
        <v>398093.6</v>
      </c>
      <c r="AO39">
        <f t="shared" si="0"/>
        <v>398093600000</v>
      </c>
      <c r="AP39">
        <v>0.53078559999999997</v>
      </c>
      <c r="AQ39">
        <v>6.3</v>
      </c>
      <c r="AR39">
        <v>1.81</v>
      </c>
      <c r="AS39" s="1">
        <v>40954</v>
      </c>
      <c r="AT39">
        <v>14775476000</v>
      </c>
      <c r="AU39">
        <v>0.4</v>
      </c>
      <c r="AV39" s="3">
        <v>3704</v>
      </c>
      <c r="AW39">
        <v>14818.48</v>
      </c>
      <c r="AX39">
        <v>1632246000</v>
      </c>
      <c r="AY39">
        <v>15686000</v>
      </c>
      <c r="AZ39">
        <v>3142392000</v>
      </c>
      <c r="BA39">
        <v>7559371000</v>
      </c>
      <c r="BB39">
        <v>2425781000</v>
      </c>
      <c r="BC39">
        <v>12349695000</v>
      </c>
      <c r="BF39">
        <v>-1502633175</v>
      </c>
      <c r="BG39">
        <v>32460508749</v>
      </c>
      <c r="BH39" s="4">
        <v>5250177</v>
      </c>
      <c r="BI39" s="4">
        <v>36441134</v>
      </c>
      <c r="BJ39" s="4">
        <v>44182672</v>
      </c>
      <c r="BK39" s="4">
        <v>51104558</v>
      </c>
      <c r="BL39" s="4">
        <v>4091516</v>
      </c>
      <c r="BM39" s="4">
        <v>53778155</v>
      </c>
      <c r="BN39" s="4">
        <v>758067</v>
      </c>
      <c r="BO39" s="4">
        <v>14574522</v>
      </c>
      <c r="BP39" s="4">
        <v>119636394</v>
      </c>
      <c r="BQ39" s="4">
        <v>29497814</v>
      </c>
      <c r="BR39" s="4">
        <v>42821</v>
      </c>
      <c r="BT39" s="1">
        <v>41321</v>
      </c>
      <c r="BW39" s="1">
        <v>41320</v>
      </c>
      <c r="BX39" s="5">
        <v>8471483.3900000006</v>
      </c>
      <c r="BZ39" s="1">
        <v>41320</v>
      </c>
      <c r="CA39" s="5">
        <v>315691.96999999997</v>
      </c>
      <c r="CE39" s="1">
        <v>41306</v>
      </c>
      <c r="CF39">
        <v>91423.33</v>
      </c>
      <c r="CG39">
        <v>116293.33</v>
      </c>
      <c r="CH39">
        <v>24870</v>
      </c>
      <c r="CI39">
        <v>50243.33</v>
      </c>
      <c r="CJ39">
        <v>5001793.33</v>
      </c>
      <c r="CK39">
        <v>-88190</v>
      </c>
      <c r="CL39">
        <v>-7746.67</v>
      </c>
      <c r="CN39" s="1">
        <v>41320</v>
      </c>
      <c r="CO39">
        <v>38.131496400000003</v>
      </c>
      <c r="CQ39" s="20">
        <v>41320</v>
      </c>
      <c r="CR39" s="21">
        <v>32783.910000000003</v>
      </c>
      <c r="CT39" s="1">
        <v>41289</v>
      </c>
      <c r="CU39" s="1">
        <v>41320</v>
      </c>
      <c r="CV39" s="18">
        <v>659966.97</v>
      </c>
      <c r="CW39" s="18">
        <v>413542084.13</v>
      </c>
      <c r="CX39" s="18">
        <v>16851.490000000002</v>
      </c>
      <c r="DA39" s="1">
        <v>36571</v>
      </c>
      <c r="DB39">
        <v>2.5</v>
      </c>
      <c r="DC39">
        <v>2.1999999999999999E-2</v>
      </c>
      <c r="DD39">
        <v>0.15458</v>
      </c>
      <c r="DE39">
        <v>837588</v>
      </c>
      <c r="DG39" s="1">
        <v>37970</v>
      </c>
      <c r="DH39">
        <v>102992</v>
      </c>
      <c r="DI39">
        <v>0</v>
      </c>
      <c r="DJ39">
        <v>22258723</v>
      </c>
      <c r="DK39">
        <v>418297</v>
      </c>
      <c r="DL39">
        <v>0</v>
      </c>
      <c r="DM39">
        <v>0</v>
      </c>
      <c r="DN39">
        <v>228295</v>
      </c>
      <c r="DO39">
        <v>0</v>
      </c>
      <c r="DP39">
        <v>0</v>
      </c>
      <c r="DQ39">
        <v>0</v>
      </c>
      <c r="DR39">
        <v>0</v>
      </c>
      <c r="DS39">
        <v>14500621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6171510</v>
      </c>
      <c r="EA39">
        <v>0</v>
      </c>
      <c r="EB39">
        <v>837008</v>
      </c>
      <c r="EE39" s="1"/>
      <c r="EG39" s="1">
        <v>42292</v>
      </c>
      <c r="EH39">
        <v>478.34</v>
      </c>
      <c r="EI39">
        <v>361.51</v>
      </c>
      <c r="EJ39">
        <v>946.87</v>
      </c>
      <c r="EN39" s="1">
        <v>37667</v>
      </c>
      <c r="EO39">
        <v>55693713</v>
      </c>
      <c r="EP39">
        <v>87897471</v>
      </c>
      <c r="EQ39">
        <v>-32203758</v>
      </c>
      <c r="ES39" s="3"/>
      <c r="EV39" s="1">
        <v>41322</v>
      </c>
      <c r="EW39">
        <v>137.47</v>
      </c>
      <c r="EX39" s="1"/>
      <c r="EY39" s="1">
        <v>41289</v>
      </c>
      <c r="EZ39" s="3">
        <v>-15700</v>
      </c>
      <c r="FD39" t="s">
        <v>282</v>
      </c>
    </row>
    <row r="40" spans="1:160" x14ac:dyDescent="0.25">
      <c r="A40" s="1">
        <v>41348</v>
      </c>
      <c r="B40" s="18">
        <v>488742.57</v>
      </c>
      <c r="C40" s="18">
        <v>298984590.13999999</v>
      </c>
      <c r="D40" s="18">
        <v>12166.04</v>
      </c>
      <c r="F40" s="1">
        <v>41348</v>
      </c>
      <c r="G40" s="5">
        <v>8226.3700000000008</v>
      </c>
      <c r="H40">
        <v>8226.3700000000008</v>
      </c>
      <c r="I40" s="5">
        <f t="shared" si="1"/>
        <v>0</v>
      </c>
      <c r="J40" s="1">
        <v>41348</v>
      </c>
      <c r="K40">
        <v>1.9827999999999999</v>
      </c>
      <c r="L40" s="4">
        <v>66614800</v>
      </c>
      <c r="M40" s="11">
        <v>175253445.88999999</v>
      </c>
      <c r="N40" s="11">
        <v>80980.900000000009</v>
      </c>
      <c r="O40" s="12">
        <v>320393730</v>
      </c>
      <c r="P40" s="11">
        <v>43943061.229999989</v>
      </c>
      <c r="Q40" s="11">
        <v>80116369.590000004</v>
      </c>
      <c r="R40">
        <v>6545974.4600000009</v>
      </c>
      <c r="S40">
        <v>19528.310000000001</v>
      </c>
      <c r="T40">
        <v>197075815.94</v>
      </c>
      <c r="U40">
        <v>116507.94</v>
      </c>
      <c r="V40">
        <v>197211852.19</v>
      </c>
      <c r="W40">
        <v>18360470433</v>
      </c>
      <c r="X40">
        <v>19281997605</v>
      </c>
      <c r="Y40">
        <v>148.01</v>
      </c>
      <c r="Z40" s="13">
        <v>0.2062449972</v>
      </c>
      <c r="AA40">
        <v>7.15</v>
      </c>
      <c r="AB40">
        <v>678</v>
      </c>
      <c r="AC40">
        <v>747384735200</v>
      </c>
      <c r="AD40">
        <v>0.6</v>
      </c>
      <c r="AE40">
        <v>891.84222222222195</v>
      </c>
      <c r="AF40">
        <v>735.40549999999996</v>
      </c>
      <c r="AG40">
        <v>680.12857142857104</v>
      </c>
      <c r="AH40">
        <v>824.9384</v>
      </c>
      <c r="AI40">
        <v>8.0632265206962295</v>
      </c>
      <c r="AJ40">
        <v>1.47</v>
      </c>
      <c r="AK40" s="16">
        <v>217.33</v>
      </c>
      <c r="AL40" s="16">
        <v>2.89</v>
      </c>
      <c r="AM40">
        <v>-0.01</v>
      </c>
      <c r="AN40" s="18">
        <v>434630.1</v>
      </c>
      <c r="AO40">
        <f t="shared" si="0"/>
        <v>434630100000</v>
      </c>
      <c r="AP40">
        <v>0.53078559999999997</v>
      </c>
      <c r="AQ40">
        <v>3.71</v>
      </c>
      <c r="AR40">
        <v>-0.26</v>
      </c>
      <c r="AS40" s="1">
        <v>40983</v>
      </c>
      <c r="AT40">
        <v>14775476000</v>
      </c>
      <c r="AU40">
        <v>0.4</v>
      </c>
      <c r="AV40" s="3">
        <v>3704</v>
      </c>
      <c r="AW40">
        <v>14818.48</v>
      </c>
      <c r="AX40">
        <v>1632246000</v>
      </c>
      <c r="AY40">
        <v>15686000</v>
      </c>
      <c r="AZ40">
        <v>3142392000</v>
      </c>
      <c r="BA40">
        <v>7559371000</v>
      </c>
      <c r="BB40">
        <v>2425781000</v>
      </c>
      <c r="BC40">
        <v>12349695000</v>
      </c>
      <c r="BF40">
        <v>-921527172</v>
      </c>
      <c r="BG40">
        <v>37642468038</v>
      </c>
      <c r="BH40" s="4">
        <v>4320074</v>
      </c>
      <c r="BI40" s="4">
        <v>35275698</v>
      </c>
      <c r="BJ40" s="4">
        <v>40364368</v>
      </c>
      <c r="BK40" s="4">
        <v>47302059</v>
      </c>
      <c r="BL40" s="4">
        <v>3926641</v>
      </c>
      <c r="BM40" s="4">
        <v>50220221</v>
      </c>
      <c r="BN40" s="4">
        <v>615776</v>
      </c>
      <c r="BO40" s="4">
        <v>17654758</v>
      </c>
      <c r="BP40" s="4">
        <v>96258493</v>
      </c>
      <c r="BQ40" s="4">
        <v>24374661</v>
      </c>
      <c r="BR40" s="4">
        <v>80981</v>
      </c>
      <c r="BT40" s="1">
        <v>41349</v>
      </c>
      <c r="BW40" s="1">
        <v>41348</v>
      </c>
      <c r="BX40" s="5">
        <v>16394524.879999999</v>
      </c>
      <c r="BZ40" s="1">
        <v>41348</v>
      </c>
      <c r="CA40" s="5">
        <v>278688.46999999997</v>
      </c>
      <c r="CE40" s="1">
        <v>41334</v>
      </c>
      <c r="CF40">
        <v>91423.33</v>
      </c>
      <c r="CG40">
        <v>116293.33</v>
      </c>
      <c r="CH40">
        <v>24870</v>
      </c>
      <c r="CI40">
        <v>50243.33</v>
      </c>
      <c r="CJ40">
        <v>5001793.33</v>
      </c>
      <c r="CK40">
        <v>-88190</v>
      </c>
      <c r="CL40">
        <v>-7746.67</v>
      </c>
      <c r="CN40" s="1">
        <v>41348</v>
      </c>
      <c r="CO40">
        <v>38.131496400000003</v>
      </c>
      <c r="CQ40" s="20">
        <v>41348</v>
      </c>
      <c r="CR40" s="21">
        <v>34380.910000000003</v>
      </c>
      <c r="CT40" s="1">
        <v>41320</v>
      </c>
      <c r="CU40" s="1">
        <v>41348</v>
      </c>
      <c r="CV40" s="18">
        <v>488742.57</v>
      </c>
      <c r="CW40" s="18">
        <v>298984590.13999999</v>
      </c>
      <c r="CX40" s="18">
        <v>12166.04</v>
      </c>
      <c r="DA40" s="1">
        <v>36600</v>
      </c>
      <c r="DB40">
        <v>2.5</v>
      </c>
      <c r="DC40">
        <v>2.1999999999999999E-2</v>
      </c>
      <c r="DD40">
        <v>0.15458</v>
      </c>
      <c r="DE40">
        <v>837588</v>
      </c>
      <c r="DG40" s="1">
        <v>38001</v>
      </c>
      <c r="DH40">
        <v>174202</v>
      </c>
      <c r="DI40">
        <v>0</v>
      </c>
      <c r="DJ40">
        <v>87454811</v>
      </c>
      <c r="DK40">
        <v>13258545</v>
      </c>
      <c r="DL40">
        <v>0</v>
      </c>
      <c r="DM40">
        <v>0</v>
      </c>
      <c r="DN40">
        <v>148074</v>
      </c>
      <c r="DO40">
        <v>0</v>
      </c>
      <c r="DP40">
        <v>0</v>
      </c>
      <c r="DQ40">
        <v>0</v>
      </c>
      <c r="DR40">
        <v>0</v>
      </c>
      <c r="DS40">
        <v>24399268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38500</v>
      </c>
      <c r="DZ40">
        <v>44798225</v>
      </c>
      <c r="EA40">
        <v>4149754</v>
      </c>
      <c r="EB40">
        <v>488243</v>
      </c>
      <c r="EE40" s="1"/>
      <c r="EG40" s="1">
        <v>42323</v>
      </c>
      <c r="EH40">
        <v>480.83</v>
      </c>
      <c r="EI40">
        <v>364.76</v>
      </c>
      <c r="EJ40">
        <v>946.87</v>
      </c>
      <c r="EN40" s="1">
        <v>37695</v>
      </c>
      <c r="EO40">
        <v>15739013</v>
      </c>
      <c r="EP40">
        <v>51025680</v>
      </c>
      <c r="EQ40">
        <v>-35286667</v>
      </c>
      <c r="ES40" s="3"/>
      <c r="EV40" s="1">
        <v>41350</v>
      </c>
      <c r="EW40">
        <v>1132.1199999999999</v>
      </c>
      <c r="EX40" s="1"/>
      <c r="EY40" s="1">
        <v>41320</v>
      </c>
      <c r="EZ40" t="s">
        <v>116</v>
      </c>
      <c r="FD40" t="s">
        <v>283</v>
      </c>
    </row>
    <row r="41" spans="1:160" x14ac:dyDescent="0.25">
      <c r="A41" s="1">
        <v>41379</v>
      </c>
      <c r="B41" s="18">
        <v>232235.11</v>
      </c>
      <c r="C41" s="18">
        <v>123674177.06</v>
      </c>
      <c r="D41" s="18">
        <v>16598.439999999999</v>
      </c>
      <c r="F41" s="1">
        <v>41379</v>
      </c>
      <c r="G41" s="5">
        <v>10493.23</v>
      </c>
      <c r="H41">
        <v>10493.23</v>
      </c>
      <c r="I41" s="5">
        <f t="shared" si="1"/>
        <v>0</v>
      </c>
      <c r="J41" s="1">
        <v>41379</v>
      </c>
      <c r="K41">
        <v>2.2200000000000002</v>
      </c>
      <c r="L41" s="4">
        <v>51142080</v>
      </c>
      <c r="M41" s="11">
        <v>183837888.06</v>
      </c>
      <c r="N41" s="11">
        <v>55866.66</v>
      </c>
      <c r="O41" s="12">
        <v>332909068</v>
      </c>
      <c r="P41" s="11">
        <v>50966610.419999994</v>
      </c>
      <c r="Q41" s="11">
        <v>76083323.670000017</v>
      </c>
      <c r="R41">
        <v>7247766.8100000005</v>
      </c>
      <c r="S41">
        <v>33148.01</v>
      </c>
      <c r="T41">
        <v>190209669.61000001</v>
      </c>
      <c r="U41">
        <v>89934.25</v>
      </c>
      <c r="V41">
        <v>190332751.87</v>
      </c>
      <c r="W41">
        <v>20550843458</v>
      </c>
      <c r="X41">
        <v>21788737806</v>
      </c>
      <c r="Y41">
        <v>149.79</v>
      </c>
      <c r="Z41" s="13">
        <v>0.14576522859999999</v>
      </c>
      <c r="AA41">
        <v>7.26</v>
      </c>
      <c r="AB41">
        <v>678</v>
      </c>
      <c r="AC41">
        <v>758163063000</v>
      </c>
      <c r="AD41">
        <v>0.59</v>
      </c>
      <c r="AE41">
        <v>891.81666666666604</v>
      </c>
      <c r="AF41">
        <v>735.572</v>
      </c>
      <c r="AG41">
        <v>680.37809523809506</v>
      </c>
      <c r="AH41">
        <v>823.60519999999997</v>
      </c>
      <c r="AI41">
        <v>7.93074902654143</v>
      </c>
      <c r="AJ41">
        <v>1.55</v>
      </c>
      <c r="AK41" s="15">
        <v>208.19</v>
      </c>
      <c r="AL41" s="15">
        <v>2.88</v>
      </c>
      <c r="AM41">
        <v>5.98</v>
      </c>
      <c r="AN41" s="18">
        <v>446504.9</v>
      </c>
      <c r="AO41">
        <f t="shared" si="0"/>
        <v>446504900000</v>
      </c>
      <c r="AP41">
        <v>0.53078559999999997</v>
      </c>
      <c r="AQ41">
        <v>1.97</v>
      </c>
      <c r="AR41">
        <v>-1.64</v>
      </c>
      <c r="AS41" s="1">
        <v>41014</v>
      </c>
      <c r="AT41">
        <v>14775476000</v>
      </c>
      <c r="AU41">
        <v>0.4</v>
      </c>
      <c r="AV41" s="3">
        <v>3704</v>
      </c>
      <c r="AW41">
        <v>14818.48</v>
      </c>
      <c r="AX41">
        <v>1632246000</v>
      </c>
      <c r="AY41">
        <v>15686000</v>
      </c>
      <c r="AZ41">
        <v>3142392000</v>
      </c>
      <c r="BA41">
        <v>7559371000</v>
      </c>
      <c r="BB41">
        <v>2425781000</v>
      </c>
      <c r="BC41">
        <v>12349695000</v>
      </c>
      <c r="BF41">
        <v>-1237894348</v>
      </c>
      <c r="BG41">
        <v>42339581264</v>
      </c>
      <c r="BH41" s="4">
        <v>6080245</v>
      </c>
      <c r="BI41" s="4">
        <v>35747834</v>
      </c>
      <c r="BJ41" s="4">
        <v>47393780</v>
      </c>
      <c r="BK41" s="4">
        <v>54211770</v>
      </c>
      <c r="BL41" s="4">
        <v>5010039</v>
      </c>
      <c r="BM41" s="4">
        <v>56073184</v>
      </c>
      <c r="BN41" s="4">
        <v>533921</v>
      </c>
      <c r="BO41" s="4">
        <v>19676864</v>
      </c>
      <c r="BP41" s="4">
        <v>84783054</v>
      </c>
      <c r="BQ41" s="4">
        <v>23342510</v>
      </c>
      <c r="BR41" s="4">
        <v>55867</v>
      </c>
      <c r="BT41" s="1">
        <v>41380</v>
      </c>
      <c r="BW41" s="1">
        <v>41379</v>
      </c>
      <c r="BX41" s="5">
        <v>12883110.300000001</v>
      </c>
      <c r="BZ41" s="1">
        <v>41379</v>
      </c>
      <c r="CA41" s="5">
        <v>255541.75999999998</v>
      </c>
      <c r="CE41" s="1">
        <v>41365</v>
      </c>
      <c r="CF41">
        <v>-195580</v>
      </c>
      <c r="CG41">
        <v>-168270</v>
      </c>
      <c r="CH41">
        <v>27306.67</v>
      </c>
      <c r="CI41">
        <v>-4916.67</v>
      </c>
      <c r="CJ41">
        <v>4955310</v>
      </c>
      <c r="CK41">
        <v>-103413.33</v>
      </c>
      <c r="CL41">
        <v>-38406.67</v>
      </c>
      <c r="CN41" s="1">
        <v>41379</v>
      </c>
      <c r="CO41">
        <v>38.131496400000003</v>
      </c>
      <c r="CQ41" s="20">
        <v>41379</v>
      </c>
      <c r="CR41" s="21">
        <v>35553.910000000003</v>
      </c>
      <c r="CT41" s="1">
        <v>41348</v>
      </c>
      <c r="CU41" s="1">
        <v>41379</v>
      </c>
      <c r="CV41" s="18">
        <v>232235.11</v>
      </c>
      <c r="CW41" s="18">
        <v>123674177.06</v>
      </c>
      <c r="CX41" s="18">
        <v>16598.439999999999</v>
      </c>
      <c r="DA41" s="1">
        <v>36631</v>
      </c>
      <c r="DB41">
        <v>2.5</v>
      </c>
      <c r="DC41">
        <v>2.1999999999999999E-2</v>
      </c>
      <c r="DD41">
        <v>0.15458</v>
      </c>
      <c r="DE41">
        <v>837588</v>
      </c>
      <c r="DG41" s="1">
        <v>38032</v>
      </c>
      <c r="DH41">
        <v>112948</v>
      </c>
      <c r="DI41">
        <v>0</v>
      </c>
      <c r="DJ41">
        <v>61315322</v>
      </c>
      <c r="DK41">
        <v>6287168</v>
      </c>
      <c r="DL41">
        <v>0</v>
      </c>
      <c r="DM41">
        <v>0</v>
      </c>
      <c r="DN41">
        <v>127837</v>
      </c>
      <c r="DO41">
        <v>0</v>
      </c>
      <c r="DP41">
        <v>0</v>
      </c>
      <c r="DQ41">
        <v>0</v>
      </c>
      <c r="DR41">
        <v>0</v>
      </c>
      <c r="DS41">
        <v>35886613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19250</v>
      </c>
      <c r="DZ41">
        <v>18563179</v>
      </c>
      <c r="EA41">
        <v>0</v>
      </c>
      <c r="EB41">
        <v>318327</v>
      </c>
      <c r="EE41" s="1"/>
      <c r="EG41" s="1">
        <v>42353</v>
      </c>
      <c r="EH41">
        <v>480.69</v>
      </c>
      <c r="EI41">
        <v>364.61</v>
      </c>
      <c r="EJ41">
        <v>946.87</v>
      </c>
      <c r="EN41" s="1">
        <v>37726</v>
      </c>
      <c r="EO41">
        <v>74053192</v>
      </c>
      <c r="EP41">
        <v>70231634</v>
      </c>
      <c r="EQ41">
        <v>3821558</v>
      </c>
      <c r="ES41" s="3"/>
      <c r="EV41" s="1">
        <v>41381</v>
      </c>
      <c r="EW41">
        <v>313.22000000000003</v>
      </c>
      <c r="EX41" s="1"/>
      <c r="EY41" s="1">
        <v>41348</v>
      </c>
      <c r="EZ41" t="s">
        <v>117</v>
      </c>
      <c r="FD41" t="s">
        <v>284</v>
      </c>
    </row>
    <row r="42" spans="1:160" x14ac:dyDescent="0.25">
      <c r="A42" s="1">
        <v>41409</v>
      </c>
      <c r="B42" s="18">
        <v>388096.63</v>
      </c>
      <c r="C42" s="18">
        <v>201476740.94</v>
      </c>
      <c r="D42" s="18">
        <v>10578.97</v>
      </c>
      <c r="F42" s="1">
        <v>41409</v>
      </c>
      <c r="G42" s="5">
        <v>6876.3200000000006</v>
      </c>
      <c r="H42">
        <v>6876.3200000000006</v>
      </c>
      <c r="I42" s="5">
        <f t="shared" si="1"/>
        <v>0</v>
      </c>
      <c r="J42" s="1">
        <v>41409</v>
      </c>
      <c r="K42">
        <v>2.3479999999999999</v>
      </c>
      <c r="L42" s="4">
        <v>33870360</v>
      </c>
      <c r="M42" s="11">
        <v>179854829.62</v>
      </c>
      <c r="N42" s="11">
        <v>240895.37</v>
      </c>
      <c r="O42" s="12">
        <v>344472322</v>
      </c>
      <c r="P42" s="11">
        <v>51380450.080000006</v>
      </c>
      <c r="Q42" s="11">
        <v>87697850.510000005</v>
      </c>
      <c r="R42">
        <v>7467310.3100000005</v>
      </c>
      <c r="S42">
        <v>157749.15</v>
      </c>
      <c r="T42">
        <v>201048255.05000001</v>
      </c>
      <c r="U42">
        <v>60838.62</v>
      </c>
      <c r="V42">
        <v>201266842.81999999</v>
      </c>
      <c r="W42">
        <v>21654862456</v>
      </c>
      <c r="X42">
        <v>21203755901</v>
      </c>
      <c r="Y42">
        <v>147.03</v>
      </c>
      <c r="Z42" s="13">
        <v>4.4636273000000001E-3</v>
      </c>
      <c r="AA42">
        <v>7.42</v>
      </c>
      <c r="AB42">
        <v>678</v>
      </c>
      <c r="AC42">
        <v>761863711600</v>
      </c>
      <c r="AD42">
        <v>0.35</v>
      </c>
      <c r="AE42">
        <v>849.82500000000005</v>
      </c>
      <c r="AF42">
        <v>689.72249999999997</v>
      </c>
      <c r="AG42">
        <v>637.78619047618997</v>
      </c>
      <c r="AH42">
        <v>777.33519999999999</v>
      </c>
      <c r="AI42">
        <v>7.6683832152143898</v>
      </c>
      <c r="AJ42">
        <v>1.37</v>
      </c>
      <c r="AK42" s="16">
        <v>212.16</v>
      </c>
      <c r="AL42" s="16">
        <v>2.86</v>
      </c>
      <c r="AM42">
        <v>11.88</v>
      </c>
      <c r="AN42" s="18">
        <v>441335.2</v>
      </c>
      <c r="AO42">
        <f t="shared" si="0"/>
        <v>441335200000</v>
      </c>
      <c r="AP42">
        <v>0.53078559999999997</v>
      </c>
      <c r="AQ42">
        <v>3.56</v>
      </c>
      <c r="AR42">
        <v>-1.18</v>
      </c>
      <c r="AS42" s="1">
        <v>41044</v>
      </c>
      <c r="AT42">
        <v>14775476000</v>
      </c>
      <c r="AU42">
        <v>0.4</v>
      </c>
      <c r="AV42" s="3">
        <v>3704</v>
      </c>
      <c r="AW42">
        <v>14818.48</v>
      </c>
      <c r="AX42">
        <v>1632246000</v>
      </c>
      <c r="AY42">
        <v>15686000</v>
      </c>
      <c r="AZ42">
        <v>3142392000</v>
      </c>
      <c r="BA42">
        <v>7559371000</v>
      </c>
      <c r="BB42">
        <v>2425781000</v>
      </c>
      <c r="BC42">
        <v>12349695000</v>
      </c>
      <c r="BF42">
        <v>451106555</v>
      </c>
      <c r="BG42">
        <v>42858618357</v>
      </c>
      <c r="BH42" s="4">
        <v>4617815</v>
      </c>
      <c r="BI42" s="4">
        <v>36561240</v>
      </c>
      <c r="BJ42" s="4">
        <v>44045474</v>
      </c>
      <c r="BK42" s="4">
        <v>55893677</v>
      </c>
      <c r="BL42" s="4">
        <v>4908996</v>
      </c>
      <c r="BM42" s="4">
        <v>56260912</v>
      </c>
      <c r="BN42" s="4">
        <v>745440</v>
      </c>
      <c r="BO42" s="4">
        <v>18961725</v>
      </c>
      <c r="BP42" s="4">
        <v>100088420</v>
      </c>
      <c r="BQ42" s="4">
        <v>22149152</v>
      </c>
      <c r="BR42" s="4">
        <v>239471</v>
      </c>
      <c r="BT42" s="1">
        <v>41410</v>
      </c>
      <c r="BW42" s="1">
        <v>41409</v>
      </c>
      <c r="BX42" s="5">
        <v>7898640.6199999992</v>
      </c>
      <c r="BZ42" s="1">
        <v>41409</v>
      </c>
      <c r="CA42" s="5">
        <v>343625.39</v>
      </c>
      <c r="CE42" s="1">
        <v>41395</v>
      </c>
      <c r="CF42">
        <v>-195580</v>
      </c>
      <c r="CG42">
        <v>-168270</v>
      </c>
      <c r="CH42">
        <v>27306.67</v>
      </c>
      <c r="CI42">
        <v>-4916.67</v>
      </c>
      <c r="CJ42">
        <v>4955310</v>
      </c>
      <c r="CK42">
        <v>-103413.33</v>
      </c>
      <c r="CL42">
        <v>-38406.67</v>
      </c>
      <c r="CN42" s="1">
        <v>41409</v>
      </c>
      <c r="CO42">
        <v>38.131496400000003</v>
      </c>
      <c r="CQ42" s="20">
        <v>41409</v>
      </c>
      <c r="CR42" s="21">
        <v>34883.910000000003</v>
      </c>
      <c r="CT42" s="1">
        <v>41379</v>
      </c>
      <c r="CU42" s="1">
        <v>41409</v>
      </c>
      <c r="CV42" s="18">
        <v>388096.63</v>
      </c>
      <c r="CW42" s="18">
        <v>201476740.94</v>
      </c>
      <c r="CX42" s="18">
        <v>10578.97</v>
      </c>
      <c r="DA42" s="1">
        <v>36661</v>
      </c>
      <c r="DB42">
        <v>2.5</v>
      </c>
      <c r="DC42">
        <v>2.1999999999999999E-2</v>
      </c>
      <c r="DD42">
        <v>0.15458</v>
      </c>
      <c r="DE42">
        <v>837588</v>
      </c>
      <c r="DG42" s="1">
        <v>38061</v>
      </c>
      <c r="DH42">
        <v>139859</v>
      </c>
      <c r="DI42">
        <v>0</v>
      </c>
      <c r="DJ42">
        <v>70662055</v>
      </c>
      <c r="DK42">
        <v>7850140</v>
      </c>
      <c r="DL42">
        <v>0</v>
      </c>
      <c r="DM42">
        <v>0</v>
      </c>
      <c r="DN42">
        <v>76486</v>
      </c>
      <c r="DO42">
        <v>0</v>
      </c>
      <c r="DP42">
        <v>0</v>
      </c>
      <c r="DQ42">
        <v>0</v>
      </c>
      <c r="DR42">
        <v>0</v>
      </c>
      <c r="DS42">
        <v>35894358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38500</v>
      </c>
      <c r="DZ42">
        <v>26210241</v>
      </c>
      <c r="EA42">
        <v>0</v>
      </c>
      <c r="EB42">
        <v>452471</v>
      </c>
      <c r="EE42" s="1"/>
      <c r="EG42" s="1">
        <v>42384</v>
      </c>
      <c r="EH42">
        <v>482.37</v>
      </c>
      <c r="EI42">
        <v>361.48</v>
      </c>
      <c r="EJ42">
        <v>966.09</v>
      </c>
      <c r="EN42" s="1">
        <v>37756</v>
      </c>
      <c r="EO42">
        <v>72487286</v>
      </c>
      <c r="EP42">
        <v>57190600</v>
      </c>
      <c r="EQ42">
        <v>15296686</v>
      </c>
      <c r="ES42" s="3"/>
      <c r="EV42" s="1">
        <v>41411</v>
      </c>
      <c r="EW42">
        <v>5266.42</v>
      </c>
      <c r="EX42" s="1"/>
      <c r="EY42" s="1">
        <v>41379</v>
      </c>
      <c r="EZ42" t="s">
        <v>118</v>
      </c>
      <c r="FD42" t="s">
        <v>285</v>
      </c>
    </row>
    <row r="43" spans="1:160" x14ac:dyDescent="0.25">
      <c r="A43" s="1">
        <v>41440</v>
      </c>
      <c r="B43" s="18">
        <v>448624.03</v>
      </c>
      <c r="C43" s="18">
        <v>136860545.66999999</v>
      </c>
      <c r="D43" s="18">
        <v>16067.81</v>
      </c>
      <c r="F43" s="1">
        <v>41440</v>
      </c>
      <c r="G43" s="5">
        <v>10444.01</v>
      </c>
      <c r="H43">
        <v>10444.01</v>
      </c>
      <c r="I43" s="5">
        <f t="shared" si="1"/>
        <v>0</v>
      </c>
      <c r="J43" s="1">
        <v>41440</v>
      </c>
      <c r="K43">
        <v>2.173</v>
      </c>
      <c r="L43" s="4">
        <v>19965144</v>
      </c>
      <c r="M43" s="11">
        <v>185583514.49000001</v>
      </c>
      <c r="N43" s="11">
        <v>1368360.53</v>
      </c>
      <c r="O43" s="12">
        <v>332679440</v>
      </c>
      <c r="P43" s="11">
        <v>55079428.710000001</v>
      </c>
      <c r="Q43" s="11">
        <v>68301674.290000007</v>
      </c>
      <c r="R43">
        <v>7803498.3199999994</v>
      </c>
      <c r="S43">
        <v>1121061.9099999999</v>
      </c>
      <c r="T43">
        <v>188545659.80000001</v>
      </c>
      <c r="U43">
        <v>35420.69</v>
      </c>
      <c r="V43">
        <v>189702142.40000001</v>
      </c>
      <c r="W43">
        <v>19331841435</v>
      </c>
      <c r="X43">
        <v>18986750021</v>
      </c>
      <c r="Y43">
        <v>144.87</v>
      </c>
      <c r="Z43" s="13">
        <v>0.74791528799999996</v>
      </c>
      <c r="AA43">
        <v>7.9</v>
      </c>
      <c r="AB43">
        <v>678</v>
      </c>
      <c r="AC43">
        <v>802710546000</v>
      </c>
      <c r="AD43">
        <v>0.28000000000000003</v>
      </c>
      <c r="AE43">
        <v>900.41</v>
      </c>
      <c r="AF43">
        <v>732.46100000000001</v>
      </c>
      <c r="AG43">
        <v>673.88142857142805</v>
      </c>
      <c r="AH43">
        <v>827.05679999999995</v>
      </c>
      <c r="AI43">
        <v>7.5252946804828804</v>
      </c>
      <c r="AJ43">
        <v>1.26</v>
      </c>
      <c r="AK43" s="15">
        <v>224.99</v>
      </c>
      <c r="AL43" s="15">
        <v>2.85</v>
      </c>
      <c r="AM43">
        <v>9.41</v>
      </c>
      <c r="AN43" s="18">
        <v>434739.6</v>
      </c>
      <c r="AO43">
        <f t="shared" si="0"/>
        <v>434739600000</v>
      </c>
      <c r="AP43">
        <v>0.53078559999999997</v>
      </c>
      <c r="AQ43">
        <v>3.36</v>
      </c>
      <c r="AR43">
        <v>-0.34</v>
      </c>
      <c r="AS43" s="1">
        <v>41075</v>
      </c>
      <c r="AT43">
        <v>14775476000</v>
      </c>
      <c r="AU43">
        <v>0.4</v>
      </c>
      <c r="AV43" s="3">
        <v>3704</v>
      </c>
      <c r="AW43">
        <v>14818.48</v>
      </c>
      <c r="AX43">
        <v>1632246000</v>
      </c>
      <c r="AY43">
        <v>15686000</v>
      </c>
      <c r="AZ43">
        <v>3142392000</v>
      </c>
      <c r="BA43">
        <v>7559371000</v>
      </c>
      <c r="BB43">
        <v>2425781000</v>
      </c>
      <c r="BC43">
        <v>12349695000</v>
      </c>
      <c r="BF43">
        <v>345091414</v>
      </c>
      <c r="BG43">
        <v>38318591456</v>
      </c>
      <c r="BH43" s="4">
        <v>4949192</v>
      </c>
      <c r="BI43" s="4">
        <v>37094494</v>
      </c>
      <c r="BJ43" s="4">
        <v>46601849</v>
      </c>
      <c r="BK43" s="4">
        <v>51430216</v>
      </c>
      <c r="BL43" s="4">
        <v>3916371</v>
      </c>
      <c r="BM43" s="4">
        <v>62470166</v>
      </c>
      <c r="BN43" s="4">
        <v>496283</v>
      </c>
      <c r="BO43" s="4">
        <v>17222197</v>
      </c>
      <c r="BP43" s="4">
        <v>83853374</v>
      </c>
      <c r="BQ43" s="4">
        <v>23278480</v>
      </c>
      <c r="BR43" s="4">
        <v>1366818</v>
      </c>
      <c r="BT43" s="1">
        <v>41441</v>
      </c>
      <c r="BW43" s="1">
        <v>41440</v>
      </c>
      <c r="BX43" s="5">
        <v>5341061.5199999996</v>
      </c>
      <c r="BZ43" s="1">
        <v>41440</v>
      </c>
      <c r="CA43" s="5">
        <v>357895.08</v>
      </c>
      <c r="CE43" s="1">
        <v>41426</v>
      </c>
      <c r="CF43">
        <v>-195580</v>
      </c>
      <c r="CG43">
        <v>-168270</v>
      </c>
      <c r="CH43">
        <v>27306.67</v>
      </c>
      <c r="CI43">
        <v>-4916.67</v>
      </c>
      <c r="CJ43">
        <v>4955310</v>
      </c>
      <c r="CK43">
        <v>-103413.33</v>
      </c>
      <c r="CL43">
        <v>-38406.67</v>
      </c>
      <c r="CN43" s="1">
        <v>41440</v>
      </c>
      <c r="CO43">
        <v>38.131496400000003</v>
      </c>
      <c r="CQ43" s="20">
        <v>41440</v>
      </c>
      <c r="CR43" s="21">
        <v>34397.910000000003</v>
      </c>
      <c r="CT43" s="1">
        <v>41409</v>
      </c>
      <c r="CU43" s="1">
        <v>41440</v>
      </c>
      <c r="CV43" s="18">
        <v>448624.03</v>
      </c>
      <c r="CW43" s="18">
        <v>136860545.66999999</v>
      </c>
      <c r="CX43" s="18">
        <v>16067.81</v>
      </c>
      <c r="DA43" s="1">
        <v>36692</v>
      </c>
      <c r="DB43">
        <v>2.5</v>
      </c>
      <c r="DC43">
        <v>2.1999999999999999E-2</v>
      </c>
      <c r="DD43">
        <v>0.15458</v>
      </c>
      <c r="DE43">
        <v>837588</v>
      </c>
      <c r="DG43" s="1">
        <v>38092</v>
      </c>
      <c r="DH43">
        <v>34781</v>
      </c>
      <c r="DI43">
        <v>0</v>
      </c>
      <c r="DJ43">
        <v>54418845</v>
      </c>
      <c r="DK43">
        <v>371048</v>
      </c>
      <c r="DL43">
        <v>0</v>
      </c>
      <c r="DM43">
        <v>0</v>
      </c>
      <c r="DN43">
        <v>338749</v>
      </c>
      <c r="DO43">
        <v>0</v>
      </c>
      <c r="DP43">
        <v>0</v>
      </c>
      <c r="DQ43">
        <v>0</v>
      </c>
      <c r="DR43">
        <v>0</v>
      </c>
      <c r="DS43">
        <v>51821860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19250</v>
      </c>
      <c r="DZ43">
        <v>1833157</v>
      </c>
      <c r="EA43">
        <v>0</v>
      </c>
      <c r="EB43">
        <v>0</v>
      </c>
      <c r="EE43" s="1"/>
      <c r="EG43" s="1">
        <v>42415</v>
      </c>
      <c r="EH43">
        <v>486.27</v>
      </c>
      <c r="EI43">
        <v>367.55</v>
      </c>
      <c r="EJ43">
        <v>962.61</v>
      </c>
      <c r="EN43" s="1">
        <v>37787</v>
      </c>
      <c r="EO43">
        <v>56428389</v>
      </c>
      <c r="EP43">
        <v>54327169</v>
      </c>
      <c r="EQ43">
        <v>2101220</v>
      </c>
      <c r="ES43" s="3"/>
      <c r="EV43" s="1">
        <v>41442</v>
      </c>
      <c r="EW43">
        <v>56.82</v>
      </c>
      <c r="EX43" s="1"/>
      <c r="EY43" s="1">
        <v>41409</v>
      </c>
      <c r="EZ43" s="3">
        <v>9410</v>
      </c>
      <c r="FD43" t="s">
        <v>286</v>
      </c>
    </row>
    <row r="44" spans="1:160" x14ac:dyDescent="0.25">
      <c r="A44" s="1">
        <v>41470</v>
      </c>
      <c r="B44" s="18">
        <v>392636.88</v>
      </c>
      <c r="C44" s="18">
        <v>117936590.55</v>
      </c>
      <c r="D44" s="18">
        <v>14906.87</v>
      </c>
      <c r="F44" s="1">
        <v>41470</v>
      </c>
      <c r="G44" s="5">
        <v>9822.39</v>
      </c>
      <c r="H44">
        <v>9822.39</v>
      </c>
      <c r="I44" s="5">
        <f t="shared" si="1"/>
        <v>0</v>
      </c>
      <c r="J44" s="1">
        <v>41470</v>
      </c>
      <c r="K44">
        <v>2.2522000000000002</v>
      </c>
      <c r="L44" s="4">
        <v>16478927</v>
      </c>
      <c r="M44" s="11">
        <v>195324928.36000004</v>
      </c>
      <c r="N44" s="11">
        <v>9636951.4700000007</v>
      </c>
      <c r="O44" s="12">
        <v>366418175</v>
      </c>
      <c r="P44" s="11">
        <v>56829002.560000002</v>
      </c>
      <c r="Q44" s="11">
        <v>80524951.140000015</v>
      </c>
      <c r="R44">
        <v>8049425.8300000001</v>
      </c>
      <c r="S44">
        <v>5795348.1100000003</v>
      </c>
      <c r="T44">
        <v>208091123.03</v>
      </c>
      <c r="U44">
        <v>21261.32</v>
      </c>
      <c r="V44">
        <v>213915329.31999999</v>
      </c>
      <c r="W44">
        <v>20357391663</v>
      </c>
      <c r="X44">
        <v>22867575854</v>
      </c>
      <c r="Y44">
        <v>152.13</v>
      </c>
      <c r="Z44" s="13">
        <v>0.26100205529999998</v>
      </c>
      <c r="AA44">
        <v>8.23</v>
      </c>
      <c r="AB44">
        <v>678</v>
      </c>
      <c r="AC44">
        <v>837741825200</v>
      </c>
      <c r="AD44">
        <v>-0.13</v>
      </c>
      <c r="AE44">
        <v>854.72555555555505</v>
      </c>
      <c r="AF44">
        <v>689.40800000000002</v>
      </c>
      <c r="AG44">
        <v>633.46190476190395</v>
      </c>
      <c r="AH44">
        <v>781.43719999999996</v>
      </c>
      <c r="AI44">
        <v>7.3808240903591704</v>
      </c>
      <c r="AJ44">
        <v>1.03</v>
      </c>
      <c r="AK44" s="16">
        <v>238.29</v>
      </c>
      <c r="AL44" s="16">
        <v>2.84</v>
      </c>
      <c r="AM44">
        <v>28.84</v>
      </c>
      <c r="AN44" s="18">
        <v>452597.5</v>
      </c>
      <c r="AO44">
        <f t="shared" si="0"/>
        <v>452597500000</v>
      </c>
      <c r="AP44">
        <v>0.53078559999999997</v>
      </c>
      <c r="AQ44">
        <v>3.4</v>
      </c>
      <c r="AR44">
        <v>-0.88</v>
      </c>
      <c r="AS44" s="1">
        <v>41105</v>
      </c>
      <c r="AT44">
        <v>14775476000</v>
      </c>
      <c r="AU44">
        <v>0.4</v>
      </c>
      <c r="AV44" s="3">
        <v>3704</v>
      </c>
      <c r="AW44">
        <v>14818.48</v>
      </c>
      <c r="AX44">
        <v>1632246000</v>
      </c>
      <c r="AY44">
        <v>15686000</v>
      </c>
      <c r="AZ44">
        <v>3142392000</v>
      </c>
      <c r="BA44">
        <v>7559371000</v>
      </c>
      <c r="BB44">
        <v>2425781000</v>
      </c>
      <c r="BC44">
        <v>12349695000</v>
      </c>
      <c r="BF44">
        <v>-2510184191</v>
      </c>
      <c r="BG44">
        <v>43224967517</v>
      </c>
      <c r="BH44" s="4">
        <v>6174392</v>
      </c>
      <c r="BI44" s="4">
        <v>37127864</v>
      </c>
      <c r="BJ44" s="4">
        <v>48996711</v>
      </c>
      <c r="BK44" s="4">
        <v>56047492</v>
      </c>
      <c r="BL44" s="4">
        <v>5038151</v>
      </c>
      <c r="BM44" s="4">
        <v>62069356</v>
      </c>
      <c r="BN44" s="4">
        <v>861727</v>
      </c>
      <c r="BO44" s="4">
        <v>18512563</v>
      </c>
      <c r="BP44" s="4">
        <v>96468090</v>
      </c>
      <c r="BQ44" s="4">
        <v>25474738</v>
      </c>
      <c r="BR44" s="4">
        <v>9647091</v>
      </c>
      <c r="BT44" s="1">
        <v>41471</v>
      </c>
      <c r="BW44" s="1">
        <v>41470</v>
      </c>
      <c r="BX44" s="5">
        <v>3882555.66</v>
      </c>
      <c r="BZ44" s="1">
        <v>41470</v>
      </c>
      <c r="CA44" s="5">
        <v>352535.58</v>
      </c>
      <c r="CE44" s="1">
        <v>41456</v>
      </c>
      <c r="CF44">
        <v>-13366.67</v>
      </c>
      <c r="CG44">
        <v>7183.33</v>
      </c>
      <c r="CH44">
        <v>20550</v>
      </c>
      <c r="CI44">
        <v>6713.33</v>
      </c>
      <c r="CJ44">
        <v>5095290</v>
      </c>
      <c r="CK44">
        <v>-80373.33</v>
      </c>
      <c r="CL44">
        <v>-27106.67</v>
      </c>
      <c r="CN44" s="1">
        <v>41470</v>
      </c>
      <c r="CO44">
        <v>38.131496400000003</v>
      </c>
      <c r="CQ44" s="20">
        <v>41470</v>
      </c>
      <c r="CR44" s="21">
        <v>35183.910000000003</v>
      </c>
      <c r="CT44" s="1">
        <v>41440</v>
      </c>
      <c r="CU44" s="1">
        <v>41470</v>
      </c>
      <c r="CV44" s="18">
        <v>392636.88</v>
      </c>
      <c r="CW44" s="18">
        <v>117936590.55</v>
      </c>
      <c r="CX44" s="18">
        <v>14906.87</v>
      </c>
      <c r="DA44" s="1">
        <v>36722</v>
      </c>
      <c r="DB44">
        <v>2.5</v>
      </c>
      <c r="DC44">
        <v>2.1999999999999999E-2</v>
      </c>
      <c r="DD44">
        <v>0.15458</v>
      </c>
      <c r="DE44">
        <v>837588</v>
      </c>
      <c r="DG44" s="1">
        <v>38122</v>
      </c>
      <c r="DH44">
        <v>25016</v>
      </c>
      <c r="DI44">
        <v>0</v>
      </c>
      <c r="DJ44">
        <v>45271905</v>
      </c>
      <c r="DK44">
        <v>315000</v>
      </c>
      <c r="DL44">
        <v>0</v>
      </c>
      <c r="DM44">
        <v>0</v>
      </c>
      <c r="DN44">
        <v>0</v>
      </c>
      <c r="DO44">
        <v>0</v>
      </c>
      <c r="DP44">
        <v>12220</v>
      </c>
      <c r="DQ44">
        <v>0</v>
      </c>
      <c r="DR44">
        <v>0</v>
      </c>
      <c r="DS44">
        <v>36149872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8609239</v>
      </c>
      <c r="EA44">
        <v>0</v>
      </c>
      <c r="EB44">
        <v>160558</v>
      </c>
      <c r="EE44" s="1"/>
      <c r="EG44" s="1">
        <v>42444</v>
      </c>
      <c r="EH44">
        <v>496.83</v>
      </c>
      <c r="EI44">
        <v>367.92</v>
      </c>
      <c r="EJ44">
        <v>1010.84</v>
      </c>
      <c r="EN44" s="1">
        <v>37817</v>
      </c>
      <c r="EO44">
        <v>65533002</v>
      </c>
      <c r="EP44">
        <v>19061180</v>
      </c>
      <c r="EQ44">
        <v>46471822</v>
      </c>
      <c r="ES44" s="3"/>
      <c r="EV44" s="1">
        <v>41472</v>
      </c>
      <c r="EW44">
        <v>5366.01</v>
      </c>
      <c r="EX44" s="1"/>
      <c r="EY44" s="1">
        <v>41440</v>
      </c>
      <c r="EZ44" t="s">
        <v>119</v>
      </c>
      <c r="FD44" t="s">
        <v>287</v>
      </c>
    </row>
    <row r="45" spans="1:160" x14ac:dyDescent="0.25">
      <c r="A45" s="1">
        <v>41501</v>
      </c>
      <c r="B45" s="18">
        <v>376176.84</v>
      </c>
      <c r="C45" s="18">
        <v>204687031.03</v>
      </c>
      <c r="D45" s="18">
        <v>11050.93</v>
      </c>
      <c r="F45" s="1">
        <v>41501</v>
      </c>
      <c r="G45" s="5">
        <v>7785.1</v>
      </c>
      <c r="H45">
        <v>7785.1</v>
      </c>
      <c r="I45" s="5">
        <f t="shared" si="1"/>
        <v>0</v>
      </c>
      <c r="J45" s="1">
        <v>41501</v>
      </c>
      <c r="K45">
        <v>2.3422000000000001</v>
      </c>
      <c r="L45" s="4">
        <v>11351446</v>
      </c>
      <c r="M45" s="11">
        <v>199280756.95000002</v>
      </c>
      <c r="N45" s="11">
        <v>525281.83000000007</v>
      </c>
      <c r="O45" s="12">
        <v>383635706</v>
      </c>
      <c r="P45" s="11">
        <v>53930832.550000004</v>
      </c>
      <c r="Q45" s="11">
        <v>104158921.67999999</v>
      </c>
      <c r="R45">
        <v>8079245.3299999991</v>
      </c>
      <c r="S45">
        <v>179636.06</v>
      </c>
      <c r="T45">
        <v>230154963.15000001</v>
      </c>
      <c r="U45">
        <v>18086.45</v>
      </c>
      <c r="V45">
        <v>230354285.66</v>
      </c>
      <c r="W45">
        <v>21214505830</v>
      </c>
      <c r="X45">
        <v>20364218693</v>
      </c>
      <c r="Y45">
        <v>151.81</v>
      </c>
      <c r="Z45" s="13">
        <v>0.1463954445</v>
      </c>
      <c r="AA45">
        <v>8.4499999999999993</v>
      </c>
      <c r="AB45">
        <v>678</v>
      </c>
      <c r="AC45">
        <v>859592084400</v>
      </c>
      <c r="AD45">
        <v>0.16</v>
      </c>
      <c r="AE45">
        <v>851.32222222222197</v>
      </c>
      <c r="AF45">
        <v>688.46550000000002</v>
      </c>
      <c r="AG45">
        <v>632.50666666666598</v>
      </c>
      <c r="AH45">
        <v>778.04279999999903</v>
      </c>
      <c r="AI45">
        <v>7.2006184455452598</v>
      </c>
      <c r="AJ45">
        <v>1.24</v>
      </c>
      <c r="AK45" s="15">
        <v>263.25</v>
      </c>
      <c r="AL45" s="15">
        <v>2.84</v>
      </c>
      <c r="AM45">
        <v>18.420000000000002</v>
      </c>
      <c r="AN45" s="18">
        <v>453781.6</v>
      </c>
      <c r="AO45">
        <f t="shared" si="0"/>
        <v>453781600000</v>
      </c>
      <c r="AP45">
        <v>0.53078559999999997</v>
      </c>
      <c r="AQ45">
        <v>4.7</v>
      </c>
      <c r="AR45">
        <v>0.02</v>
      </c>
      <c r="AS45" s="1">
        <v>41136</v>
      </c>
      <c r="AT45">
        <v>14775476000</v>
      </c>
      <c r="AU45">
        <v>0.4</v>
      </c>
      <c r="AV45" s="3">
        <v>3704</v>
      </c>
      <c r="AW45">
        <v>14818.48</v>
      </c>
      <c r="AX45">
        <v>1632246000</v>
      </c>
      <c r="AY45">
        <v>15686000</v>
      </c>
      <c r="AZ45">
        <v>3142392000</v>
      </c>
      <c r="BA45">
        <v>7559371000</v>
      </c>
      <c r="BB45">
        <v>2425781000</v>
      </c>
      <c r="BC45">
        <v>12349695000</v>
      </c>
      <c r="BF45">
        <v>850287137</v>
      </c>
      <c r="BG45">
        <v>41578724523</v>
      </c>
      <c r="BH45" s="4">
        <v>6677943</v>
      </c>
      <c r="BI45" s="4">
        <v>38640636</v>
      </c>
      <c r="BJ45" s="4">
        <v>47564473</v>
      </c>
      <c r="BK45" s="4">
        <v>56555794</v>
      </c>
      <c r="BL45" s="4">
        <v>5375210</v>
      </c>
      <c r="BM45" s="4">
        <v>66580986</v>
      </c>
      <c r="BN45" s="4">
        <v>760521</v>
      </c>
      <c r="BO45" s="4">
        <v>19278260</v>
      </c>
      <c r="BP45" s="4">
        <v>114700706</v>
      </c>
      <c r="BQ45" s="4">
        <v>26975895</v>
      </c>
      <c r="BR45" s="4">
        <v>525282</v>
      </c>
      <c r="BT45" s="1">
        <v>41502</v>
      </c>
      <c r="BW45" s="1">
        <v>41501</v>
      </c>
      <c r="BX45" s="5">
        <v>2425498.6</v>
      </c>
      <c r="BZ45" s="1">
        <v>41501</v>
      </c>
      <c r="CA45" s="5">
        <v>377215.4</v>
      </c>
      <c r="CE45" s="1">
        <v>41487</v>
      </c>
      <c r="CF45">
        <v>-13366.67</v>
      </c>
      <c r="CG45">
        <v>7183.33</v>
      </c>
      <c r="CH45">
        <v>20550</v>
      </c>
      <c r="CI45">
        <v>6713.33</v>
      </c>
      <c r="CJ45">
        <v>5095290</v>
      </c>
      <c r="CK45">
        <v>-80373.33</v>
      </c>
      <c r="CL45">
        <v>-27106.67</v>
      </c>
      <c r="CN45" s="1">
        <v>41501</v>
      </c>
      <c r="CO45">
        <v>38.131496400000003</v>
      </c>
      <c r="CQ45" s="20">
        <v>41501</v>
      </c>
      <c r="CR45" s="21">
        <v>35190.910000000003</v>
      </c>
      <c r="CT45" s="1">
        <v>41470</v>
      </c>
      <c r="CU45" s="1">
        <v>41501</v>
      </c>
      <c r="CV45" s="18">
        <v>376176.84</v>
      </c>
      <c r="CW45" s="18">
        <v>204687031.03</v>
      </c>
      <c r="CX45" s="18">
        <v>11050.93</v>
      </c>
      <c r="DA45" s="1">
        <v>36753</v>
      </c>
      <c r="DB45">
        <v>2.5</v>
      </c>
      <c r="DC45">
        <v>2.1999999999999999E-2</v>
      </c>
      <c r="DD45">
        <v>0.15458</v>
      </c>
      <c r="DE45">
        <v>837588</v>
      </c>
      <c r="DG45" s="1">
        <v>38153</v>
      </c>
      <c r="DH45">
        <v>27609</v>
      </c>
      <c r="DI45">
        <v>0</v>
      </c>
      <c r="DJ45">
        <v>53228008</v>
      </c>
      <c r="DK45">
        <v>15633604</v>
      </c>
      <c r="DL45">
        <v>0</v>
      </c>
      <c r="DM45">
        <v>0</v>
      </c>
      <c r="DN45">
        <v>234991</v>
      </c>
      <c r="DO45">
        <v>0</v>
      </c>
      <c r="DP45">
        <v>0</v>
      </c>
      <c r="DQ45">
        <v>0</v>
      </c>
      <c r="DR45">
        <v>0</v>
      </c>
      <c r="DS45">
        <v>19509722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76648</v>
      </c>
      <c r="DZ45">
        <v>17564769</v>
      </c>
      <c r="EA45">
        <v>44639</v>
      </c>
      <c r="EB45">
        <v>136026</v>
      </c>
      <c r="EE45" s="1"/>
      <c r="EG45" s="1">
        <v>42475</v>
      </c>
      <c r="EH45">
        <v>495.09</v>
      </c>
      <c r="EI45">
        <v>365.64</v>
      </c>
      <c r="EJ45">
        <v>1010.84</v>
      </c>
      <c r="EN45" s="1">
        <v>37848</v>
      </c>
      <c r="EO45">
        <v>51499651</v>
      </c>
      <c r="EP45">
        <v>37928583</v>
      </c>
      <c r="EQ45">
        <v>13571068</v>
      </c>
      <c r="ES45" s="3"/>
      <c r="EV45" s="1">
        <v>41503</v>
      </c>
      <c r="EW45">
        <v>358.9</v>
      </c>
      <c r="EX45" s="1"/>
      <c r="EY45" s="1">
        <v>41470</v>
      </c>
      <c r="EZ45" t="s">
        <v>120</v>
      </c>
      <c r="FD45" t="s">
        <v>288</v>
      </c>
    </row>
    <row r="46" spans="1:160" x14ac:dyDescent="0.25">
      <c r="A46" s="1">
        <v>41532</v>
      </c>
      <c r="B46" s="18">
        <v>506719.23</v>
      </c>
      <c r="C46" s="18">
        <v>193756208.19</v>
      </c>
      <c r="D46" s="18">
        <v>13989.29</v>
      </c>
      <c r="F46" s="1">
        <v>41532</v>
      </c>
      <c r="G46" s="5">
        <v>9093.01</v>
      </c>
      <c r="H46">
        <v>9093.01</v>
      </c>
      <c r="I46" s="5">
        <f t="shared" si="1"/>
        <v>0</v>
      </c>
      <c r="J46" s="1">
        <v>41532</v>
      </c>
      <c r="K46">
        <v>2.2705000000000002</v>
      </c>
      <c r="L46" s="4">
        <v>8800958</v>
      </c>
      <c r="M46" s="11">
        <v>195954192.37</v>
      </c>
      <c r="N46" s="11">
        <v>3550013.3200000003</v>
      </c>
      <c r="O46" s="12">
        <v>403898875</v>
      </c>
      <c r="P46" s="11">
        <v>61696141.030000001</v>
      </c>
      <c r="Q46" s="11">
        <v>117409632.21000001</v>
      </c>
      <c r="R46">
        <v>7965059.2999999989</v>
      </c>
      <c r="S46">
        <v>2742061.48</v>
      </c>
      <c r="T46">
        <v>242722899.22999999</v>
      </c>
      <c r="U46">
        <v>7321.41</v>
      </c>
      <c r="V46">
        <v>245472282.12</v>
      </c>
      <c r="W46">
        <v>20745602464</v>
      </c>
      <c r="X46">
        <v>19035573348</v>
      </c>
      <c r="Y46">
        <v>147.27000000000001</v>
      </c>
      <c r="Z46" s="13">
        <v>1.4992230514</v>
      </c>
      <c r="AA46">
        <v>8.9</v>
      </c>
      <c r="AB46">
        <v>678</v>
      </c>
      <c r="AC46">
        <v>837028907000</v>
      </c>
      <c r="AD46">
        <v>0.27</v>
      </c>
      <c r="AE46">
        <v>863.74111111111097</v>
      </c>
      <c r="AF46">
        <v>697.72149999999999</v>
      </c>
      <c r="AG46">
        <v>640.72095238095199</v>
      </c>
      <c r="AH46">
        <v>789.15120000000002</v>
      </c>
      <c r="AI46">
        <v>7.0317424812412304</v>
      </c>
      <c r="AJ46">
        <v>1.35</v>
      </c>
      <c r="AK46" s="16">
        <v>256.42</v>
      </c>
      <c r="AL46" s="16">
        <v>2.83</v>
      </c>
      <c r="AM46">
        <v>27.199200000000001</v>
      </c>
      <c r="AN46" s="18">
        <v>447754.9</v>
      </c>
      <c r="AO46">
        <f t="shared" si="0"/>
        <v>447754900000</v>
      </c>
      <c r="AP46">
        <v>0.53078559999999997</v>
      </c>
      <c r="AQ46">
        <v>4.47</v>
      </c>
      <c r="AR46">
        <v>2.4</v>
      </c>
      <c r="AS46" s="1">
        <v>41167</v>
      </c>
      <c r="AT46">
        <v>14775476000</v>
      </c>
      <c r="AU46">
        <v>0.4</v>
      </c>
      <c r="AV46" s="3">
        <v>3704</v>
      </c>
      <c r="AW46">
        <v>14818.48</v>
      </c>
      <c r="AX46">
        <v>1632246000</v>
      </c>
      <c r="AY46">
        <v>15686000</v>
      </c>
      <c r="AZ46">
        <v>3142392000</v>
      </c>
      <c r="BA46">
        <v>7559371000</v>
      </c>
      <c r="BB46">
        <v>2425781000</v>
      </c>
      <c r="BC46">
        <v>12349695000</v>
      </c>
      <c r="BF46">
        <v>1710029116</v>
      </c>
      <c r="BG46">
        <v>39781175812</v>
      </c>
      <c r="BH46" s="4">
        <v>6562486</v>
      </c>
      <c r="BI46" s="4">
        <v>38987846</v>
      </c>
      <c r="BJ46" s="4">
        <v>48441796</v>
      </c>
      <c r="BK46" s="4">
        <v>58571691</v>
      </c>
      <c r="BL46" s="4">
        <v>7096869</v>
      </c>
      <c r="BM46" s="4">
        <v>65807134</v>
      </c>
      <c r="BN46" s="4">
        <v>854525</v>
      </c>
      <c r="BO46" s="4">
        <v>20284451</v>
      </c>
      <c r="BP46" s="4">
        <v>128112171</v>
      </c>
      <c r="BQ46" s="4">
        <v>25630247</v>
      </c>
      <c r="BR46" s="4">
        <v>3549659</v>
      </c>
      <c r="BT46" s="1">
        <v>41533</v>
      </c>
      <c r="BW46" s="1">
        <v>41532</v>
      </c>
      <c r="BX46" s="5">
        <v>2301818.4500000002</v>
      </c>
      <c r="BZ46" s="1">
        <v>41532</v>
      </c>
      <c r="CA46" s="5">
        <v>343126.19</v>
      </c>
      <c r="CE46" s="1">
        <v>41518</v>
      </c>
      <c r="CF46">
        <v>-13366.67</v>
      </c>
      <c r="CG46">
        <v>7183.33</v>
      </c>
      <c r="CH46">
        <v>20550</v>
      </c>
      <c r="CI46">
        <v>6713.33</v>
      </c>
      <c r="CJ46">
        <v>5095290</v>
      </c>
      <c r="CK46">
        <v>-80373.33</v>
      </c>
      <c r="CL46">
        <v>-27106.67</v>
      </c>
      <c r="CN46" s="1">
        <v>41532</v>
      </c>
      <c r="CO46">
        <v>38.131496400000003</v>
      </c>
      <c r="CQ46" s="20">
        <v>41532</v>
      </c>
      <c r="CR46" s="21">
        <v>33462.910000000003</v>
      </c>
      <c r="CT46" s="1">
        <v>41501</v>
      </c>
      <c r="CU46" s="1">
        <v>41532</v>
      </c>
      <c r="CV46" s="18">
        <v>506719.23</v>
      </c>
      <c r="CW46" s="18">
        <v>193756208.19</v>
      </c>
      <c r="CX46" s="18">
        <v>13989.29</v>
      </c>
      <c r="DA46" s="1">
        <v>36784</v>
      </c>
      <c r="DB46">
        <v>2.5</v>
      </c>
      <c r="DC46">
        <v>2.1999999999999999E-2</v>
      </c>
      <c r="DD46">
        <v>0.15458</v>
      </c>
      <c r="DE46">
        <v>837588</v>
      </c>
      <c r="DG46" s="1">
        <v>38183</v>
      </c>
      <c r="DH46">
        <v>80978</v>
      </c>
      <c r="DI46">
        <v>0</v>
      </c>
      <c r="DJ46">
        <v>112467153</v>
      </c>
      <c r="DK46">
        <v>14254000</v>
      </c>
      <c r="DL46">
        <v>0</v>
      </c>
      <c r="DM46">
        <v>0</v>
      </c>
      <c r="DN46">
        <v>156310</v>
      </c>
      <c r="DO46">
        <v>0</v>
      </c>
      <c r="DP46">
        <v>0</v>
      </c>
      <c r="DQ46">
        <v>0</v>
      </c>
      <c r="DR46">
        <v>0</v>
      </c>
      <c r="DS46">
        <v>43245794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49915591</v>
      </c>
      <c r="EA46">
        <v>2590710</v>
      </c>
      <c r="EB46">
        <v>2223770</v>
      </c>
      <c r="EE46" s="1"/>
      <c r="EG46" s="1">
        <v>42505</v>
      </c>
      <c r="EH46">
        <v>496.72</v>
      </c>
      <c r="EI46">
        <v>369.22</v>
      </c>
      <c r="EJ46">
        <v>1005.68</v>
      </c>
      <c r="EN46" s="1">
        <v>37879</v>
      </c>
      <c r="EO46">
        <v>68606866</v>
      </c>
      <c r="EP46">
        <v>103651729</v>
      </c>
      <c r="EQ46">
        <v>-35044863</v>
      </c>
      <c r="ES46" s="3"/>
      <c r="EV46" s="1">
        <v>41534</v>
      </c>
      <c r="EW46">
        <v>647.77</v>
      </c>
      <c r="EX46" s="1"/>
      <c r="EY46" s="1">
        <v>41501</v>
      </c>
      <c r="EZ46" s="3">
        <v>271992</v>
      </c>
      <c r="FD46" t="s">
        <v>289</v>
      </c>
    </row>
    <row r="47" spans="1:160" x14ac:dyDescent="0.25">
      <c r="A47" s="1">
        <v>41562</v>
      </c>
      <c r="B47" s="18">
        <v>359217.39</v>
      </c>
      <c r="C47" s="18">
        <v>205651388.52000001</v>
      </c>
      <c r="D47" s="18">
        <v>22020.35</v>
      </c>
      <c r="F47" s="1">
        <v>41562</v>
      </c>
      <c r="G47" s="5">
        <v>14313.17</v>
      </c>
      <c r="H47">
        <v>14313.17</v>
      </c>
      <c r="I47" s="5">
        <f t="shared" si="1"/>
        <v>0</v>
      </c>
      <c r="J47" s="1">
        <v>41562</v>
      </c>
      <c r="K47">
        <v>2.1886000000000001</v>
      </c>
      <c r="L47" s="4">
        <v>7633384</v>
      </c>
      <c r="M47" s="11">
        <v>192574301.99999997</v>
      </c>
      <c r="N47" s="11">
        <v>431592.70999999996</v>
      </c>
      <c r="O47" s="12">
        <v>364972896</v>
      </c>
      <c r="P47" s="11">
        <v>56151058.32</v>
      </c>
      <c r="Q47" s="11">
        <v>89181706.049999997</v>
      </c>
      <c r="R47">
        <v>8367449.0100000007</v>
      </c>
      <c r="S47">
        <v>152348.96</v>
      </c>
      <c r="T47">
        <v>206136253.11000001</v>
      </c>
      <c r="U47">
        <v>4238.1400000000003</v>
      </c>
      <c r="V47">
        <v>206302695.74000001</v>
      </c>
      <c r="W47">
        <v>20636722332</v>
      </c>
      <c r="X47">
        <v>23201590344</v>
      </c>
      <c r="Y47">
        <v>151.9</v>
      </c>
      <c r="Z47" s="13">
        <v>0.85732916260000003</v>
      </c>
      <c r="AA47">
        <v>9.25</v>
      </c>
      <c r="AB47">
        <v>678</v>
      </c>
      <c r="AC47">
        <v>797755643000</v>
      </c>
      <c r="AD47">
        <v>0.61</v>
      </c>
      <c r="AE47">
        <v>866.33777777777698</v>
      </c>
      <c r="AF47">
        <v>702.44550000000004</v>
      </c>
      <c r="AG47">
        <v>646.33000000000004</v>
      </c>
      <c r="AH47">
        <v>792.87959999999998</v>
      </c>
      <c r="AI47">
        <v>6.7936469175747503</v>
      </c>
      <c r="AJ47" s="3">
        <v>1.5699000000000001</v>
      </c>
      <c r="AK47" s="15">
        <v>239.44</v>
      </c>
      <c r="AL47" s="15">
        <v>2.83</v>
      </c>
      <c r="AM47">
        <v>0.28999999999999998</v>
      </c>
      <c r="AN47" s="18">
        <v>475713.6</v>
      </c>
      <c r="AO47">
        <f t="shared" si="0"/>
        <v>475713600000</v>
      </c>
      <c r="AP47">
        <v>0.53078559999999997</v>
      </c>
      <c r="AQ47">
        <v>1.47</v>
      </c>
      <c r="AR47">
        <v>-1.1299999999999999</v>
      </c>
      <c r="AS47" s="1">
        <v>41197</v>
      </c>
      <c r="AT47">
        <v>14775476000</v>
      </c>
      <c r="AU47">
        <v>0.4</v>
      </c>
      <c r="AV47" s="3">
        <v>3704</v>
      </c>
      <c r="AW47">
        <v>14818.48</v>
      </c>
      <c r="AX47">
        <v>1632246000</v>
      </c>
      <c r="AY47">
        <v>15686000</v>
      </c>
      <c r="AZ47">
        <v>3142392000</v>
      </c>
      <c r="BA47">
        <v>7559371000</v>
      </c>
      <c r="BB47">
        <v>2425781000</v>
      </c>
      <c r="BC47">
        <v>12349695000</v>
      </c>
      <c r="BF47">
        <v>-2564868012</v>
      </c>
      <c r="BG47">
        <v>43838312676</v>
      </c>
      <c r="BH47" s="4">
        <v>5999909</v>
      </c>
      <c r="BI47" s="4">
        <v>39163357</v>
      </c>
      <c r="BJ47" s="4">
        <v>46223134</v>
      </c>
      <c r="BK47" s="4">
        <v>54918314</v>
      </c>
      <c r="BL47" s="4">
        <v>5724496</v>
      </c>
      <c r="BM47" s="4">
        <v>59348233</v>
      </c>
      <c r="BN47" s="4">
        <v>1077150</v>
      </c>
      <c r="BO47" s="4">
        <v>23141302</v>
      </c>
      <c r="BP47" s="4">
        <v>103428214</v>
      </c>
      <c r="BQ47" s="4">
        <v>25517194</v>
      </c>
      <c r="BR47" s="4">
        <v>431593</v>
      </c>
      <c r="BT47" s="1">
        <v>41563</v>
      </c>
      <c r="BW47" s="1">
        <v>41562</v>
      </c>
      <c r="BX47" s="5">
        <v>1728936.34</v>
      </c>
      <c r="BZ47" s="1">
        <v>41562</v>
      </c>
      <c r="CA47" s="5">
        <v>366804.39</v>
      </c>
      <c r="CE47" s="1">
        <v>41548</v>
      </c>
      <c r="CF47">
        <v>12250</v>
      </c>
      <c r="CG47">
        <v>41443.33</v>
      </c>
      <c r="CH47">
        <v>29196.67</v>
      </c>
      <c r="CI47">
        <v>12620</v>
      </c>
      <c r="CJ47">
        <v>5225070</v>
      </c>
      <c r="CK47">
        <v>-59996.67</v>
      </c>
      <c r="CL47">
        <v>-11466.67</v>
      </c>
      <c r="CN47" s="1">
        <v>41562</v>
      </c>
      <c r="CO47">
        <v>38.131496400000003</v>
      </c>
      <c r="CQ47" s="20">
        <v>41562</v>
      </c>
      <c r="CR47" s="21">
        <v>34006.910000000003</v>
      </c>
      <c r="CT47" s="1">
        <v>41532</v>
      </c>
      <c r="CU47" s="1">
        <v>41562</v>
      </c>
      <c r="CV47" s="18">
        <v>359217.39</v>
      </c>
      <c r="CW47" s="18">
        <v>205651388.52000001</v>
      </c>
      <c r="CX47" s="18">
        <v>22020.35</v>
      </c>
      <c r="DA47" s="1">
        <v>36814</v>
      </c>
      <c r="DB47">
        <v>2.5</v>
      </c>
      <c r="DC47">
        <v>2.1999999999999999E-2</v>
      </c>
      <c r="DD47">
        <v>0.15458</v>
      </c>
      <c r="DE47">
        <v>837588</v>
      </c>
      <c r="DG47" s="1">
        <v>38214</v>
      </c>
      <c r="DH47">
        <v>100383</v>
      </c>
      <c r="DI47">
        <v>0</v>
      </c>
      <c r="DJ47">
        <v>70588823</v>
      </c>
      <c r="DK47">
        <v>8755694</v>
      </c>
      <c r="DL47">
        <v>0</v>
      </c>
      <c r="DM47">
        <v>0</v>
      </c>
      <c r="DN47">
        <v>129446</v>
      </c>
      <c r="DO47">
        <v>0</v>
      </c>
      <c r="DP47">
        <v>0</v>
      </c>
      <c r="DQ47">
        <v>0</v>
      </c>
      <c r="DR47">
        <v>0</v>
      </c>
      <c r="DS47">
        <v>3257534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55161504</v>
      </c>
      <c r="EA47">
        <v>2905881</v>
      </c>
      <c r="EB47">
        <v>278381</v>
      </c>
      <c r="EE47" s="1"/>
      <c r="EG47" s="1">
        <v>42536</v>
      </c>
      <c r="EH47">
        <v>498.06</v>
      </c>
      <c r="EI47">
        <v>369.52</v>
      </c>
      <c r="EJ47">
        <v>1010.81</v>
      </c>
      <c r="EN47" s="1">
        <v>37909</v>
      </c>
      <c r="EO47">
        <v>108075709</v>
      </c>
      <c r="EP47">
        <v>111016129</v>
      </c>
      <c r="EQ47">
        <v>-2940420</v>
      </c>
      <c r="ES47" s="3"/>
      <c r="EV47" s="1">
        <v>41564</v>
      </c>
      <c r="EW47">
        <v>3805.62</v>
      </c>
      <c r="EX47" s="1"/>
      <c r="EY47" s="1">
        <v>41532</v>
      </c>
      <c r="EZ47" t="s">
        <v>121</v>
      </c>
      <c r="FD47" t="s">
        <v>290</v>
      </c>
    </row>
    <row r="48" spans="1:160" x14ac:dyDescent="0.25">
      <c r="A48" s="1">
        <v>41593</v>
      </c>
      <c r="B48" s="18">
        <v>410312.48</v>
      </c>
      <c r="C48" s="18">
        <v>150351101.22</v>
      </c>
      <c r="D48" s="18">
        <v>25117.11</v>
      </c>
      <c r="F48" s="1">
        <v>41593</v>
      </c>
      <c r="G48" s="5">
        <v>16326.07</v>
      </c>
      <c r="H48">
        <v>16326.07</v>
      </c>
      <c r="I48" s="5">
        <f t="shared" si="1"/>
        <v>0</v>
      </c>
      <c r="J48" s="1">
        <v>41593</v>
      </c>
      <c r="K48">
        <v>2.2953999999999999</v>
      </c>
      <c r="L48" s="4">
        <v>6303664</v>
      </c>
      <c r="M48" s="11">
        <v>196880741.47999996</v>
      </c>
      <c r="N48" s="11">
        <v>465972.51</v>
      </c>
      <c r="O48" s="12">
        <v>401678095</v>
      </c>
      <c r="P48" s="11">
        <v>65332926.220000006</v>
      </c>
      <c r="Q48" s="11">
        <v>112580341.85000002</v>
      </c>
      <c r="R48">
        <v>8236175.54</v>
      </c>
      <c r="S48">
        <v>165897.25</v>
      </c>
      <c r="T48">
        <v>234904306.66999999</v>
      </c>
      <c r="U48">
        <v>9470.07</v>
      </c>
      <c r="V48">
        <v>235079673.99000001</v>
      </c>
      <c r="W48">
        <v>18918406070</v>
      </c>
      <c r="X48">
        <v>19280001764</v>
      </c>
      <c r="Y48">
        <v>147.79</v>
      </c>
      <c r="Z48" s="13">
        <v>0.28990613189999997</v>
      </c>
      <c r="AA48">
        <v>9.4499999999999993</v>
      </c>
      <c r="AB48">
        <v>678</v>
      </c>
      <c r="AC48">
        <v>831875914000</v>
      </c>
      <c r="AD48">
        <v>0.54</v>
      </c>
      <c r="AE48">
        <v>880.44111111111101</v>
      </c>
      <c r="AF48">
        <v>717.18049999999903</v>
      </c>
      <c r="AG48">
        <v>663.09809523809497</v>
      </c>
      <c r="AH48">
        <v>806.56</v>
      </c>
      <c r="AI48">
        <v>6.5657847966282397</v>
      </c>
      <c r="AJ48">
        <v>1.54</v>
      </c>
      <c r="AK48" s="16">
        <v>245.97</v>
      </c>
      <c r="AL48" s="16">
        <v>2.84</v>
      </c>
      <c r="AM48">
        <v>-6.63</v>
      </c>
      <c r="AN48" s="18">
        <v>470325</v>
      </c>
      <c r="AO48">
        <f t="shared" si="0"/>
        <v>470325000000</v>
      </c>
      <c r="AP48">
        <v>0.53078559999999997</v>
      </c>
      <c r="AQ48">
        <v>-0.57999999999999996</v>
      </c>
      <c r="AR48">
        <v>-6.16</v>
      </c>
      <c r="AS48" s="1">
        <v>41228</v>
      </c>
      <c r="AT48">
        <v>14775476000</v>
      </c>
      <c r="AU48">
        <v>0.4</v>
      </c>
      <c r="AV48" s="3">
        <v>3704</v>
      </c>
      <c r="AW48">
        <v>14818.48</v>
      </c>
      <c r="AX48">
        <v>1632246000</v>
      </c>
      <c r="AY48">
        <v>15686000</v>
      </c>
      <c r="AZ48">
        <v>3142392000</v>
      </c>
      <c r="BA48">
        <v>7559371000</v>
      </c>
      <c r="BB48">
        <v>2425781000</v>
      </c>
      <c r="BC48">
        <v>12349695000</v>
      </c>
      <c r="BF48">
        <v>-361595694</v>
      </c>
      <c r="BG48">
        <v>38198407834</v>
      </c>
      <c r="BH48" s="4">
        <v>6773709</v>
      </c>
      <c r="BI48" s="4">
        <v>39281134</v>
      </c>
      <c r="BJ48" s="4">
        <v>46188819</v>
      </c>
      <c r="BK48" s="4">
        <v>63197367</v>
      </c>
      <c r="BL48" s="4">
        <v>6336206</v>
      </c>
      <c r="BM48" s="4">
        <v>59985944</v>
      </c>
      <c r="BN48" s="4">
        <v>1257373</v>
      </c>
      <c r="BO48" s="4">
        <v>21867068</v>
      </c>
      <c r="BP48" s="4">
        <v>126374847</v>
      </c>
      <c r="BQ48" s="4">
        <v>29949670</v>
      </c>
      <c r="BR48" s="4">
        <v>465958</v>
      </c>
      <c r="BT48" s="1">
        <v>41594</v>
      </c>
      <c r="BW48" s="1">
        <v>41593</v>
      </c>
      <c r="BX48" s="5">
        <v>1300738.03</v>
      </c>
      <c r="BZ48" s="1">
        <v>41593</v>
      </c>
      <c r="CA48" s="5">
        <v>406881.35000000003</v>
      </c>
      <c r="CE48" s="1">
        <v>41579</v>
      </c>
      <c r="CF48">
        <v>12250</v>
      </c>
      <c r="CG48">
        <v>41443.33</v>
      </c>
      <c r="CH48">
        <v>29196.67</v>
      </c>
      <c r="CI48">
        <v>12620</v>
      </c>
      <c r="CJ48">
        <v>5225070</v>
      </c>
      <c r="CK48">
        <v>-59996.67</v>
      </c>
      <c r="CL48">
        <v>-11466.67</v>
      </c>
      <c r="CN48" s="1">
        <v>41593</v>
      </c>
      <c r="CO48">
        <v>38.131496400000003</v>
      </c>
      <c r="CQ48" s="20">
        <v>41593</v>
      </c>
      <c r="CR48" s="21">
        <v>33155.910000000003</v>
      </c>
      <c r="CT48" s="1">
        <v>41562</v>
      </c>
      <c r="CU48" s="1">
        <v>41593</v>
      </c>
      <c r="CV48" s="18">
        <v>410312.48</v>
      </c>
      <c r="CW48" s="18">
        <v>150351101.22</v>
      </c>
      <c r="CX48" s="18">
        <v>25117.11</v>
      </c>
      <c r="DA48" s="1">
        <v>36845</v>
      </c>
      <c r="DB48">
        <v>2.5</v>
      </c>
      <c r="DC48">
        <v>2.1999999999999999E-2</v>
      </c>
      <c r="DD48">
        <v>0.15458</v>
      </c>
      <c r="DE48">
        <v>837588</v>
      </c>
      <c r="DG48" s="1">
        <v>38245</v>
      </c>
      <c r="DH48">
        <v>268865</v>
      </c>
      <c r="DI48">
        <v>0</v>
      </c>
      <c r="DJ48">
        <v>80106245</v>
      </c>
      <c r="DK48">
        <v>6434540</v>
      </c>
      <c r="DL48">
        <v>0</v>
      </c>
      <c r="DM48">
        <v>0</v>
      </c>
      <c r="DN48">
        <v>266566</v>
      </c>
      <c r="DO48">
        <v>0</v>
      </c>
      <c r="DP48">
        <v>0</v>
      </c>
      <c r="DQ48">
        <v>0</v>
      </c>
      <c r="DR48">
        <v>0</v>
      </c>
      <c r="DS48">
        <v>36073692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36280622</v>
      </c>
      <c r="EA48">
        <v>0</v>
      </c>
      <c r="EB48">
        <v>781960</v>
      </c>
      <c r="EE48" s="1"/>
      <c r="EG48" s="1">
        <v>42566</v>
      </c>
      <c r="EH48">
        <v>509.27</v>
      </c>
      <c r="EI48">
        <v>369.44</v>
      </c>
      <c r="EJ48">
        <v>1063.78</v>
      </c>
      <c r="EN48" s="1">
        <v>37940</v>
      </c>
      <c r="EO48">
        <v>60024405</v>
      </c>
      <c r="EP48">
        <v>25857764</v>
      </c>
      <c r="EQ48">
        <v>34166641</v>
      </c>
      <c r="ES48" s="3"/>
      <c r="EV48" s="1">
        <v>41595</v>
      </c>
      <c r="EW48">
        <v>80.17</v>
      </c>
      <c r="EX48" s="1"/>
      <c r="EY48" s="1">
        <v>41562</v>
      </c>
      <c r="EZ48" s="3">
        <v>-6630</v>
      </c>
      <c r="FD48" t="s">
        <v>291</v>
      </c>
    </row>
    <row r="49" spans="1:160" x14ac:dyDescent="0.25">
      <c r="A49" s="1">
        <v>41623</v>
      </c>
      <c r="B49" s="18">
        <v>571452.17000000004</v>
      </c>
      <c r="C49" s="18">
        <v>166696743.43000001</v>
      </c>
      <c r="D49" s="18">
        <v>25817.66</v>
      </c>
      <c r="F49" s="1">
        <v>41623</v>
      </c>
      <c r="G49" s="5">
        <v>25443.149999999998</v>
      </c>
      <c r="H49">
        <v>25443.149999999998</v>
      </c>
      <c r="I49" s="5">
        <f t="shared" si="1"/>
        <v>0</v>
      </c>
      <c r="J49" s="1">
        <v>41623</v>
      </c>
      <c r="K49">
        <v>2.3454999999999999</v>
      </c>
      <c r="L49" s="4">
        <v>7322648</v>
      </c>
      <c r="M49" s="11">
        <v>212913070.29000002</v>
      </c>
      <c r="N49" s="11">
        <v>2170821.77</v>
      </c>
      <c r="O49" s="12">
        <v>395999509</v>
      </c>
      <c r="P49" s="11">
        <v>60194869.259999998</v>
      </c>
      <c r="Q49" s="11">
        <v>94332315.789999992</v>
      </c>
      <c r="R49">
        <v>9166968.9299999997</v>
      </c>
      <c r="S49">
        <v>977442.35</v>
      </c>
      <c r="T49">
        <v>232715518.52000001</v>
      </c>
      <c r="U49">
        <v>11761.88</v>
      </c>
      <c r="V49">
        <v>233705602.75</v>
      </c>
      <c r="W49">
        <v>19537523486</v>
      </c>
      <c r="X49">
        <v>18352387728</v>
      </c>
      <c r="Y49">
        <v>145.77000000000001</v>
      </c>
      <c r="Z49" s="13">
        <v>0.59831679019999995</v>
      </c>
      <c r="AA49">
        <v>9.9</v>
      </c>
      <c r="AB49">
        <v>678</v>
      </c>
      <c r="AC49">
        <v>841584164000</v>
      </c>
      <c r="AD49">
        <v>0.72</v>
      </c>
      <c r="AE49">
        <v>882.53166666666596</v>
      </c>
      <c r="AF49">
        <v>718.32500000000005</v>
      </c>
      <c r="AG49">
        <v>664.57714285714201</v>
      </c>
      <c r="AH49">
        <v>808.78279999999995</v>
      </c>
      <c r="AI49">
        <v>6.2560388930136996</v>
      </c>
      <c r="AJ49">
        <v>1.92</v>
      </c>
      <c r="AK49" s="15">
        <v>259.49</v>
      </c>
      <c r="AL49" s="15">
        <v>2.95</v>
      </c>
      <c r="AM49">
        <v>21.82</v>
      </c>
      <c r="AN49" s="18">
        <v>467253.2</v>
      </c>
      <c r="AO49">
        <f t="shared" si="0"/>
        <v>467253200000</v>
      </c>
      <c r="AP49">
        <v>0.53078559999999997</v>
      </c>
      <c r="AQ49">
        <v>1.27</v>
      </c>
      <c r="AR49">
        <v>-3.22</v>
      </c>
      <c r="AS49" s="1">
        <v>41258</v>
      </c>
      <c r="AT49">
        <v>14775476000</v>
      </c>
      <c r="AU49">
        <v>0.4</v>
      </c>
      <c r="AV49" s="3">
        <v>3704</v>
      </c>
      <c r="AW49">
        <v>14818.48</v>
      </c>
      <c r="AX49">
        <v>1632246000</v>
      </c>
      <c r="AY49">
        <v>15686000</v>
      </c>
      <c r="AZ49">
        <v>3142392000</v>
      </c>
      <c r="BA49">
        <v>7559371000</v>
      </c>
      <c r="BB49">
        <v>2425781000</v>
      </c>
      <c r="BC49">
        <v>12349695000</v>
      </c>
      <c r="BF49">
        <v>1185135758</v>
      </c>
      <c r="BG49">
        <v>37889911214</v>
      </c>
      <c r="BH49" s="4">
        <v>12988275</v>
      </c>
      <c r="BI49" s="4">
        <v>39191611</v>
      </c>
      <c r="BJ49" s="4">
        <v>49634503</v>
      </c>
      <c r="BK49" s="4">
        <v>60927799</v>
      </c>
      <c r="BL49" s="4">
        <v>4694258</v>
      </c>
      <c r="BM49" s="4">
        <v>66006521</v>
      </c>
      <c r="BN49" s="4">
        <v>1246125</v>
      </c>
      <c r="BO49" s="4">
        <v>21560586</v>
      </c>
      <c r="BP49" s="4">
        <v>108530530</v>
      </c>
      <c r="BQ49" s="4">
        <v>29048479</v>
      </c>
      <c r="BR49" s="4">
        <v>2170822</v>
      </c>
      <c r="BT49" s="1">
        <v>41624</v>
      </c>
      <c r="BW49" s="1">
        <v>41623</v>
      </c>
      <c r="BX49" s="5">
        <v>1545013.9800000002</v>
      </c>
      <c r="BZ49" s="1">
        <v>41623</v>
      </c>
      <c r="CA49" s="5">
        <v>434868.38</v>
      </c>
      <c r="CE49" s="1">
        <v>41609</v>
      </c>
      <c r="CF49">
        <v>12250</v>
      </c>
      <c r="CG49">
        <v>41443.33</v>
      </c>
      <c r="CH49">
        <v>29196.67</v>
      </c>
      <c r="CI49">
        <v>12620</v>
      </c>
      <c r="CJ49">
        <v>5225070</v>
      </c>
      <c r="CK49">
        <v>-59996.67</v>
      </c>
      <c r="CL49">
        <v>-11466.67</v>
      </c>
      <c r="CN49" s="1">
        <v>41623</v>
      </c>
      <c r="CO49">
        <v>38.131496400000003</v>
      </c>
      <c r="CQ49" s="20">
        <v>41623</v>
      </c>
      <c r="CR49" s="21">
        <v>35777.910000000003</v>
      </c>
      <c r="CT49" s="1">
        <v>41593</v>
      </c>
      <c r="CU49" s="1">
        <v>41623</v>
      </c>
      <c r="CV49" s="18">
        <v>571452.17000000004</v>
      </c>
      <c r="CW49" s="18">
        <v>166696743.43000001</v>
      </c>
      <c r="CX49" s="18">
        <v>25817.66</v>
      </c>
      <c r="DA49" s="1">
        <v>36875</v>
      </c>
      <c r="DB49">
        <v>2.5</v>
      </c>
      <c r="DC49">
        <v>2.1999999999999999E-2</v>
      </c>
      <c r="DD49">
        <v>0.15458</v>
      </c>
      <c r="DE49">
        <v>837588</v>
      </c>
      <c r="DG49" s="1">
        <v>38275</v>
      </c>
      <c r="DH49">
        <v>52724</v>
      </c>
      <c r="DI49">
        <v>0</v>
      </c>
      <c r="DJ49">
        <v>55410345</v>
      </c>
      <c r="DK49">
        <v>0</v>
      </c>
      <c r="DL49">
        <v>0</v>
      </c>
      <c r="DM49">
        <v>0</v>
      </c>
      <c r="DN49">
        <v>219065</v>
      </c>
      <c r="DO49">
        <v>0</v>
      </c>
      <c r="DP49">
        <v>0</v>
      </c>
      <c r="DQ49">
        <v>0</v>
      </c>
      <c r="DR49">
        <v>0</v>
      </c>
      <c r="DS49">
        <v>16426924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74504</v>
      </c>
      <c r="DZ49">
        <v>29780306</v>
      </c>
      <c r="EA49">
        <v>8760109</v>
      </c>
      <c r="EB49">
        <v>96713</v>
      </c>
      <c r="EE49" s="1"/>
      <c r="EG49" s="1">
        <v>42597</v>
      </c>
      <c r="EH49">
        <v>508.66</v>
      </c>
      <c r="EI49">
        <v>368.63</v>
      </c>
      <c r="EJ49">
        <v>1063.78</v>
      </c>
      <c r="EN49" s="1">
        <v>37970</v>
      </c>
      <c r="EO49">
        <v>44981969</v>
      </c>
      <c r="EP49">
        <v>13449408</v>
      </c>
      <c r="EQ49">
        <v>31532561</v>
      </c>
      <c r="ES49" s="3"/>
      <c r="EV49" s="1">
        <v>41625</v>
      </c>
      <c r="EW49">
        <v>6.91</v>
      </c>
      <c r="EX49" s="1"/>
      <c r="EY49" s="1">
        <v>41593</v>
      </c>
      <c r="EZ49" t="s">
        <v>122</v>
      </c>
      <c r="FD49" t="s">
        <v>292</v>
      </c>
    </row>
    <row r="50" spans="1:160" x14ac:dyDescent="0.25">
      <c r="A50" s="1">
        <v>41654</v>
      </c>
      <c r="B50" s="18">
        <v>431628.42</v>
      </c>
      <c r="C50" s="18">
        <v>162552704.72999999</v>
      </c>
      <c r="D50" s="18">
        <v>64985.89</v>
      </c>
      <c r="F50" s="1">
        <v>41654</v>
      </c>
      <c r="G50" s="5">
        <v>33578.93</v>
      </c>
      <c r="H50">
        <v>33578.93</v>
      </c>
      <c r="I50" s="5">
        <f t="shared" si="1"/>
        <v>0</v>
      </c>
      <c r="J50" s="1">
        <v>41654</v>
      </c>
      <c r="K50">
        <v>2.3822000000000001</v>
      </c>
      <c r="L50" s="4">
        <v>36080528</v>
      </c>
      <c r="M50" s="11">
        <v>209297378.42000002</v>
      </c>
      <c r="N50" s="11">
        <v>1078402.21</v>
      </c>
      <c r="O50" s="12">
        <v>408968190</v>
      </c>
      <c r="P50" s="11">
        <v>59260900.059999995</v>
      </c>
      <c r="Q50" s="11">
        <v>110233885.31999998</v>
      </c>
      <c r="R50">
        <v>10049869.33</v>
      </c>
      <c r="S50">
        <v>298368.06</v>
      </c>
      <c r="T50">
        <v>239848735.65000001</v>
      </c>
      <c r="U50">
        <v>54392.11</v>
      </c>
      <c r="V50">
        <v>240206895.81999999</v>
      </c>
      <c r="W50">
        <v>15741666773</v>
      </c>
      <c r="X50">
        <v>20238121344</v>
      </c>
      <c r="Y50">
        <v>142.72</v>
      </c>
      <c r="Z50" s="13">
        <v>0.48089603800000003</v>
      </c>
      <c r="AA50">
        <v>10.17</v>
      </c>
      <c r="AB50">
        <v>724</v>
      </c>
      <c r="AC50">
        <v>859821739200</v>
      </c>
      <c r="AD50">
        <v>0.63</v>
      </c>
      <c r="AE50">
        <v>887.21444444444398</v>
      </c>
      <c r="AF50">
        <v>720.17049999999995</v>
      </c>
      <c r="AG50">
        <v>663.80904761904696</v>
      </c>
      <c r="AH50">
        <v>812.46680000000003</v>
      </c>
      <c r="AI50">
        <v>6.4774566591674896</v>
      </c>
      <c r="AJ50">
        <v>1.55</v>
      </c>
      <c r="AK50" s="16">
        <v>258.98</v>
      </c>
      <c r="AL50" s="16">
        <v>2.96</v>
      </c>
      <c r="AM50">
        <v>9.4499999999999993</v>
      </c>
      <c r="AN50" s="18">
        <v>453279.8</v>
      </c>
      <c r="AO50">
        <f t="shared" si="0"/>
        <v>453279800000</v>
      </c>
      <c r="AP50">
        <v>0.53101100000000001</v>
      </c>
      <c r="AQ50">
        <v>2.61</v>
      </c>
      <c r="AR50">
        <v>-2.75</v>
      </c>
      <c r="AS50" s="1">
        <v>41289</v>
      </c>
      <c r="AT50">
        <v>18211488000</v>
      </c>
      <c r="AU50">
        <v>0.4</v>
      </c>
      <c r="AV50" s="3">
        <v>3704</v>
      </c>
      <c r="AW50">
        <v>17996.55</v>
      </c>
      <c r="AX50">
        <v>1871630000</v>
      </c>
      <c r="AY50">
        <v>17679000</v>
      </c>
      <c r="AZ50">
        <v>3901623000</v>
      </c>
      <c r="BA50">
        <v>8985524000</v>
      </c>
      <c r="BB50">
        <v>3435031000</v>
      </c>
      <c r="BC50">
        <v>14776457000</v>
      </c>
      <c r="BF50">
        <v>-4496454571</v>
      </c>
      <c r="BG50">
        <v>35979788117</v>
      </c>
      <c r="BH50" s="4">
        <v>6145083</v>
      </c>
      <c r="BI50" s="4">
        <v>39492994</v>
      </c>
      <c r="BJ50" s="4">
        <v>63839353</v>
      </c>
      <c r="BK50" s="4">
        <v>57773868</v>
      </c>
      <c r="BL50" s="4">
        <v>5490411</v>
      </c>
      <c r="BM50" s="4">
        <v>60687473</v>
      </c>
      <c r="BN50" s="4">
        <v>1372349</v>
      </c>
      <c r="BO50" s="4">
        <v>17566068</v>
      </c>
      <c r="BP50" s="4">
        <v>128203584</v>
      </c>
      <c r="BQ50" s="4">
        <v>27319023</v>
      </c>
      <c r="BR50" s="4">
        <v>1077984</v>
      </c>
      <c r="BT50" s="1">
        <v>41655</v>
      </c>
      <c r="BW50" s="1">
        <v>41654</v>
      </c>
      <c r="BX50" s="5">
        <v>3990736.85</v>
      </c>
      <c r="BZ50" s="1">
        <v>41654</v>
      </c>
      <c r="CA50" s="5">
        <v>344321.06999999995</v>
      </c>
      <c r="CE50" s="1">
        <v>41640</v>
      </c>
      <c r="CF50">
        <v>-98936.67</v>
      </c>
      <c r="CG50">
        <v>-72023.33</v>
      </c>
      <c r="CH50">
        <v>26913.33</v>
      </c>
      <c r="CI50">
        <v>27313.33</v>
      </c>
      <c r="CJ50">
        <v>5313706.67</v>
      </c>
      <c r="CK50">
        <v>-72436.67</v>
      </c>
      <c r="CL50">
        <v>-180</v>
      </c>
      <c r="CN50" s="1">
        <v>41654</v>
      </c>
      <c r="CO50">
        <v>36.417150700000001</v>
      </c>
      <c r="CQ50" s="20">
        <v>41654</v>
      </c>
      <c r="CR50" s="21">
        <v>35489.67</v>
      </c>
      <c r="CT50" s="1">
        <v>41623</v>
      </c>
      <c r="CU50" s="1">
        <v>41654</v>
      </c>
      <c r="CV50" s="18">
        <v>431628.42</v>
      </c>
      <c r="CW50" s="18">
        <v>162552704.72999999</v>
      </c>
      <c r="CX50" s="18">
        <v>64985.89</v>
      </c>
      <c r="DA50" s="1">
        <v>36906</v>
      </c>
      <c r="DB50">
        <v>2.5</v>
      </c>
      <c r="DC50">
        <v>2.1999999999999999E-2</v>
      </c>
      <c r="DD50">
        <v>0.15609999999999999</v>
      </c>
      <c r="DE50">
        <v>855442</v>
      </c>
      <c r="DG50" s="1">
        <v>38306</v>
      </c>
      <c r="DH50">
        <v>50233</v>
      </c>
      <c r="DI50">
        <v>0</v>
      </c>
      <c r="DJ50">
        <v>54136804</v>
      </c>
      <c r="DK50">
        <v>6493797</v>
      </c>
      <c r="DL50">
        <v>0</v>
      </c>
      <c r="DM50">
        <v>0</v>
      </c>
      <c r="DN50">
        <v>131067</v>
      </c>
      <c r="DO50">
        <v>0</v>
      </c>
      <c r="DP50">
        <v>0</v>
      </c>
      <c r="DQ50">
        <v>0</v>
      </c>
      <c r="DR50">
        <v>0</v>
      </c>
      <c r="DS50">
        <v>20473942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37252</v>
      </c>
      <c r="DZ50">
        <v>26372599</v>
      </c>
      <c r="EA50">
        <v>0</v>
      </c>
      <c r="EB50">
        <v>577914</v>
      </c>
      <c r="EE50" s="1"/>
      <c r="EG50" s="1">
        <v>42628</v>
      </c>
      <c r="EH50">
        <v>506.57</v>
      </c>
      <c r="EI50">
        <v>367.41</v>
      </c>
      <c r="EJ50">
        <v>1058.3599999999999</v>
      </c>
      <c r="EN50" s="1">
        <v>38001</v>
      </c>
      <c r="EO50">
        <v>98931544</v>
      </c>
      <c r="EP50">
        <v>51156514</v>
      </c>
      <c r="EQ50">
        <v>47775030</v>
      </c>
      <c r="ES50" s="3"/>
      <c r="EV50" s="1">
        <v>41656</v>
      </c>
      <c r="EW50">
        <f>ROUND(AVERAGE(EW51,EW54,EW57,EW58,EW59,EW60,),2)</f>
        <v>1141.76</v>
      </c>
      <c r="EX50" s="1"/>
      <c r="EY50" s="1">
        <v>41623</v>
      </c>
      <c r="EZ50" t="s">
        <v>123</v>
      </c>
      <c r="FD50" t="s">
        <v>293</v>
      </c>
    </row>
    <row r="51" spans="1:160" x14ac:dyDescent="0.25">
      <c r="A51" s="1">
        <v>41685</v>
      </c>
      <c r="B51" s="18">
        <v>425729.18</v>
      </c>
      <c r="C51" s="18">
        <v>160815502.22</v>
      </c>
      <c r="D51" s="18">
        <v>35712.050000000003</v>
      </c>
      <c r="F51" s="1">
        <v>41685</v>
      </c>
      <c r="G51" s="5">
        <v>23212.75</v>
      </c>
      <c r="H51">
        <v>23212.75</v>
      </c>
      <c r="I51" s="5">
        <f t="shared" si="1"/>
        <v>0</v>
      </c>
      <c r="J51" s="1">
        <v>41685</v>
      </c>
      <c r="K51">
        <v>2.3837000000000002</v>
      </c>
      <c r="L51" s="4">
        <v>36338235</v>
      </c>
      <c r="M51" s="11">
        <v>180095103.95000002</v>
      </c>
      <c r="N51" s="11">
        <v>341233.74</v>
      </c>
      <c r="O51" s="12">
        <v>368326939</v>
      </c>
      <c r="P51" s="11">
        <v>49508847.280000009</v>
      </c>
      <c r="Q51" s="11">
        <v>112045399.51000002</v>
      </c>
      <c r="R51">
        <v>7826411.3799999999</v>
      </c>
      <c r="S51">
        <v>107972.39</v>
      </c>
      <c r="T51">
        <v>226970337.65000001</v>
      </c>
      <c r="U51">
        <v>46179.22</v>
      </c>
      <c r="V51">
        <v>227127489.25999999</v>
      </c>
      <c r="W51">
        <v>15825850012</v>
      </c>
      <c r="X51">
        <v>18190582391</v>
      </c>
      <c r="Y51">
        <v>143.53</v>
      </c>
      <c r="Z51" s="13">
        <v>0.38431748059999998</v>
      </c>
      <c r="AA51">
        <v>10.43</v>
      </c>
      <c r="AB51">
        <v>724</v>
      </c>
      <c r="AC51">
        <v>864546536700</v>
      </c>
      <c r="AD51">
        <v>0.64</v>
      </c>
      <c r="AE51">
        <v>891.49277777777695</v>
      </c>
      <c r="AF51">
        <v>721.95699999999999</v>
      </c>
      <c r="AG51">
        <v>665.92190476190399</v>
      </c>
      <c r="AH51">
        <v>815.89480000000003</v>
      </c>
      <c r="AI51">
        <v>6.8251097382539401</v>
      </c>
      <c r="AJ51">
        <v>1.69</v>
      </c>
      <c r="AK51" s="15">
        <v>257.24</v>
      </c>
      <c r="AL51" s="15">
        <v>2.96</v>
      </c>
      <c r="AM51">
        <v>41.82</v>
      </c>
      <c r="AN51" s="18">
        <v>455502.3</v>
      </c>
      <c r="AO51">
        <f t="shared" si="0"/>
        <v>455502300000</v>
      </c>
      <c r="AP51">
        <v>0.53101100000000001</v>
      </c>
      <c r="AQ51">
        <v>2.78</v>
      </c>
      <c r="AR51">
        <v>0.74</v>
      </c>
      <c r="AS51" s="1">
        <v>41320</v>
      </c>
      <c r="AT51">
        <v>18211488000</v>
      </c>
      <c r="AU51">
        <v>0.4</v>
      </c>
      <c r="AV51" s="3">
        <v>3704</v>
      </c>
      <c r="AW51">
        <v>17996.55</v>
      </c>
      <c r="AX51">
        <v>1871630000</v>
      </c>
      <c r="AY51">
        <v>17679000</v>
      </c>
      <c r="AZ51">
        <v>3901623000</v>
      </c>
      <c r="BA51">
        <v>8985524000</v>
      </c>
      <c r="BB51">
        <v>3435031000</v>
      </c>
      <c r="BC51">
        <v>14776457000</v>
      </c>
      <c r="BF51">
        <v>-2364732379</v>
      </c>
      <c r="BG51">
        <v>34016432403</v>
      </c>
      <c r="BH51" s="4">
        <v>4588752</v>
      </c>
      <c r="BI51" s="4">
        <v>37981875</v>
      </c>
      <c r="BJ51" s="4">
        <v>41559318</v>
      </c>
      <c r="BK51" s="4">
        <v>51699312</v>
      </c>
      <c r="BL51" s="4">
        <v>5905476</v>
      </c>
      <c r="BM51" s="4">
        <v>50725107</v>
      </c>
      <c r="BN51" s="4">
        <v>1308159</v>
      </c>
      <c r="BO51" s="4">
        <v>16351514</v>
      </c>
      <c r="BP51" s="4">
        <v>129787464</v>
      </c>
      <c r="BQ51" s="4">
        <v>28078728</v>
      </c>
      <c r="BR51" s="4">
        <v>341234</v>
      </c>
      <c r="BT51" s="1">
        <v>41686</v>
      </c>
      <c r="BW51" s="1">
        <v>41685</v>
      </c>
      <c r="BX51" s="5">
        <v>12081391.699999999</v>
      </c>
      <c r="BZ51" s="1">
        <v>41685</v>
      </c>
      <c r="CA51" s="5">
        <v>285388.79999999999</v>
      </c>
      <c r="CE51" s="1">
        <v>41671</v>
      </c>
      <c r="CF51">
        <v>-98936.67</v>
      </c>
      <c r="CG51">
        <v>-72023.33</v>
      </c>
      <c r="CH51">
        <v>26913.33</v>
      </c>
      <c r="CI51">
        <v>27313.33</v>
      </c>
      <c r="CJ51">
        <v>5313706.67</v>
      </c>
      <c r="CK51">
        <v>-72436.67</v>
      </c>
      <c r="CL51">
        <v>-180</v>
      </c>
      <c r="CN51" s="1">
        <v>41685</v>
      </c>
      <c r="CO51">
        <v>36.417150700000001</v>
      </c>
      <c r="CQ51" s="20">
        <v>41685</v>
      </c>
      <c r="CR51" s="21">
        <v>34704.67</v>
      </c>
      <c r="CT51" s="1">
        <v>41654</v>
      </c>
      <c r="CU51" s="1">
        <v>41685</v>
      </c>
      <c r="CV51" s="18">
        <v>425729.18</v>
      </c>
      <c r="CW51" s="18">
        <v>160815502.22</v>
      </c>
      <c r="CX51" s="18">
        <v>35712.050000000003</v>
      </c>
      <c r="DA51" s="1">
        <v>36937</v>
      </c>
      <c r="DB51">
        <v>2.5</v>
      </c>
      <c r="DC51">
        <v>2.1999999999999999E-2</v>
      </c>
      <c r="DD51">
        <v>0.15609999999999999</v>
      </c>
      <c r="DE51">
        <v>855442</v>
      </c>
      <c r="DG51" s="1">
        <v>38336</v>
      </c>
      <c r="DH51">
        <v>70689</v>
      </c>
      <c r="DI51">
        <v>0</v>
      </c>
      <c r="DJ51">
        <v>83789204</v>
      </c>
      <c r="DK51">
        <v>15095250</v>
      </c>
      <c r="DL51">
        <v>0</v>
      </c>
      <c r="DM51">
        <v>0</v>
      </c>
      <c r="DN51">
        <v>301908</v>
      </c>
      <c r="DO51">
        <v>0</v>
      </c>
      <c r="DP51">
        <v>0</v>
      </c>
      <c r="DQ51">
        <v>0</v>
      </c>
      <c r="DR51">
        <v>0</v>
      </c>
      <c r="DS51">
        <v>27436333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39778076</v>
      </c>
      <c r="EA51">
        <v>0</v>
      </c>
      <c r="EB51">
        <v>1106948</v>
      </c>
      <c r="EE51" s="1"/>
      <c r="EG51" s="1">
        <v>42658</v>
      </c>
      <c r="EH51">
        <v>508.4</v>
      </c>
      <c r="EI51">
        <v>368.29</v>
      </c>
      <c r="EJ51">
        <v>1063.8599999999999</v>
      </c>
      <c r="EN51" s="1">
        <v>38032</v>
      </c>
      <c r="EO51">
        <v>71832029</v>
      </c>
      <c r="EP51">
        <v>10037553</v>
      </c>
      <c r="EQ51">
        <v>61794476</v>
      </c>
      <c r="ES51" s="3"/>
      <c r="EV51" s="1">
        <v>41687</v>
      </c>
      <c r="EW51">
        <v>1307.95</v>
      </c>
      <c r="EX51" s="1"/>
      <c r="EY51" s="1">
        <v>41654</v>
      </c>
      <c r="EZ51" t="s">
        <v>124</v>
      </c>
      <c r="FD51" t="s">
        <v>294</v>
      </c>
    </row>
    <row r="52" spans="1:160" x14ac:dyDescent="0.25">
      <c r="A52" s="1">
        <v>41713</v>
      </c>
      <c r="B52" s="18">
        <v>534518.97</v>
      </c>
      <c r="C52" s="18">
        <v>172407518.66999999</v>
      </c>
      <c r="D52" s="18">
        <v>38614.769999999997</v>
      </c>
      <c r="F52" s="1">
        <v>41713</v>
      </c>
      <c r="G52" s="5">
        <v>25099.51</v>
      </c>
      <c r="H52">
        <v>25099.51</v>
      </c>
      <c r="I52" s="5">
        <f t="shared" si="1"/>
        <v>0</v>
      </c>
      <c r="J52" s="1">
        <v>41713</v>
      </c>
      <c r="K52">
        <v>2.3260999999999998</v>
      </c>
      <c r="L52" s="4">
        <v>67309111</v>
      </c>
      <c r="M52" s="11">
        <v>181725438.09</v>
      </c>
      <c r="N52" s="11">
        <v>539250.41999999993</v>
      </c>
      <c r="O52" s="12">
        <v>370486561</v>
      </c>
      <c r="P52" s="11">
        <v>48880619.609999999</v>
      </c>
      <c r="Q52" s="11">
        <v>114442002.04000002</v>
      </c>
      <c r="R52">
        <v>7770627.9099999992</v>
      </c>
      <c r="S52">
        <v>205097.11</v>
      </c>
      <c r="T52">
        <v>236390809.81</v>
      </c>
      <c r="U52">
        <v>94067.83</v>
      </c>
      <c r="V52">
        <v>236689974.75</v>
      </c>
      <c r="W52">
        <v>17467727891</v>
      </c>
      <c r="X52">
        <v>17640547408</v>
      </c>
      <c r="Y52">
        <v>149.03</v>
      </c>
      <c r="Z52" s="13">
        <v>1.6663658897</v>
      </c>
      <c r="AA52">
        <v>10.65</v>
      </c>
      <c r="AB52">
        <v>724</v>
      </c>
      <c r="AC52">
        <v>846500355400</v>
      </c>
      <c r="AD52">
        <v>0.82</v>
      </c>
      <c r="AE52">
        <v>905.89222222222202</v>
      </c>
      <c r="AF52">
        <v>724.84849999999994</v>
      </c>
      <c r="AG52">
        <v>668.05095238095203</v>
      </c>
      <c r="AH52">
        <v>823.71400000000006</v>
      </c>
      <c r="AI52">
        <v>7.24261387263304</v>
      </c>
      <c r="AJ52">
        <v>1.92</v>
      </c>
      <c r="AK52" s="16">
        <v>251.79</v>
      </c>
      <c r="AL52" s="16">
        <v>2.98</v>
      </c>
      <c r="AM52">
        <v>7.3998999999999997</v>
      </c>
      <c r="AN52" s="18">
        <v>477200</v>
      </c>
      <c r="AO52">
        <f t="shared" si="0"/>
        <v>477200000000</v>
      </c>
      <c r="AP52">
        <v>0.53101100000000001</v>
      </c>
      <c r="AQ52">
        <v>1.49</v>
      </c>
      <c r="AR52">
        <v>-0.67</v>
      </c>
      <c r="AS52" s="1">
        <v>41348</v>
      </c>
      <c r="AT52">
        <v>18211488000</v>
      </c>
      <c r="AU52">
        <v>0.4</v>
      </c>
      <c r="AV52" s="3">
        <v>3704</v>
      </c>
      <c r="AW52">
        <v>17996.55</v>
      </c>
      <c r="AX52">
        <v>1871630000</v>
      </c>
      <c r="AY52">
        <v>17679000</v>
      </c>
      <c r="AZ52">
        <v>3901623000</v>
      </c>
      <c r="BA52">
        <v>8985524000</v>
      </c>
      <c r="BB52">
        <v>3435031000</v>
      </c>
      <c r="BC52">
        <v>14776457000</v>
      </c>
      <c r="BF52">
        <v>-172819517</v>
      </c>
      <c r="BG52">
        <v>35108275299</v>
      </c>
      <c r="BH52" s="4">
        <v>4782023</v>
      </c>
      <c r="BI52" s="4">
        <v>40925888</v>
      </c>
      <c r="BJ52" s="4">
        <v>40558006</v>
      </c>
      <c r="BK52" s="4">
        <v>51153625</v>
      </c>
      <c r="BL52" s="4">
        <v>4685342</v>
      </c>
      <c r="BM52" s="4">
        <v>50249691</v>
      </c>
      <c r="BN52" s="4">
        <v>1142904</v>
      </c>
      <c r="BO52" s="4">
        <v>16597360</v>
      </c>
      <c r="BP52" s="4">
        <v>134456589</v>
      </c>
      <c r="BQ52" s="4">
        <v>25395883</v>
      </c>
      <c r="BR52" s="4">
        <v>539250</v>
      </c>
      <c r="BT52" s="1">
        <v>41714</v>
      </c>
      <c r="BW52" s="1">
        <v>41713</v>
      </c>
      <c r="BX52" s="5">
        <v>17167786.050000001</v>
      </c>
      <c r="BZ52" s="1">
        <v>41713</v>
      </c>
      <c r="CA52" s="5">
        <v>278861.68</v>
      </c>
      <c r="CE52" s="1">
        <v>41699</v>
      </c>
      <c r="CF52">
        <v>-98936.67</v>
      </c>
      <c r="CG52">
        <v>-72023.33</v>
      </c>
      <c r="CH52">
        <v>26913.33</v>
      </c>
      <c r="CI52">
        <v>27313.33</v>
      </c>
      <c r="CJ52">
        <v>5313706.67</v>
      </c>
      <c r="CK52">
        <v>-72436.67</v>
      </c>
      <c r="CL52">
        <v>-180</v>
      </c>
      <c r="CN52" s="1">
        <v>41713</v>
      </c>
      <c r="CO52">
        <v>36.417150700000001</v>
      </c>
      <c r="CQ52" s="20">
        <v>41713</v>
      </c>
      <c r="CR52" s="21">
        <v>34821.67</v>
      </c>
      <c r="CT52" s="1">
        <v>41685</v>
      </c>
      <c r="CU52" s="1">
        <v>41713</v>
      </c>
      <c r="CV52" s="18">
        <v>534518.97</v>
      </c>
      <c r="CW52" s="18">
        <v>172407518.66999999</v>
      </c>
      <c r="CX52" s="18">
        <v>38614.769999999997</v>
      </c>
      <c r="DA52" s="1">
        <v>36965</v>
      </c>
      <c r="DB52">
        <v>2.5</v>
      </c>
      <c r="DC52">
        <v>2.1999999999999999E-2</v>
      </c>
      <c r="DD52">
        <v>0.15609999999999999</v>
      </c>
      <c r="DE52">
        <v>855442</v>
      </c>
      <c r="DG52" s="1">
        <v>38367</v>
      </c>
      <c r="DH52">
        <v>54157</v>
      </c>
      <c r="DI52">
        <v>0</v>
      </c>
      <c r="DJ52">
        <v>71505092</v>
      </c>
      <c r="DK52">
        <v>3386895</v>
      </c>
      <c r="DL52">
        <v>0</v>
      </c>
      <c r="DM52">
        <v>202856</v>
      </c>
      <c r="DN52">
        <v>208280</v>
      </c>
      <c r="DO52">
        <v>3800</v>
      </c>
      <c r="DP52">
        <v>0</v>
      </c>
      <c r="DQ52">
        <v>0</v>
      </c>
      <c r="DR52">
        <v>0</v>
      </c>
      <c r="DS52">
        <v>49972476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37252</v>
      </c>
      <c r="DZ52">
        <v>16955395</v>
      </c>
      <c r="EA52">
        <v>0</v>
      </c>
      <c r="EB52">
        <v>683981</v>
      </c>
      <c r="EE52" s="1"/>
      <c r="EG52" s="1">
        <v>42689</v>
      </c>
      <c r="EH52">
        <v>511.35</v>
      </c>
      <c r="EI52">
        <v>372.13</v>
      </c>
      <c r="EJ52">
        <v>1063.8599999999999</v>
      </c>
      <c r="EN52" s="1">
        <v>38061</v>
      </c>
      <c r="EO52">
        <v>99336116</v>
      </c>
      <c r="EP52">
        <v>22669609</v>
      </c>
      <c r="EQ52">
        <v>76666507</v>
      </c>
      <c r="ES52" s="3"/>
      <c r="EV52" s="1">
        <v>41715</v>
      </c>
      <c r="EW52">
        <f>17534.78-ROUND(AVERAGE(EW51,EW54,EW57,EW58,EW59,EW60,),2)</f>
        <v>16393.02</v>
      </c>
      <c r="EX52" s="1"/>
      <c r="EY52" s="1">
        <v>41685</v>
      </c>
      <c r="EZ52" s="3">
        <v>73999</v>
      </c>
      <c r="FD52" t="s">
        <v>295</v>
      </c>
    </row>
    <row r="53" spans="1:160" x14ac:dyDescent="0.25">
      <c r="A53" s="1">
        <v>41744</v>
      </c>
      <c r="B53" s="18">
        <v>437529.67</v>
      </c>
      <c r="C53" s="18">
        <v>153880411.28999999</v>
      </c>
      <c r="D53" s="18">
        <v>28895.89</v>
      </c>
      <c r="F53" s="1">
        <v>41744</v>
      </c>
      <c r="G53" s="5">
        <v>18782.259999999998</v>
      </c>
      <c r="H53">
        <v>18782.259999999998</v>
      </c>
      <c r="I53" s="5">
        <f t="shared" si="1"/>
        <v>0</v>
      </c>
      <c r="J53" s="1">
        <v>41744</v>
      </c>
      <c r="K53">
        <v>2.2328000000000001</v>
      </c>
      <c r="L53" s="4">
        <v>48268482</v>
      </c>
      <c r="M53" s="11">
        <v>181083609.44</v>
      </c>
      <c r="N53" s="11">
        <v>411627.1</v>
      </c>
      <c r="O53" s="12">
        <v>332790209</v>
      </c>
      <c r="P53" s="11">
        <v>50248534.63000001</v>
      </c>
      <c r="Q53" s="11">
        <v>77864497.640000001</v>
      </c>
      <c r="R53">
        <v>7793150.3399999989</v>
      </c>
      <c r="S53">
        <v>206402.21</v>
      </c>
      <c r="T53">
        <v>199754573.97999999</v>
      </c>
      <c r="U53">
        <v>70259.72</v>
      </c>
      <c r="V53">
        <v>200048798.50999999</v>
      </c>
      <c r="W53">
        <v>19577249934</v>
      </c>
      <c r="X53">
        <v>19352300589</v>
      </c>
      <c r="Y53">
        <v>147.69</v>
      </c>
      <c r="Z53" s="13">
        <v>0.78484007050000004</v>
      </c>
      <c r="AA53">
        <v>10.87</v>
      </c>
      <c r="AB53">
        <v>724</v>
      </c>
      <c r="AC53">
        <v>818805717600</v>
      </c>
      <c r="AD53">
        <v>0.78</v>
      </c>
      <c r="AE53">
        <v>902.56999999999903</v>
      </c>
      <c r="AF53">
        <v>724.34249999999997</v>
      </c>
      <c r="AG53">
        <v>667.76</v>
      </c>
      <c r="AH53">
        <v>821.39239999999995</v>
      </c>
      <c r="AI53">
        <v>7.21830985915493</v>
      </c>
      <c r="AJ53">
        <v>1.67</v>
      </c>
      <c r="AK53" s="15">
        <v>239.83</v>
      </c>
      <c r="AL53" s="15">
        <v>2.99</v>
      </c>
      <c r="AM53">
        <v>-8.1690000000000005</v>
      </c>
      <c r="AN53" s="18">
        <v>479719.2</v>
      </c>
      <c r="AO53">
        <f t="shared" si="0"/>
        <v>479719200000</v>
      </c>
      <c r="AP53">
        <v>0.53101100000000001</v>
      </c>
      <c r="AQ53">
        <v>-1.1299999999999999</v>
      </c>
      <c r="AR53">
        <v>-3.49</v>
      </c>
      <c r="AS53" s="1">
        <v>41379</v>
      </c>
      <c r="AT53">
        <v>18211488000</v>
      </c>
      <c r="AU53">
        <v>0.4</v>
      </c>
      <c r="AV53" s="3">
        <v>3704</v>
      </c>
      <c r="AW53">
        <v>17996.55</v>
      </c>
      <c r="AX53">
        <v>1871630000</v>
      </c>
      <c r="AY53">
        <v>17679000</v>
      </c>
      <c r="AZ53">
        <v>3901623000</v>
      </c>
      <c r="BA53">
        <v>8985524000</v>
      </c>
      <c r="BB53">
        <v>3435031000</v>
      </c>
      <c r="BC53">
        <v>14776457000</v>
      </c>
      <c r="BF53">
        <v>224949345</v>
      </c>
      <c r="BG53">
        <v>38929550523</v>
      </c>
      <c r="BH53" s="4">
        <v>4951240</v>
      </c>
      <c r="BI53" s="4">
        <v>37252926</v>
      </c>
      <c r="BJ53" s="4">
        <v>41915173</v>
      </c>
      <c r="BK53" s="4">
        <v>53145562</v>
      </c>
      <c r="BL53" s="4">
        <v>5216593</v>
      </c>
      <c r="BM53" s="4">
        <v>47935426</v>
      </c>
      <c r="BN53" s="4">
        <v>1103084</v>
      </c>
      <c r="BO53" s="4">
        <v>15809374</v>
      </c>
      <c r="BP53" s="4">
        <v>100131212</v>
      </c>
      <c r="BQ53" s="4">
        <v>24917992</v>
      </c>
      <c r="BR53" s="4">
        <v>411627</v>
      </c>
      <c r="BT53" s="1">
        <v>41745</v>
      </c>
      <c r="BW53" s="1">
        <v>41744</v>
      </c>
      <c r="BX53" s="5">
        <v>9488748.120000001</v>
      </c>
      <c r="BZ53" s="1">
        <v>41744</v>
      </c>
      <c r="CA53" s="5">
        <v>304074.55</v>
      </c>
      <c r="CE53" s="1">
        <v>41730</v>
      </c>
      <c r="CF53">
        <v>-165786.67000000001</v>
      </c>
      <c r="CG53">
        <v>-199903.33</v>
      </c>
      <c r="CH53">
        <v>-34116.67</v>
      </c>
      <c r="CI53">
        <v>-21836.67</v>
      </c>
      <c r="CJ53">
        <v>5286606.67</v>
      </c>
      <c r="CK53">
        <v>-85496.67</v>
      </c>
      <c r="CL53">
        <v>-8013.33</v>
      </c>
      <c r="CN53" s="1">
        <v>41744</v>
      </c>
      <c r="CO53">
        <v>36.417150700000001</v>
      </c>
      <c r="CQ53" s="20">
        <v>41744</v>
      </c>
      <c r="CR53" s="21">
        <v>35732.67</v>
      </c>
      <c r="CT53" s="1">
        <v>41713</v>
      </c>
      <c r="CU53" s="1">
        <v>41744</v>
      </c>
      <c r="CV53" s="18">
        <v>437529.67</v>
      </c>
      <c r="CW53" s="18">
        <v>153880411.28999999</v>
      </c>
      <c r="CX53" s="18">
        <v>28895.89</v>
      </c>
      <c r="DA53" s="1">
        <v>36996</v>
      </c>
      <c r="DB53">
        <v>2.5</v>
      </c>
      <c r="DC53">
        <v>2.1999999999999999E-2</v>
      </c>
      <c r="DD53">
        <v>0.15609999999999999</v>
      </c>
      <c r="DE53">
        <v>855442</v>
      </c>
      <c r="DG53" s="1">
        <v>38398</v>
      </c>
      <c r="DH53">
        <v>114824</v>
      </c>
      <c r="DI53">
        <v>0</v>
      </c>
      <c r="DJ53">
        <v>45707590</v>
      </c>
      <c r="DK53">
        <v>10627587</v>
      </c>
      <c r="DL53">
        <v>0</v>
      </c>
      <c r="DM53">
        <v>0</v>
      </c>
      <c r="DN53">
        <v>163107</v>
      </c>
      <c r="DO53">
        <v>0</v>
      </c>
      <c r="DP53">
        <v>0</v>
      </c>
      <c r="DQ53">
        <v>0</v>
      </c>
      <c r="DR53">
        <v>0</v>
      </c>
      <c r="DS53">
        <v>291957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32974720</v>
      </c>
      <c r="EA53">
        <v>872320</v>
      </c>
      <c r="EB53">
        <v>663075</v>
      </c>
      <c r="EE53" s="1"/>
      <c r="EG53" s="1">
        <v>42719</v>
      </c>
      <c r="EH53">
        <v>511.14</v>
      </c>
      <c r="EI53">
        <v>371.86</v>
      </c>
      <c r="EJ53">
        <v>1063.8599999999999</v>
      </c>
      <c r="EN53" s="1">
        <v>38092</v>
      </c>
      <c r="EO53">
        <v>54007923</v>
      </c>
      <c r="EP53">
        <v>10628061</v>
      </c>
      <c r="EQ53">
        <v>43379862</v>
      </c>
      <c r="ES53" s="3"/>
      <c r="EV53" s="1">
        <v>41746</v>
      </c>
      <c r="EW53">
        <v>43.53</v>
      </c>
      <c r="EX53" s="1"/>
      <c r="EY53" s="1">
        <v>41713</v>
      </c>
      <c r="EZ53" s="3">
        <v>-8169</v>
      </c>
      <c r="FD53" t="s">
        <v>296</v>
      </c>
    </row>
    <row r="54" spans="1:160" x14ac:dyDescent="0.25">
      <c r="A54" s="1">
        <v>41774</v>
      </c>
      <c r="B54" s="18">
        <v>200078.98</v>
      </c>
      <c r="C54" s="18">
        <v>138920788.28</v>
      </c>
      <c r="D54" s="18">
        <v>30775.61</v>
      </c>
      <c r="F54" s="1">
        <v>41774</v>
      </c>
      <c r="G54" s="5">
        <v>20004.07</v>
      </c>
      <c r="H54">
        <v>20004.07</v>
      </c>
      <c r="I54" s="5">
        <f t="shared" si="1"/>
        <v>0</v>
      </c>
      <c r="J54" s="1">
        <v>41774</v>
      </c>
      <c r="K54">
        <v>2.2208999999999999</v>
      </c>
      <c r="L54" s="4">
        <v>36208970</v>
      </c>
      <c r="M54" s="11">
        <v>184903368.41</v>
      </c>
      <c r="N54" s="11">
        <v>1324708.56</v>
      </c>
      <c r="O54" s="12">
        <v>379816299</v>
      </c>
      <c r="P54" s="11">
        <v>49155025.229999989</v>
      </c>
      <c r="Q54" s="11">
        <v>119431583.81</v>
      </c>
      <c r="R54">
        <v>8260396.8599999994</v>
      </c>
      <c r="S54">
        <v>533428</v>
      </c>
      <c r="T54">
        <v>240909930.34</v>
      </c>
      <c r="U54">
        <v>54626.51</v>
      </c>
      <c r="V54">
        <v>241497984.84999999</v>
      </c>
      <c r="W54">
        <v>20540376531</v>
      </c>
      <c r="X54">
        <v>20229371571</v>
      </c>
      <c r="Y54">
        <v>147.13999999999999</v>
      </c>
      <c r="Z54" s="13">
        <v>-0.1331727831</v>
      </c>
      <c r="AA54">
        <v>10.9</v>
      </c>
      <c r="AB54">
        <v>724</v>
      </c>
      <c r="AC54">
        <v>818961316800</v>
      </c>
      <c r="AD54">
        <v>0.6</v>
      </c>
      <c r="AE54">
        <v>902.69555555555496</v>
      </c>
      <c r="AF54">
        <v>721.90099999999995</v>
      </c>
      <c r="AG54">
        <v>666.70952380952303</v>
      </c>
      <c r="AH54">
        <v>820.41759999999999</v>
      </c>
      <c r="AI54">
        <v>7.0521119922317501</v>
      </c>
      <c r="AJ54">
        <v>1.46</v>
      </c>
      <c r="AK54" s="16">
        <v>242.34</v>
      </c>
      <c r="AL54" s="16">
        <v>2.98</v>
      </c>
      <c r="AM54">
        <v>-22.47</v>
      </c>
      <c r="AN54" s="18">
        <v>481273</v>
      </c>
      <c r="AO54">
        <f t="shared" si="0"/>
        <v>481273000000</v>
      </c>
      <c r="AP54">
        <v>0.53101100000000001</v>
      </c>
      <c r="AQ54">
        <v>6.17</v>
      </c>
      <c r="AR54">
        <v>2.27</v>
      </c>
      <c r="AS54" s="1">
        <v>41409</v>
      </c>
      <c r="AT54">
        <v>18211488000</v>
      </c>
      <c r="AU54">
        <v>0.4</v>
      </c>
      <c r="AV54" s="3">
        <v>3704</v>
      </c>
      <c r="AW54">
        <v>17996.55</v>
      </c>
      <c r="AX54">
        <v>1871630000</v>
      </c>
      <c r="AY54">
        <v>17679000</v>
      </c>
      <c r="AZ54">
        <v>3901623000</v>
      </c>
      <c r="BA54">
        <v>8985524000</v>
      </c>
      <c r="BB54">
        <v>3435031000</v>
      </c>
      <c r="BC54">
        <v>14776457000</v>
      </c>
      <c r="BF54">
        <v>311004960</v>
      </c>
      <c r="BG54">
        <v>40769748102</v>
      </c>
      <c r="BH54" s="4">
        <v>5913382</v>
      </c>
      <c r="BI54" s="4">
        <v>36139783</v>
      </c>
      <c r="BJ54" s="4">
        <v>48272401</v>
      </c>
      <c r="BK54" s="4">
        <v>53059221</v>
      </c>
      <c r="BL54" s="4">
        <v>4998989</v>
      </c>
      <c r="BM54" s="4">
        <v>45662235</v>
      </c>
      <c r="BN54" s="4">
        <v>1043744</v>
      </c>
      <c r="BO54" s="4">
        <v>16198398</v>
      </c>
      <c r="BP54" s="4">
        <v>142293993</v>
      </c>
      <c r="BQ54" s="4">
        <v>24909444</v>
      </c>
      <c r="BR54" s="4">
        <v>1324709</v>
      </c>
      <c r="BT54" s="1">
        <v>41775</v>
      </c>
      <c r="BW54" s="1">
        <v>41774</v>
      </c>
      <c r="BX54" s="5">
        <v>7564636.120000001</v>
      </c>
      <c r="BZ54" s="1">
        <v>41774</v>
      </c>
      <c r="CA54" s="5">
        <v>330730.93000000005</v>
      </c>
      <c r="CE54" s="1">
        <v>41760</v>
      </c>
      <c r="CF54">
        <v>-165786.67000000001</v>
      </c>
      <c r="CG54">
        <v>-199903.33</v>
      </c>
      <c r="CH54">
        <v>-34116.67</v>
      </c>
      <c r="CI54">
        <v>-21836.67</v>
      </c>
      <c r="CJ54">
        <v>5286606.67</v>
      </c>
      <c r="CK54">
        <v>-85496.67</v>
      </c>
      <c r="CL54">
        <v>-8013.33</v>
      </c>
      <c r="CN54" s="1">
        <v>41774</v>
      </c>
      <c r="CO54">
        <v>36.417150700000001</v>
      </c>
      <c r="CQ54" s="20">
        <v>41774</v>
      </c>
      <c r="CR54" s="21">
        <v>36283.67</v>
      </c>
      <c r="CT54" s="1">
        <v>41744</v>
      </c>
      <c r="CU54" s="1">
        <v>41774</v>
      </c>
      <c r="CV54" s="18">
        <v>200078.98</v>
      </c>
      <c r="CW54" s="18">
        <v>138920788.28</v>
      </c>
      <c r="CX54" s="18">
        <v>30775.61</v>
      </c>
      <c r="DA54" s="1">
        <v>37026</v>
      </c>
      <c r="DB54">
        <v>2.5</v>
      </c>
      <c r="DC54">
        <v>2.1999999999999999E-2</v>
      </c>
      <c r="DD54">
        <v>0.15609999999999999</v>
      </c>
      <c r="DE54">
        <v>855442</v>
      </c>
      <c r="DG54" s="1">
        <v>38426</v>
      </c>
      <c r="DH54">
        <v>57076</v>
      </c>
      <c r="DI54">
        <v>0</v>
      </c>
      <c r="DJ54">
        <v>64864634</v>
      </c>
      <c r="DK54">
        <v>9637799</v>
      </c>
      <c r="DL54">
        <v>0</v>
      </c>
      <c r="DM54">
        <v>0</v>
      </c>
      <c r="DN54">
        <v>294703</v>
      </c>
      <c r="DO54">
        <v>0</v>
      </c>
      <c r="DP54">
        <v>0</v>
      </c>
      <c r="DQ54">
        <v>0</v>
      </c>
      <c r="DR54">
        <v>0</v>
      </c>
      <c r="DS54">
        <v>19589049</v>
      </c>
      <c r="DT54">
        <v>0</v>
      </c>
      <c r="DU54">
        <v>0</v>
      </c>
      <c r="DV54">
        <v>1508</v>
      </c>
      <c r="DW54">
        <v>0</v>
      </c>
      <c r="DX54">
        <v>0</v>
      </c>
      <c r="DY54">
        <v>37252</v>
      </c>
      <c r="DZ54">
        <v>34662600</v>
      </c>
      <c r="EA54">
        <v>0</v>
      </c>
      <c r="EB54">
        <v>584647</v>
      </c>
      <c r="EE54" s="1"/>
      <c r="EG54" s="1">
        <v>42750</v>
      </c>
      <c r="EH54">
        <v>514.46</v>
      </c>
      <c r="EI54">
        <v>375.1</v>
      </c>
      <c r="EJ54">
        <v>1067.8</v>
      </c>
      <c r="EN54" s="1">
        <v>38122</v>
      </c>
      <c r="EO54">
        <v>41818442</v>
      </c>
      <c r="EP54">
        <v>21399432</v>
      </c>
      <c r="EQ54">
        <v>20419010</v>
      </c>
      <c r="ES54" s="3"/>
      <c r="EV54" s="1">
        <v>41776</v>
      </c>
      <c r="EW54">
        <v>377.84</v>
      </c>
      <c r="EX54" s="1"/>
      <c r="EY54" s="1">
        <v>41744</v>
      </c>
      <c r="EZ54" t="s">
        <v>125</v>
      </c>
      <c r="FD54" t="s">
        <v>297</v>
      </c>
    </row>
    <row r="55" spans="1:160" x14ac:dyDescent="0.25">
      <c r="A55" s="1">
        <v>41805</v>
      </c>
      <c r="B55" s="18">
        <v>680176.43</v>
      </c>
      <c r="C55" s="18">
        <v>167164285.18000001</v>
      </c>
      <c r="D55" s="18">
        <v>31778.85</v>
      </c>
      <c r="F55" s="1">
        <v>41805</v>
      </c>
      <c r="G55" s="5">
        <v>20656.18</v>
      </c>
      <c r="H55">
        <v>20656.18</v>
      </c>
      <c r="I55" s="5">
        <f t="shared" si="1"/>
        <v>0</v>
      </c>
      <c r="J55" s="1">
        <v>41805</v>
      </c>
      <c r="K55">
        <v>2.2355</v>
      </c>
      <c r="L55" s="4">
        <v>22111417</v>
      </c>
      <c r="M55" s="11">
        <v>183547572.01999998</v>
      </c>
      <c r="N55" s="11">
        <v>913324.10000000009</v>
      </c>
      <c r="O55" s="12">
        <v>368954997</v>
      </c>
      <c r="P55" s="11">
        <v>55170304.649999991</v>
      </c>
      <c r="Q55" s="11">
        <v>104588762.72999999</v>
      </c>
      <c r="R55">
        <v>8310100.2000000002</v>
      </c>
      <c r="S55">
        <v>378753.64</v>
      </c>
      <c r="T55">
        <v>222512541.75999999</v>
      </c>
      <c r="U55">
        <v>21714.639999999999</v>
      </c>
      <c r="V55">
        <v>222913010.03999999</v>
      </c>
      <c r="W55">
        <v>20288075461</v>
      </c>
      <c r="X55">
        <v>18260985106</v>
      </c>
      <c r="Y55">
        <v>140.88</v>
      </c>
      <c r="Z55" s="13">
        <v>-0.74233505320000004</v>
      </c>
      <c r="AA55">
        <v>10.9</v>
      </c>
      <c r="AB55">
        <v>724</v>
      </c>
      <c r="AC55">
        <v>834995018000</v>
      </c>
      <c r="AD55">
        <v>0.26</v>
      </c>
      <c r="AE55">
        <v>902.19222222222197</v>
      </c>
      <c r="AF55">
        <v>720.45899999999995</v>
      </c>
      <c r="AG55">
        <v>665.14761904761895</v>
      </c>
      <c r="AH55">
        <v>818.71360000000004</v>
      </c>
      <c r="AI55">
        <v>6.9317734064801604</v>
      </c>
      <c r="AJ55">
        <v>1.4</v>
      </c>
      <c r="AK55" s="15">
        <v>250.22</v>
      </c>
      <c r="AL55" s="15">
        <v>2.97</v>
      </c>
      <c r="AM55">
        <v>2.56</v>
      </c>
      <c r="AN55" s="18">
        <v>461330.6</v>
      </c>
      <c r="AO55">
        <f t="shared" si="0"/>
        <v>461330600000</v>
      </c>
      <c r="AP55">
        <v>0.53101100000000001</v>
      </c>
      <c r="AQ55">
        <v>4.83</v>
      </c>
      <c r="AR55">
        <v>0.63</v>
      </c>
      <c r="AS55" s="1">
        <v>41440</v>
      </c>
      <c r="AT55">
        <v>18211488000</v>
      </c>
      <c r="AU55">
        <v>0.4</v>
      </c>
      <c r="AV55" s="3">
        <v>3704</v>
      </c>
      <c r="AW55">
        <v>17996.55</v>
      </c>
      <c r="AX55">
        <v>1871630000</v>
      </c>
      <c r="AY55">
        <v>17679000</v>
      </c>
      <c r="AZ55">
        <v>3901623000</v>
      </c>
      <c r="BA55">
        <v>8985524000</v>
      </c>
      <c r="BB55">
        <v>3435031000</v>
      </c>
      <c r="BC55">
        <v>14776457000</v>
      </c>
      <c r="BF55">
        <v>2027090355</v>
      </c>
      <c r="BG55">
        <v>38549060567</v>
      </c>
      <c r="BH55" s="4">
        <v>5907109</v>
      </c>
      <c r="BI55" s="4">
        <v>39424136</v>
      </c>
      <c r="BJ55" s="4">
        <v>48939994</v>
      </c>
      <c r="BK55" s="4">
        <v>54358989</v>
      </c>
      <c r="BL55" s="4">
        <v>4925841</v>
      </c>
      <c r="BM55" s="4">
        <v>47445861</v>
      </c>
      <c r="BN55" s="4">
        <v>986618</v>
      </c>
      <c r="BO55" s="4">
        <v>15305536</v>
      </c>
      <c r="BP55" s="4">
        <v>124874399</v>
      </c>
      <c r="BQ55" s="4">
        <v>25873190</v>
      </c>
      <c r="BR55" s="4">
        <v>913324</v>
      </c>
      <c r="BT55" s="1">
        <v>41806</v>
      </c>
      <c r="BW55" s="1">
        <v>41805</v>
      </c>
      <c r="BX55" s="5">
        <v>6060789.6200000001</v>
      </c>
      <c r="BZ55" s="1">
        <v>41805</v>
      </c>
      <c r="CA55" s="5">
        <v>315003.68</v>
      </c>
      <c r="CE55" s="1">
        <v>41791</v>
      </c>
      <c r="CF55">
        <v>-165786.67000000001</v>
      </c>
      <c r="CG55">
        <v>-199903.33</v>
      </c>
      <c r="CH55">
        <v>-34116.67</v>
      </c>
      <c r="CI55">
        <v>-21836.67</v>
      </c>
      <c r="CJ55">
        <v>5286606.67</v>
      </c>
      <c r="CK55">
        <v>-85496.67</v>
      </c>
      <c r="CL55">
        <v>-8013.33</v>
      </c>
      <c r="CN55" s="1">
        <v>41805</v>
      </c>
      <c r="CO55">
        <v>36.417150700000001</v>
      </c>
      <c r="CQ55" s="20">
        <v>41805</v>
      </c>
      <c r="CR55" s="21">
        <v>34258.67</v>
      </c>
      <c r="CT55" s="1">
        <v>41774</v>
      </c>
      <c r="CU55" s="1">
        <v>41805</v>
      </c>
      <c r="CV55" s="18">
        <v>680176.43</v>
      </c>
      <c r="CW55" s="18">
        <v>167164285.18000001</v>
      </c>
      <c r="CX55" s="18">
        <v>31778.85</v>
      </c>
      <c r="DA55" s="1">
        <v>37057</v>
      </c>
      <c r="DB55">
        <v>2.5</v>
      </c>
      <c r="DC55">
        <v>2.1999999999999999E-2</v>
      </c>
      <c r="DD55">
        <v>0.15609999999999999</v>
      </c>
      <c r="DE55">
        <v>855442</v>
      </c>
      <c r="DG55" s="1">
        <v>38457</v>
      </c>
      <c r="DH55">
        <v>101092</v>
      </c>
      <c r="DI55">
        <v>0</v>
      </c>
      <c r="DJ55">
        <v>68125788</v>
      </c>
      <c r="DK55">
        <v>11982989</v>
      </c>
      <c r="DL55">
        <v>0</v>
      </c>
      <c r="DM55">
        <v>0</v>
      </c>
      <c r="DN55">
        <v>207868</v>
      </c>
      <c r="DO55">
        <v>5001</v>
      </c>
      <c r="DP55">
        <v>0</v>
      </c>
      <c r="DQ55">
        <v>0</v>
      </c>
      <c r="DR55">
        <v>0</v>
      </c>
      <c r="DS55">
        <v>29202763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25698642</v>
      </c>
      <c r="EA55">
        <v>0</v>
      </c>
      <c r="EB55">
        <v>927433</v>
      </c>
      <c r="EE55" s="1"/>
      <c r="EG55" s="1">
        <v>42781</v>
      </c>
      <c r="EH55">
        <v>513.95000000000005</v>
      </c>
      <c r="EI55">
        <v>374.12</v>
      </c>
      <c r="EJ55">
        <v>1068.97</v>
      </c>
      <c r="EN55" s="1">
        <v>38153</v>
      </c>
      <c r="EO55">
        <v>76801876</v>
      </c>
      <c r="EP55">
        <v>38457452</v>
      </c>
      <c r="EQ55">
        <v>38344424</v>
      </c>
      <c r="ES55" s="3"/>
      <c r="EV55" s="1">
        <v>41807</v>
      </c>
      <c r="EW55">
        <v>14.92</v>
      </c>
      <c r="EX55" s="1"/>
      <c r="EY55" s="1">
        <v>41774</v>
      </c>
      <c r="EZ55" t="s">
        <v>126</v>
      </c>
      <c r="FD55" t="s">
        <v>298</v>
      </c>
    </row>
    <row r="56" spans="1:160" x14ac:dyDescent="0.25">
      <c r="A56" s="1">
        <v>41835</v>
      </c>
      <c r="B56" s="18">
        <v>355247.15</v>
      </c>
      <c r="C56" s="18">
        <v>119365728.94</v>
      </c>
      <c r="D56" s="18">
        <v>22545.32</v>
      </c>
      <c r="F56" s="1">
        <v>41835</v>
      </c>
      <c r="G56" s="5">
        <v>14654.39</v>
      </c>
      <c r="H56">
        <v>14654.39</v>
      </c>
      <c r="I56" s="5">
        <f t="shared" si="1"/>
        <v>0</v>
      </c>
      <c r="J56" s="1">
        <v>41835</v>
      </c>
      <c r="K56">
        <v>2.2246000000000001</v>
      </c>
      <c r="L56" s="4">
        <v>21415264</v>
      </c>
      <c r="M56" s="11">
        <v>187296588.71000004</v>
      </c>
      <c r="N56" s="11">
        <v>1572939.3600000003</v>
      </c>
      <c r="O56" s="12">
        <v>371819620</v>
      </c>
      <c r="P56" s="11">
        <v>51986018.729999989</v>
      </c>
      <c r="Q56" s="11">
        <v>105785154.76000001</v>
      </c>
      <c r="R56">
        <v>8351777.0500000007</v>
      </c>
      <c r="S56">
        <v>334705.34000000003</v>
      </c>
      <c r="T56">
        <v>226095193.88999999</v>
      </c>
      <c r="U56">
        <v>31633.52</v>
      </c>
      <c r="V56">
        <v>226462132.75</v>
      </c>
      <c r="W56">
        <v>21921458082</v>
      </c>
      <c r="X56">
        <v>21610393823</v>
      </c>
      <c r="Y56">
        <v>149.85</v>
      </c>
      <c r="Z56" s="13">
        <v>-0.60773741100000001</v>
      </c>
      <c r="AA56">
        <v>10.9</v>
      </c>
      <c r="AB56">
        <v>724</v>
      </c>
      <c r="AC56">
        <v>838211483200</v>
      </c>
      <c r="AD56">
        <v>0.13</v>
      </c>
      <c r="AE56">
        <v>903.02111111111105</v>
      </c>
      <c r="AF56">
        <v>721.51049999999998</v>
      </c>
      <c r="AG56">
        <v>667.54047619047606</v>
      </c>
      <c r="AH56">
        <v>820.33879999999999</v>
      </c>
      <c r="AI56">
        <v>6.98595534000202</v>
      </c>
      <c r="AJ56">
        <v>1.01</v>
      </c>
      <c r="AK56" s="16">
        <v>242.95</v>
      </c>
      <c r="AL56" s="16">
        <v>2.96</v>
      </c>
      <c r="AM56">
        <v>-5.34</v>
      </c>
      <c r="AN56" s="18">
        <v>486915.7</v>
      </c>
      <c r="AO56">
        <f t="shared" si="0"/>
        <v>486915700000</v>
      </c>
      <c r="AP56">
        <v>0.53101100000000001</v>
      </c>
      <c r="AQ56">
        <v>6.49</v>
      </c>
      <c r="AR56">
        <v>0.36</v>
      </c>
      <c r="AS56" s="1">
        <v>41470</v>
      </c>
      <c r="AT56">
        <v>18211488000</v>
      </c>
      <c r="AU56">
        <v>0.4</v>
      </c>
      <c r="AV56" s="3">
        <v>3704</v>
      </c>
      <c r="AW56">
        <v>17996.55</v>
      </c>
      <c r="AX56">
        <v>1871630000</v>
      </c>
      <c r="AY56">
        <v>17679000</v>
      </c>
      <c r="AZ56">
        <v>3901623000</v>
      </c>
      <c r="BA56">
        <v>8985524000</v>
      </c>
      <c r="BB56">
        <v>3435031000</v>
      </c>
      <c r="BC56">
        <v>14776457000</v>
      </c>
      <c r="BF56">
        <v>311064259</v>
      </c>
      <c r="BG56">
        <v>43531851905</v>
      </c>
      <c r="BH56" s="4">
        <v>7092525</v>
      </c>
      <c r="BI56" s="4">
        <v>36569844</v>
      </c>
      <c r="BJ56" s="4">
        <v>45187121</v>
      </c>
      <c r="BK56" s="4">
        <v>54370055</v>
      </c>
      <c r="BL56" s="4">
        <v>5171804</v>
      </c>
      <c r="BM56" s="4">
        <v>49572232</v>
      </c>
      <c r="BN56" s="4">
        <v>1226806</v>
      </c>
      <c r="BO56" s="4">
        <v>17006870</v>
      </c>
      <c r="BP56" s="4">
        <v>127584752</v>
      </c>
      <c r="BQ56" s="4">
        <v>26465674</v>
      </c>
      <c r="BR56" s="4">
        <v>1571937</v>
      </c>
      <c r="BT56" s="1">
        <v>41836</v>
      </c>
      <c r="BW56" s="1">
        <v>41835</v>
      </c>
      <c r="BX56" s="5">
        <v>4264306.08</v>
      </c>
      <c r="BZ56" s="1">
        <v>41835</v>
      </c>
      <c r="CA56" s="5">
        <v>323606.89</v>
      </c>
      <c r="CE56" s="1">
        <v>41821</v>
      </c>
      <c r="CF56">
        <v>90346.67</v>
      </c>
      <c r="CG56">
        <v>170813.33</v>
      </c>
      <c r="CH56">
        <v>80466.67</v>
      </c>
      <c r="CI56">
        <v>-15230</v>
      </c>
      <c r="CJ56">
        <v>5487293.3300000001</v>
      </c>
      <c r="CK56">
        <v>-104603.33</v>
      </c>
      <c r="CL56">
        <v>-11020</v>
      </c>
      <c r="CN56" s="1">
        <v>41835</v>
      </c>
      <c r="CO56">
        <v>36.417150700000001</v>
      </c>
      <c r="CQ56" s="20">
        <v>41835</v>
      </c>
      <c r="CR56" s="21">
        <v>36691.67</v>
      </c>
      <c r="CT56" s="1">
        <v>41805</v>
      </c>
      <c r="CU56" s="1">
        <v>41835</v>
      </c>
      <c r="CV56" s="18">
        <v>355247.15</v>
      </c>
      <c r="CW56" s="18">
        <v>119365728.94</v>
      </c>
      <c r="CX56" s="18">
        <v>22545.32</v>
      </c>
      <c r="DA56" s="1">
        <v>37087</v>
      </c>
      <c r="DB56">
        <v>2.5</v>
      </c>
      <c r="DC56">
        <v>2.1999999999999999E-2</v>
      </c>
      <c r="DD56">
        <v>0.15609999999999999</v>
      </c>
      <c r="DE56">
        <v>855442</v>
      </c>
      <c r="DG56" s="1">
        <v>38487</v>
      </c>
      <c r="DH56">
        <v>53436</v>
      </c>
      <c r="DI56">
        <v>2285</v>
      </c>
      <c r="DJ56">
        <v>57212136</v>
      </c>
      <c r="DK56">
        <v>5519479</v>
      </c>
      <c r="DL56">
        <v>0</v>
      </c>
      <c r="DM56">
        <v>0</v>
      </c>
      <c r="DN56">
        <v>272933</v>
      </c>
      <c r="DO56">
        <v>13292</v>
      </c>
      <c r="DP56">
        <v>0</v>
      </c>
      <c r="DQ56">
        <v>0</v>
      </c>
      <c r="DR56">
        <v>0</v>
      </c>
      <c r="DS56">
        <v>30090224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1204618</v>
      </c>
      <c r="DZ56">
        <v>19436866</v>
      </c>
      <c r="EA56">
        <v>0</v>
      </c>
      <c r="EB56">
        <v>619003</v>
      </c>
      <c r="EE56" s="1"/>
      <c r="EG56" s="1">
        <v>42809</v>
      </c>
      <c r="EH56">
        <v>526.85</v>
      </c>
      <c r="EI56">
        <v>377.38</v>
      </c>
      <c r="EJ56">
        <v>1117.93</v>
      </c>
      <c r="EN56" s="1">
        <v>38183</v>
      </c>
      <c r="EO56">
        <v>189535178</v>
      </c>
      <c r="EP56">
        <v>42065937</v>
      </c>
      <c r="EQ56">
        <v>147469241</v>
      </c>
      <c r="ES56" s="3"/>
      <c r="EV56" s="1">
        <v>41837</v>
      </c>
      <c r="EW56">
        <v>36.42</v>
      </c>
      <c r="EX56" s="1"/>
      <c r="EY56" s="1">
        <v>41805</v>
      </c>
      <c r="EZ56" s="3">
        <v>-5340</v>
      </c>
      <c r="FD56" t="s">
        <v>299</v>
      </c>
    </row>
    <row r="57" spans="1:160" x14ac:dyDescent="0.25">
      <c r="A57" s="1">
        <v>41866</v>
      </c>
      <c r="B57" s="18">
        <v>359741.02</v>
      </c>
      <c r="C57" s="18">
        <v>149889699.80000001</v>
      </c>
      <c r="D57" s="18">
        <v>35316.35</v>
      </c>
      <c r="F57" s="1">
        <v>41866</v>
      </c>
      <c r="G57" s="5">
        <v>22955.54</v>
      </c>
      <c r="H57">
        <v>22955.54</v>
      </c>
      <c r="I57" s="5">
        <f t="shared" si="1"/>
        <v>0</v>
      </c>
      <c r="J57" s="1">
        <v>41866</v>
      </c>
      <c r="K57">
        <v>2.2679999999999998</v>
      </c>
      <c r="L57" s="4">
        <v>16214552</v>
      </c>
      <c r="M57" s="11">
        <v>195283644.34999999</v>
      </c>
      <c r="N57" s="11">
        <v>1905145.96</v>
      </c>
      <c r="O57" s="12">
        <v>404306209</v>
      </c>
      <c r="P57" s="11">
        <v>54994039.370000005</v>
      </c>
      <c r="Q57" s="11">
        <v>123360833.8</v>
      </c>
      <c r="R57">
        <v>8647628.0099999998</v>
      </c>
      <c r="S57">
        <v>310605.14</v>
      </c>
      <c r="T57">
        <v>249013187.18000001</v>
      </c>
      <c r="U57">
        <v>193509.02</v>
      </c>
      <c r="V57">
        <v>249528101.34</v>
      </c>
      <c r="W57">
        <v>19224653901</v>
      </c>
      <c r="X57">
        <v>19437036957</v>
      </c>
      <c r="Y57">
        <v>148.27000000000001</v>
      </c>
      <c r="Z57" s="13">
        <v>-0.26577794319999998</v>
      </c>
      <c r="AA57">
        <v>10.9</v>
      </c>
      <c r="AB57">
        <v>724</v>
      </c>
      <c r="AC57">
        <v>859928075999.99902</v>
      </c>
      <c r="AD57">
        <v>0.18</v>
      </c>
      <c r="AE57">
        <v>901.97333333333302</v>
      </c>
      <c r="AF57">
        <v>720.16849999999999</v>
      </c>
      <c r="AG57">
        <v>666.19571428571396</v>
      </c>
      <c r="AH57">
        <v>817.89080000000001</v>
      </c>
      <c r="AI57">
        <v>6.9821959056645699</v>
      </c>
      <c r="AJ57">
        <v>1.25</v>
      </c>
      <c r="AK57" s="15">
        <v>236.02</v>
      </c>
      <c r="AL57" s="15">
        <v>2.96</v>
      </c>
      <c r="AM57">
        <v>-14.769</v>
      </c>
      <c r="AN57" s="18">
        <v>483783.1</v>
      </c>
      <c r="AO57">
        <f t="shared" si="0"/>
        <v>483783100000</v>
      </c>
      <c r="AP57">
        <v>0.53101100000000001</v>
      </c>
      <c r="AQ57">
        <v>6.21</v>
      </c>
      <c r="AR57">
        <v>2.46</v>
      </c>
      <c r="AS57" s="1">
        <v>41501</v>
      </c>
      <c r="AT57">
        <v>18211488000</v>
      </c>
      <c r="AU57">
        <v>0.4</v>
      </c>
      <c r="AV57" s="3">
        <v>3704</v>
      </c>
      <c r="AW57">
        <v>17996.55</v>
      </c>
      <c r="AX57">
        <v>1871630000</v>
      </c>
      <c r="AY57">
        <v>17679000</v>
      </c>
      <c r="AZ57">
        <v>3901623000</v>
      </c>
      <c r="BA57">
        <v>8985524000</v>
      </c>
      <c r="BB57">
        <v>3435031000</v>
      </c>
      <c r="BC57">
        <v>14776457000</v>
      </c>
      <c r="BF57">
        <v>-212383056</v>
      </c>
      <c r="BG57">
        <v>38661690858</v>
      </c>
      <c r="BH57" s="4">
        <v>6201537</v>
      </c>
      <c r="BI57" s="4">
        <v>36183990</v>
      </c>
      <c r="BJ57" s="4">
        <v>49216650</v>
      </c>
      <c r="BK57" s="4">
        <v>58613807</v>
      </c>
      <c r="BL57" s="4">
        <v>6350384</v>
      </c>
      <c r="BM57" s="4">
        <v>51116543</v>
      </c>
      <c r="BN57" s="4">
        <v>1681085</v>
      </c>
      <c r="BO57" s="4">
        <v>16182605</v>
      </c>
      <c r="BP57" s="4">
        <v>148931144</v>
      </c>
      <c r="BQ57" s="4">
        <v>27943409</v>
      </c>
      <c r="BR57" s="4">
        <v>1885055</v>
      </c>
      <c r="BT57" s="1">
        <v>41867</v>
      </c>
      <c r="BW57" s="1">
        <v>41866</v>
      </c>
      <c r="BX57" s="5">
        <v>4360606.09</v>
      </c>
      <c r="BZ57" s="1">
        <v>41866</v>
      </c>
      <c r="CA57" s="5">
        <v>333567.13999999996</v>
      </c>
      <c r="CE57" s="1">
        <v>41852</v>
      </c>
      <c r="CF57">
        <v>90346.67</v>
      </c>
      <c r="CG57">
        <v>170813.33</v>
      </c>
      <c r="CH57">
        <v>80466.67</v>
      </c>
      <c r="CI57">
        <v>-15230</v>
      </c>
      <c r="CJ57">
        <v>5487293.3300000001</v>
      </c>
      <c r="CK57">
        <v>-104603.33</v>
      </c>
      <c r="CL57">
        <v>-11020</v>
      </c>
      <c r="CN57" s="1">
        <v>41866</v>
      </c>
      <c r="CO57">
        <v>36.417150700000001</v>
      </c>
      <c r="CQ57" s="20">
        <v>41866</v>
      </c>
      <c r="CR57" s="21">
        <v>35577.67</v>
      </c>
      <c r="CT57" s="1">
        <v>41835</v>
      </c>
      <c r="CU57" s="1">
        <v>41866</v>
      </c>
      <c r="CV57" s="18">
        <v>359741.02</v>
      </c>
      <c r="CW57" s="18">
        <v>149889699.80000001</v>
      </c>
      <c r="CX57" s="18">
        <v>35316.35</v>
      </c>
      <c r="DA57" s="1">
        <v>37118</v>
      </c>
      <c r="DB57">
        <v>2.5</v>
      </c>
      <c r="DC57">
        <v>2.1999999999999999E-2</v>
      </c>
      <c r="DD57">
        <v>0.15609999999999999</v>
      </c>
      <c r="DE57">
        <v>855442</v>
      </c>
      <c r="DG57" s="1">
        <v>38518</v>
      </c>
      <c r="DH57">
        <v>16333</v>
      </c>
      <c r="DI57">
        <v>0</v>
      </c>
      <c r="DJ57">
        <v>89026183</v>
      </c>
      <c r="DK57">
        <v>23381308</v>
      </c>
      <c r="DL57">
        <v>0</v>
      </c>
      <c r="DM57">
        <v>0</v>
      </c>
      <c r="DN57">
        <v>348619</v>
      </c>
      <c r="DO57">
        <v>0</v>
      </c>
      <c r="DP57">
        <v>0</v>
      </c>
      <c r="DQ57">
        <v>0</v>
      </c>
      <c r="DR57">
        <v>0</v>
      </c>
      <c r="DS57">
        <v>20882183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43212379</v>
      </c>
      <c r="EA57">
        <v>0</v>
      </c>
      <c r="EB57">
        <v>1185361</v>
      </c>
      <c r="EE57" s="1"/>
      <c r="EG57" s="1">
        <v>42840</v>
      </c>
      <c r="EH57">
        <v>528.48</v>
      </c>
      <c r="EI57">
        <v>377.95</v>
      </c>
      <c r="EJ57">
        <v>1123.74</v>
      </c>
      <c r="EN57" s="1">
        <v>38214</v>
      </c>
      <c r="EO57">
        <v>129892458</v>
      </c>
      <c r="EP57">
        <v>69797138</v>
      </c>
      <c r="EQ57">
        <v>60095320</v>
      </c>
      <c r="ES57" s="3"/>
      <c r="EV57" s="1">
        <v>41868</v>
      </c>
      <c r="EW57">
        <v>60.44</v>
      </c>
      <c r="EX57" s="1"/>
      <c r="EY57" s="1">
        <v>41835</v>
      </c>
      <c r="EZ57" s="3">
        <v>-14769</v>
      </c>
      <c r="FD57" t="s">
        <v>300</v>
      </c>
    </row>
    <row r="58" spans="1:160" x14ac:dyDescent="0.25">
      <c r="A58" s="1">
        <v>41897</v>
      </c>
      <c r="B58" s="18">
        <v>314441.59999999998</v>
      </c>
      <c r="C58" s="18">
        <v>150346780.34999999</v>
      </c>
      <c r="D58" s="18">
        <v>31848.16</v>
      </c>
      <c r="F58" s="1">
        <v>41897</v>
      </c>
      <c r="G58" s="5">
        <v>20701.23</v>
      </c>
      <c r="H58">
        <v>20701.23</v>
      </c>
      <c r="I58" s="5">
        <f t="shared" si="1"/>
        <v>0</v>
      </c>
      <c r="J58" s="1">
        <v>41897</v>
      </c>
      <c r="K58">
        <v>2.3329</v>
      </c>
      <c r="L58" s="4">
        <v>12599932</v>
      </c>
      <c r="M58" s="11">
        <v>208882834.09999999</v>
      </c>
      <c r="N58" s="11">
        <v>3414248.4899999993</v>
      </c>
      <c r="O58" s="12">
        <v>398901506</v>
      </c>
      <c r="P58" s="11">
        <v>58379521.089999989</v>
      </c>
      <c r="Q58" s="11">
        <v>101034484.97999999</v>
      </c>
      <c r="R58">
        <v>9262166.4300000016</v>
      </c>
      <c r="S58">
        <v>2429385.16</v>
      </c>
      <c r="T58">
        <v>235521707.25999999</v>
      </c>
      <c r="U58">
        <v>42885.31</v>
      </c>
      <c r="V58">
        <v>237997977.72999999</v>
      </c>
      <c r="W58">
        <v>19370174258</v>
      </c>
      <c r="X58">
        <v>20722266356</v>
      </c>
      <c r="Y58">
        <v>148.12</v>
      </c>
      <c r="Z58" s="13">
        <v>0.20009327930000001</v>
      </c>
      <c r="AA58">
        <v>10.9</v>
      </c>
      <c r="AB58">
        <v>724</v>
      </c>
      <c r="AC58">
        <v>876034277700</v>
      </c>
      <c r="AD58">
        <v>0.49</v>
      </c>
      <c r="AE58">
        <v>912.44722222222197</v>
      </c>
      <c r="AF58">
        <v>723.55449999999996</v>
      </c>
      <c r="AG58">
        <v>669.275714285714</v>
      </c>
      <c r="AH58">
        <v>824.67039999999997</v>
      </c>
      <c r="AI58">
        <v>6.8656204960743397</v>
      </c>
      <c r="AJ58" s="3">
        <v>1.56999</v>
      </c>
      <c r="AK58" s="16">
        <v>232.3</v>
      </c>
      <c r="AL58" s="16">
        <v>2.96</v>
      </c>
      <c r="AM58">
        <v>12.09</v>
      </c>
      <c r="AN58" s="18">
        <v>491426.8</v>
      </c>
      <c r="AO58">
        <f t="shared" si="0"/>
        <v>491426800000</v>
      </c>
      <c r="AP58">
        <v>0.53101100000000001</v>
      </c>
      <c r="AQ58">
        <v>12.84</v>
      </c>
      <c r="AR58">
        <v>4.2699999999999996</v>
      </c>
      <c r="AS58" s="1">
        <v>41532</v>
      </c>
      <c r="AT58">
        <v>18211488000</v>
      </c>
      <c r="AU58">
        <v>0.4</v>
      </c>
      <c r="AV58" s="3">
        <v>3704</v>
      </c>
      <c r="AW58">
        <v>17996.55</v>
      </c>
      <c r="AX58">
        <v>1871630000</v>
      </c>
      <c r="AY58">
        <v>17679000</v>
      </c>
      <c r="AZ58">
        <v>3901623000</v>
      </c>
      <c r="BA58">
        <v>8985524000</v>
      </c>
      <c r="BB58">
        <v>3435031000</v>
      </c>
      <c r="BC58">
        <v>14776457000</v>
      </c>
      <c r="BF58">
        <v>-1352092098</v>
      </c>
      <c r="BG58">
        <v>40092440614</v>
      </c>
      <c r="BH58" s="4">
        <v>7177787</v>
      </c>
      <c r="BI58" s="4">
        <v>36894524</v>
      </c>
      <c r="BJ58" s="4">
        <v>50760227</v>
      </c>
      <c r="BK58" s="4">
        <v>60820194</v>
      </c>
      <c r="BL58" s="4">
        <v>5160085</v>
      </c>
      <c r="BM58" s="4">
        <v>57598091</v>
      </c>
      <c r="BN58" s="4">
        <v>1663067</v>
      </c>
      <c r="BO58" s="4">
        <v>17858997</v>
      </c>
      <c r="BP58" s="4">
        <v>130576152</v>
      </c>
      <c r="BQ58" s="4">
        <v>26978134</v>
      </c>
      <c r="BR58" s="4">
        <v>3414248</v>
      </c>
      <c r="BT58" s="1">
        <v>41898</v>
      </c>
      <c r="BW58" s="1">
        <v>41897</v>
      </c>
      <c r="BX58" s="5">
        <v>3319428.41</v>
      </c>
      <c r="BZ58" s="1">
        <v>41897</v>
      </c>
      <c r="CA58" s="5">
        <v>313903.97000000003</v>
      </c>
      <c r="CE58" s="1">
        <v>41883</v>
      </c>
      <c r="CF58">
        <v>90346.67</v>
      </c>
      <c r="CG58">
        <v>170813.33</v>
      </c>
      <c r="CH58">
        <v>80466.67</v>
      </c>
      <c r="CI58">
        <v>-15230</v>
      </c>
      <c r="CJ58">
        <v>5487293.3300000001</v>
      </c>
      <c r="CK58">
        <v>-104603.33</v>
      </c>
      <c r="CL58">
        <v>-11020</v>
      </c>
      <c r="CN58" s="1">
        <v>41897</v>
      </c>
      <c r="CO58">
        <v>36.417150700000001</v>
      </c>
      <c r="CQ58" s="20">
        <v>41897</v>
      </c>
      <c r="CR58" s="21">
        <v>35651.67</v>
      </c>
      <c r="CT58" s="1">
        <v>41866</v>
      </c>
      <c r="CU58" s="1">
        <v>41897</v>
      </c>
      <c r="CV58" s="18">
        <v>314441.59999999998</v>
      </c>
      <c r="CW58" s="18">
        <v>150346780.34999999</v>
      </c>
      <c r="CX58" s="18">
        <v>31848.16</v>
      </c>
      <c r="DA58" s="1">
        <v>37149</v>
      </c>
      <c r="DB58">
        <v>2.5</v>
      </c>
      <c r="DC58">
        <v>2.1999999999999999E-2</v>
      </c>
      <c r="DD58">
        <v>0.15609999999999999</v>
      </c>
      <c r="DE58">
        <v>855442</v>
      </c>
      <c r="DG58" s="1">
        <v>38548</v>
      </c>
      <c r="DH58">
        <v>42732</v>
      </c>
      <c r="DI58">
        <v>0</v>
      </c>
      <c r="DJ58">
        <v>105608102</v>
      </c>
      <c r="DK58">
        <v>5633610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25419198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70349276</v>
      </c>
      <c r="EA58">
        <v>1972525</v>
      </c>
      <c r="EB58">
        <v>2190761</v>
      </c>
      <c r="EE58" s="1"/>
      <c r="EG58" s="1">
        <v>42870</v>
      </c>
      <c r="EH58">
        <v>530.86</v>
      </c>
      <c r="EI58">
        <v>382.63</v>
      </c>
      <c r="EJ58">
        <v>1118.01</v>
      </c>
      <c r="EN58" s="1">
        <v>38245</v>
      </c>
      <c r="EO58">
        <v>170766179</v>
      </c>
      <c r="EP58">
        <v>27337946</v>
      </c>
      <c r="EQ58">
        <v>143428233</v>
      </c>
      <c r="ES58" s="3"/>
      <c r="EV58" s="1">
        <v>41899</v>
      </c>
      <c r="EW58">
        <v>1844.83</v>
      </c>
      <c r="EX58" s="1"/>
      <c r="EY58" s="1">
        <v>41866</v>
      </c>
      <c r="EZ58" s="3">
        <v>12090</v>
      </c>
      <c r="FD58" t="s">
        <v>301</v>
      </c>
    </row>
    <row r="59" spans="1:160" x14ac:dyDescent="0.25">
      <c r="A59" s="1">
        <v>41927</v>
      </c>
      <c r="B59" s="18">
        <v>541844.73</v>
      </c>
      <c r="C59" s="18">
        <v>117176604.98999999</v>
      </c>
      <c r="D59" s="18">
        <v>33959.480000000003</v>
      </c>
      <c r="F59" s="1">
        <v>41927</v>
      </c>
      <c r="G59" s="5">
        <v>22073.58</v>
      </c>
      <c r="H59">
        <v>22073.58</v>
      </c>
      <c r="I59" s="5">
        <f t="shared" si="1"/>
        <v>0</v>
      </c>
      <c r="J59" s="1">
        <v>41927</v>
      </c>
      <c r="K59">
        <v>2.4483000000000001</v>
      </c>
      <c r="L59" s="4">
        <v>9888773</v>
      </c>
      <c r="M59" s="11">
        <v>215607354.77000004</v>
      </c>
      <c r="N59" s="11">
        <v>1970591.4000000001</v>
      </c>
      <c r="O59" s="12">
        <v>450620284</v>
      </c>
      <c r="P59" s="11">
        <v>62725765.420000032</v>
      </c>
      <c r="Q59" s="11">
        <v>139837554.49000001</v>
      </c>
      <c r="R59">
        <v>9249164.3300000001</v>
      </c>
      <c r="S59">
        <v>533188.84</v>
      </c>
      <c r="T59">
        <v>277914367.31</v>
      </c>
      <c r="U59">
        <v>18262.21</v>
      </c>
      <c r="V59">
        <v>278469519.36000001</v>
      </c>
      <c r="W59">
        <v>18169787901</v>
      </c>
      <c r="X59">
        <v>19635310320</v>
      </c>
      <c r="Y59">
        <v>149.69999999999999</v>
      </c>
      <c r="Z59" s="13">
        <v>0.2842075865</v>
      </c>
      <c r="AA59">
        <v>10.92</v>
      </c>
      <c r="AB59">
        <v>724</v>
      </c>
      <c r="AC59">
        <v>920151933900</v>
      </c>
      <c r="AD59">
        <v>0.38</v>
      </c>
      <c r="AE59">
        <v>914.46055555555495</v>
      </c>
      <c r="AF59">
        <v>723.55150000000003</v>
      </c>
      <c r="AG59">
        <v>669.38047619047597</v>
      </c>
      <c r="AH59">
        <v>825.35559999999998</v>
      </c>
      <c r="AI59">
        <v>6.7062553469880699</v>
      </c>
      <c r="AJ59">
        <v>1.42</v>
      </c>
      <c r="AK59" s="15">
        <v>219.8</v>
      </c>
      <c r="AL59" s="15">
        <v>2.96</v>
      </c>
      <c r="AM59">
        <v>24.6</v>
      </c>
      <c r="AN59" s="18">
        <v>508920.8</v>
      </c>
      <c r="AO59">
        <f t="shared" si="0"/>
        <v>508920800000</v>
      </c>
      <c r="AP59">
        <v>0.53101100000000001</v>
      </c>
      <c r="AQ59">
        <v>3.15</v>
      </c>
      <c r="AR59">
        <v>-0.94</v>
      </c>
      <c r="AS59" s="1">
        <v>41562</v>
      </c>
      <c r="AT59">
        <v>18211488000</v>
      </c>
      <c r="AU59">
        <v>0.4</v>
      </c>
      <c r="AV59" s="3">
        <v>3704</v>
      </c>
      <c r="AW59">
        <v>17996.55</v>
      </c>
      <c r="AX59">
        <v>1871630000</v>
      </c>
      <c r="AY59">
        <v>17679000</v>
      </c>
      <c r="AZ59">
        <v>3901623000</v>
      </c>
      <c r="BA59">
        <v>8985524000</v>
      </c>
      <c r="BB59">
        <v>3435031000</v>
      </c>
      <c r="BC59">
        <v>14776457000</v>
      </c>
      <c r="BF59">
        <v>-1465522419</v>
      </c>
      <c r="BG59">
        <v>37805098221</v>
      </c>
      <c r="BH59" s="4">
        <v>7242264</v>
      </c>
      <c r="BI59" s="4">
        <v>36895502</v>
      </c>
      <c r="BJ59" s="4">
        <v>49558076</v>
      </c>
      <c r="BK59" s="4">
        <v>63139838</v>
      </c>
      <c r="BL59" s="4">
        <v>5437267</v>
      </c>
      <c r="BM59" s="4">
        <v>61120398</v>
      </c>
      <c r="BN59" s="4">
        <v>1910935</v>
      </c>
      <c r="BO59" s="4">
        <v>18721629</v>
      </c>
      <c r="BP59" s="4">
        <v>170890498</v>
      </c>
      <c r="BQ59" s="4">
        <v>33733286</v>
      </c>
      <c r="BR59" s="4">
        <v>1970591</v>
      </c>
      <c r="BT59" s="1">
        <v>41928</v>
      </c>
      <c r="BW59" s="1">
        <v>41927</v>
      </c>
      <c r="BX59" s="5">
        <v>1730499.37</v>
      </c>
      <c r="BZ59" s="1">
        <v>41927</v>
      </c>
      <c r="CA59" s="5">
        <v>336164.79000000004</v>
      </c>
      <c r="CE59" s="1">
        <v>41913</v>
      </c>
      <c r="CF59">
        <v>186006.67</v>
      </c>
      <c r="CG59">
        <v>199016.67</v>
      </c>
      <c r="CH59">
        <v>13010</v>
      </c>
      <c r="CI59">
        <v>333.33</v>
      </c>
      <c r="CJ59">
        <v>5543293.3300000001</v>
      </c>
      <c r="CK59">
        <v>-114503.33</v>
      </c>
      <c r="CL59">
        <v>-29976.67</v>
      </c>
      <c r="CN59" s="1">
        <v>41927</v>
      </c>
      <c r="CO59">
        <v>36.417150700000001</v>
      </c>
      <c r="CQ59" s="20">
        <v>41927</v>
      </c>
      <c r="CR59" s="21">
        <v>35825.67</v>
      </c>
      <c r="CT59" s="1">
        <v>41897</v>
      </c>
      <c r="CU59" s="1">
        <v>41927</v>
      </c>
      <c r="CV59" s="18">
        <v>541844.73</v>
      </c>
      <c r="CW59" s="18">
        <v>117176604.98999999</v>
      </c>
      <c r="CX59" s="18">
        <v>33959.480000000003</v>
      </c>
      <c r="DA59" s="1">
        <v>37179</v>
      </c>
      <c r="DB59">
        <v>2.5</v>
      </c>
      <c r="DC59">
        <v>2.1999999999999999E-2</v>
      </c>
      <c r="DD59">
        <v>0.15609999999999999</v>
      </c>
      <c r="DE59">
        <v>855442</v>
      </c>
      <c r="DG59" s="1">
        <v>38579</v>
      </c>
      <c r="DH59">
        <v>66574</v>
      </c>
      <c r="DI59">
        <v>0</v>
      </c>
      <c r="DJ59">
        <v>101316349</v>
      </c>
      <c r="DK59">
        <v>8384725</v>
      </c>
      <c r="DL59">
        <v>0</v>
      </c>
      <c r="DM59">
        <v>0</v>
      </c>
      <c r="DN59">
        <v>379597</v>
      </c>
      <c r="DO59">
        <v>0</v>
      </c>
      <c r="DP59">
        <v>0</v>
      </c>
      <c r="DQ59">
        <v>52502</v>
      </c>
      <c r="DR59">
        <v>0</v>
      </c>
      <c r="DS59">
        <v>32432285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50800</v>
      </c>
      <c r="DZ59">
        <v>58427327</v>
      </c>
      <c r="EA59">
        <v>949480</v>
      </c>
      <c r="EB59">
        <v>573059</v>
      </c>
      <c r="EE59" s="1"/>
      <c r="EG59" s="1">
        <v>42901</v>
      </c>
      <c r="EH59">
        <v>529.16</v>
      </c>
      <c r="EI59">
        <v>378.81</v>
      </c>
      <c r="EJ59">
        <v>1123.82</v>
      </c>
      <c r="EN59" s="1">
        <v>38275</v>
      </c>
      <c r="EO59">
        <v>84192776</v>
      </c>
      <c r="EP59">
        <v>236777183</v>
      </c>
      <c r="EQ59">
        <v>-152584407</v>
      </c>
      <c r="ES59" s="3"/>
      <c r="EV59" s="1">
        <v>41929</v>
      </c>
      <c r="EW59">
        <v>2900.53</v>
      </c>
      <c r="EX59" s="1"/>
      <c r="EY59" s="1">
        <v>41897</v>
      </c>
      <c r="EZ59" t="s">
        <v>127</v>
      </c>
      <c r="FD59" t="s">
        <v>302</v>
      </c>
    </row>
    <row r="60" spans="1:160" x14ac:dyDescent="0.25">
      <c r="A60" s="1">
        <v>41958</v>
      </c>
      <c r="B60" s="18">
        <v>369443.28</v>
      </c>
      <c r="C60" s="18">
        <v>130335239.15000001</v>
      </c>
      <c r="D60" s="18">
        <v>39540.339999999997</v>
      </c>
      <c r="F60" s="1">
        <v>41958</v>
      </c>
      <c r="G60" s="5">
        <v>25701.13</v>
      </c>
      <c r="H60">
        <v>25701.13</v>
      </c>
      <c r="I60" s="5">
        <f t="shared" si="1"/>
        <v>0</v>
      </c>
      <c r="J60" s="1">
        <v>41958</v>
      </c>
      <c r="K60">
        <v>2.5484</v>
      </c>
      <c r="L60" s="4">
        <v>7983555</v>
      </c>
      <c r="M60" s="11">
        <v>215619445.06</v>
      </c>
      <c r="N60" s="11">
        <v>1290485.95</v>
      </c>
      <c r="O60" s="12">
        <v>421482728</v>
      </c>
      <c r="P60" s="11">
        <v>60555963.460000001</v>
      </c>
      <c r="Q60" s="11">
        <v>112546680.82999998</v>
      </c>
      <c r="R60">
        <v>9666442.0899999999</v>
      </c>
      <c r="S60">
        <v>355862.47</v>
      </c>
      <c r="T60">
        <v>256231379.27000001</v>
      </c>
      <c r="U60">
        <v>11058.9</v>
      </c>
      <c r="V60">
        <v>256599600.63999999</v>
      </c>
      <c r="W60">
        <v>15506384370</v>
      </c>
      <c r="X60">
        <v>18191864947</v>
      </c>
      <c r="Y60">
        <v>144.91999999999999</v>
      </c>
      <c r="Z60" s="13">
        <v>0.97798309419999996</v>
      </c>
      <c r="AA60">
        <v>11.15</v>
      </c>
      <c r="AB60">
        <v>724</v>
      </c>
      <c r="AC60">
        <v>956735618400</v>
      </c>
      <c r="AD60">
        <v>0.53</v>
      </c>
      <c r="AE60">
        <v>908.11444444444396</v>
      </c>
      <c r="AF60">
        <v>719.74950000000001</v>
      </c>
      <c r="AG60">
        <v>665.36095238095197</v>
      </c>
      <c r="AH60">
        <v>819.48919999999998</v>
      </c>
      <c r="AI60">
        <v>6.5933181809039096</v>
      </c>
      <c r="AJ60">
        <v>1.51</v>
      </c>
      <c r="AK60" s="16">
        <v>198.47</v>
      </c>
      <c r="AL60" s="16">
        <v>3.01</v>
      </c>
      <c r="AM60">
        <v>14.65</v>
      </c>
      <c r="AN60" s="18">
        <v>498489.1</v>
      </c>
      <c r="AO60">
        <f t="shared" si="0"/>
        <v>498489100000</v>
      </c>
      <c r="AP60">
        <v>0.53101100000000001</v>
      </c>
      <c r="AQ60">
        <v>7.1</v>
      </c>
      <c r="AR60">
        <v>1.28</v>
      </c>
      <c r="AS60" s="1">
        <v>41593</v>
      </c>
      <c r="AT60">
        <v>18211488000</v>
      </c>
      <c r="AU60">
        <v>0.4</v>
      </c>
      <c r="AV60" s="3">
        <v>3704</v>
      </c>
      <c r="AW60">
        <v>17996.55</v>
      </c>
      <c r="AX60">
        <v>1871630000</v>
      </c>
      <c r="AY60">
        <v>17679000</v>
      </c>
      <c r="AZ60">
        <v>3901623000</v>
      </c>
      <c r="BA60">
        <v>8985524000</v>
      </c>
      <c r="BB60">
        <v>3435031000</v>
      </c>
      <c r="BC60">
        <v>14776457000</v>
      </c>
      <c r="BF60">
        <v>-2685480577</v>
      </c>
      <c r="BG60">
        <v>33698249317</v>
      </c>
      <c r="BH60" s="4">
        <v>8418998</v>
      </c>
      <c r="BI60" s="4">
        <v>37433047</v>
      </c>
      <c r="BJ60" s="4">
        <v>53657647</v>
      </c>
      <c r="BK60" s="4">
        <v>61903491</v>
      </c>
      <c r="BL60" s="4">
        <v>5381193</v>
      </c>
      <c r="BM60" s="4">
        <v>56819026</v>
      </c>
      <c r="BN60" s="4">
        <v>1208286</v>
      </c>
      <c r="BO60" s="4">
        <v>17466928</v>
      </c>
      <c r="BP60" s="4">
        <v>140058199</v>
      </c>
      <c r="BQ60" s="4">
        <v>37845427</v>
      </c>
      <c r="BR60" s="4">
        <v>1290486</v>
      </c>
      <c r="BT60" s="1">
        <v>41959</v>
      </c>
      <c r="BW60" s="1">
        <v>41958</v>
      </c>
      <c r="BX60" s="5">
        <v>1892840.1600000001</v>
      </c>
      <c r="BZ60" s="1">
        <v>41958</v>
      </c>
      <c r="CA60" s="5">
        <v>386017.33999999997</v>
      </c>
      <c r="CE60" s="1">
        <v>41944</v>
      </c>
      <c r="CF60">
        <v>186006.67</v>
      </c>
      <c r="CG60">
        <v>199016.67</v>
      </c>
      <c r="CH60">
        <v>13010</v>
      </c>
      <c r="CI60">
        <v>333.33</v>
      </c>
      <c r="CJ60">
        <v>5543293.3300000001</v>
      </c>
      <c r="CK60">
        <v>-114503.33</v>
      </c>
      <c r="CL60">
        <v>-29976.67</v>
      </c>
      <c r="CN60" s="1">
        <v>41958</v>
      </c>
      <c r="CO60">
        <v>36.417150700000001</v>
      </c>
      <c r="CQ60" s="20">
        <v>41958</v>
      </c>
      <c r="CR60" s="21">
        <v>31797.67</v>
      </c>
      <c r="CT60" s="1">
        <v>41927</v>
      </c>
      <c r="CU60" s="1">
        <v>41958</v>
      </c>
      <c r="CV60" s="18">
        <v>369443.28</v>
      </c>
      <c r="CW60" s="18">
        <v>130335239.15000001</v>
      </c>
      <c r="CX60" s="18">
        <v>39540.339999999997</v>
      </c>
      <c r="DA60" s="1">
        <v>37210</v>
      </c>
      <c r="DB60">
        <v>2.5</v>
      </c>
      <c r="DC60">
        <v>2.1999999999999999E-2</v>
      </c>
      <c r="DD60">
        <v>0.15609999999999999</v>
      </c>
      <c r="DE60">
        <v>855442</v>
      </c>
      <c r="DG60" s="1">
        <v>38610</v>
      </c>
      <c r="DH60">
        <v>27740</v>
      </c>
      <c r="DI60">
        <v>0</v>
      </c>
      <c r="DJ60">
        <v>80566025</v>
      </c>
      <c r="DK60">
        <v>5161825</v>
      </c>
      <c r="DL60">
        <v>0</v>
      </c>
      <c r="DM60">
        <v>0</v>
      </c>
      <c r="DN60">
        <v>269730</v>
      </c>
      <c r="DO60">
        <v>0</v>
      </c>
      <c r="DP60">
        <v>0</v>
      </c>
      <c r="DQ60">
        <v>0</v>
      </c>
      <c r="DR60">
        <v>0</v>
      </c>
      <c r="DS60">
        <v>34202327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50800</v>
      </c>
      <c r="DZ60">
        <v>39343978</v>
      </c>
      <c r="EA60">
        <v>725340</v>
      </c>
      <c r="EB60">
        <v>784285</v>
      </c>
      <c r="EE60" s="1"/>
      <c r="EG60" s="1">
        <v>42931</v>
      </c>
      <c r="EH60">
        <v>531.12</v>
      </c>
      <c r="EI60">
        <v>377.06</v>
      </c>
      <c r="EJ60">
        <v>1139.33</v>
      </c>
      <c r="EN60" s="1">
        <v>38306</v>
      </c>
      <c r="EO60">
        <v>75342257</v>
      </c>
      <c r="EP60">
        <v>116941308</v>
      </c>
      <c r="EQ60">
        <v>-41599051</v>
      </c>
      <c r="ES60" s="3"/>
      <c r="EV60" s="1">
        <v>41960</v>
      </c>
      <c r="EW60">
        <v>1500.72</v>
      </c>
      <c r="EX60" s="1"/>
      <c r="EY60" s="1">
        <v>41927</v>
      </c>
      <c r="EZ60" t="s">
        <v>128</v>
      </c>
      <c r="FD60" t="s">
        <v>303</v>
      </c>
    </row>
    <row r="61" spans="1:160" x14ac:dyDescent="0.25">
      <c r="A61" s="1">
        <v>41988</v>
      </c>
      <c r="B61" s="18">
        <v>449888.14</v>
      </c>
      <c r="C61" s="18">
        <v>120722490.63</v>
      </c>
      <c r="D61" s="18">
        <v>38422.31</v>
      </c>
      <c r="F61" s="1">
        <v>41988</v>
      </c>
      <c r="G61" s="5">
        <v>26641.61</v>
      </c>
      <c r="H61">
        <v>26641.61</v>
      </c>
      <c r="I61" s="5">
        <f t="shared" si="1"/>
        <v>0</v>
      </c>
      <c r="J61" s="1">
        <v>41988</v>
      </c>
      <c r="K61">
        <v>2.6394000000000002</v>
      </c>
      <c r="L61" s="4">
        <v>9459285</v>
      </c>
      <c r="M61" s="11">
        <v>220479532.93000001</v>
      </c>
      <c r="N61" s="11">
        <v>2545523.7400000002</v>
      </c>
      <c r="O61" s="12">
        <v>439152449</v>
      </c>
      <c r="P61" s="11">
        <v>61824875.460000001</v>
      </c>
      <c r="Q61" s="11">
        <v>122533614.06999999</v>
      </c>
      <c r="R61">
        <v>10173551.409999998</v>
      </c>
      <c r="S61">
        <v>1128602.78</v>
      </c>
      <c r="T61">
        <v>260787076.75</v>
      </c>
      <c r="U61">
        <v>12455.65</v>
      </c>
      <c r="V61">
        <v>261928135.18000001</v>
      </c>
      <c r="W61">
        <v>17289831724</v>
      </c>
      <c r="X61">
        <v>17314237984</v>
      </c>
      <c r="Y61">
        <v>145.47999999999999</v>
      </c>
      <c r="Z61" s="13">
        <v>0.62079892709999995</v>
      </c>
      <c r="AA61">
        <v>11.58</v>
      </c>
      <c r="AB61">
        <v>724</v>
      </c>
      <c r="AC61">
        <v>959556509400</v>
      </c>
      <c r="AD61">
        <v>0.62</v>
      </c>
      <c r="AE61">
        <v>909.81999999999903</v>
      </c>
      <c r="AF61">
        <v>722.59050000000002</v>
      </c>
      <c r="AG61">
        <v>668.44714285714201</v>
      </c>
      <c r="AH61">
        <v>823.28639999999996</v>
      </c>
      <c r="AI61">
        <v>6.5868143131324297</v>
      </c>
      <c r="AJ61">
        <v>1.78</v>
      </c>
      <c r="AK61" s="15">
        <v>170.85</v>
      </c>
      <c r="AL61" s="15">
        <v>3.03</v>
      </c>
      <c r="AM61">
        <v>22.09</v>
      </c>
      <c r="AN61" s="18">
        <v>501112.6</v>
      </c>
      <c r="AO61">
        <f t="shared" si="0"/>
        <v>501112600000</v>
      </c>
      <c r="AP61">
        <v>0.53101100000000001</v>
      </c>
      <c r="AQ61">
        <v>7.95</v>
      </c>
      <c r="AR61">
        <v>-0.13</v>
      </c>
      <c r="AS61" s="1">
        <v>41623</v>
      </c>
      <c r="AT61">
        <v>18211488000</v>
      </c>
      <c r="AU61">
        <v>0.4</v>
      </c>
      <c r="AV61" s="3">
        <v>3704</v>
      </c>
      <c r="AW61">
        <v>17996.55</v>
      </c>
      <c r="AX61">
        <v>1871630000</v>
      </c>
      <c r="AY61">
        <v>17679000</v>
      </c>
      <c r="AZ61">
        <v>3901623000</v>
      </c>
      <c r="BA61">
        <v>8985524000</v>
      </c>
      <c r="BB61">
        <v>3435031000</v>
      </c>
      <c r="BC61">
        <v>14776457000</v>
      </c>
      <c r="BF61">
        <v>-24406260</v>
      </c>
      <c r="BG61">
        <v>34604069708</v>
      </c>
      <c r="BH61" s="4">
        <v>11439375</v>
      </c>
      <c r="BI61" s="4">
        <v>35180163</v>
      </c>
      <c r="BJ61" s="4">
        <v>56429168</v>
      </c>
      <c r="BK61" s="4">
        <v>59261255</v>
      </c>
      <c r="BL61" s="4">
        <v>6242466</v>
      </c>
      <c r="BM61" s="4">
        <v>56009451</v>
      </c>
      <c r="BN61" s="4">
        <v>1657646</v>
      </c>
      <c r="BO61" s="4">
        <v>17393321</v>
      </c>
      <c r="BP61" s="4">
        <v>149491094</v>
      </c>
      <c r="BQ61" s="4">
        <v>43503302</v>
      </c>
      <c r="BR61" s="4">
        <v>2545208</v>
      </c>
      <c r="BT61" s="1">
        <v>41989</v>
      </c>
      <c r="BW61" s="1">
        <v>41988</v>
      </c>
      <c r="BX61" s="5">
        <v>1790811.1900000002</v>
      </c>
      <c r="BZ61" s="1">
        <v>41988</v>
      </c>
      <c r="CA61" s="5">
        <v>380886.82999999996</v>
      </c>
      <c r="CE61" s="1">
        <v>41974</v>
      </c>
      <c r="CF61">
        <v>186006.67</v>
      </c>
      <c r="CG61">
        <v>199016.67</v>
      </c>
      <c r="CH61">
        <v>13010</v>
      </c>
      <c r="CI61">
        <v>333.33</v>
      </c>
      <c r="CJ61">
        <v>5543293.3300000001</v>
      </c>
      <c r="CK61">
        <v>-114503.33</v>
      </c>
      <c r="CL61">
        <v>-29976.67</v>
      </c>
      <c r="CN61" s="1">
        <v>41988</v>
      </c>
      <c r="CO61">
        <v>36.417150700000001</v>
      </c>
      <c r="CQ61" s="20">
        <v>41988</v>
      </c>
      <c r="CR61" s="21">
        <v>30079.67</v>
      </c>
      <c r="CT61" s="1">
        <v>41958</v>
      </c>
      <c r="CU61" s="1">
        <v>41988</v>
      </c>
      <c r="CV61" s="18">
        <v>449888.14</v>
      </c>
      <c r="CW61" s="18">
        <v>120722490.63</v>
      </c>
      <c r="CX61" s="18">
        <v>38422.31</v>
      </c>
      <c r="DA61" s="1">
        <v>37240</v>
      </c>
      <c r="DB61">
        <v>2.5</v>
      </c>
      <c r="DC61">
        <v>2.1999999999999999E-2</v>
      </c>
      <c r="DD61">
        <v>0.15609999999999999</v>
      </c>
      <c r="DE61">
        <v>855442</v>
      </c>
      <c r="DG61" s="1">
        <v>38640</v>
      </c>
      <c r="DH61">
        <v>89397</v>
      </c>
      <c r="DI61">
        <v>0</v>
      </c>
      <c r="DJ61">
        <v>93814716</v>
      </c>
      <c r="DK61">
        <v>17329462</v>
      </c>
      <c r="DL61">
        <v>0</v>
      </c>
      <c r="DM61">
        <v>0</v>
      </c>
      <c r="DN61">
        <v>234982</v>
      </c>
      <c r="DO61">
        <v>0</v>
      </c>
      <c r="DP61">
        <v>0</v>
      </c>
      <c r="DQ61">
        <v>0</v>
      </c>
      <c r="DR61">
        <v>0</v>
      </c>
      <c r="DS61">
        <v>26354284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50800</v>
      </c>
      <c r="DZ61">
        <v>48811200</v>
      </c>
      <c r="EA61">
        <v>0</v>
      </c>
      <c r="EB61">
        <v>944591</v>
      </c>
      <c r="EE61" s="1"/>
      <c r="EG61" s="1">
        <v>42962</v>
      </c>
      <c r="EH61">
        <v>533.29999999999995</v>
      </c>
      <c r="EI61">
        <v>379.89</v>
      </c>
      <c r="EJ61">
        <v>1139.33</v>
      </c>
      <c r="EN61" s="1">
        <v>38336</v>
      </c>
      <c r="EO61">
        <v>116423631</v>
      </c>
      <c r="EP61">
        <v>88644578</v>
      </c>
      <c r="EQ61">
        <v>27779053</v>
      </c>
      <c r="ES61" s="3"/>
      <c r="EV61" s="1">
        <v>41990</v>
      </c>
      <c r="EW61">
        <v>298.7</v>
      </c>
      <c r="EX61" s="1"/>
      <c r="EY61" s="1">
        <v>41958</v>
      </c>
      <c r="EZ61" s="3">
        <v>22090</v>
      </c>
      <c r="FD61" t="s">
        <v>304</v>
      </c>
    </row>
    <row r="62" spans="1:160" x14ac:dyDescent="0.25">
      <c r="A62" s="1">
        <v>42019</v>
      </c>
      <c r="B62" s="18">
        <v>800749.09</v>
      </c>
      <c r="C62" s="18">
        <v>130249497.68000001</v>
      </c>
      <c r="D62" s="18">
        <v>58014.8</v>
      </c>
      <c r="F62" s="1">
        <v>42019</v>
      </c>
      <c r="G62" s="5">
        <v>36042.339999999997</v>
      </c>
      <c r="H62">
        <v>36042.339999999997</v>
      </c>
      <c r="I62" s="5">
        <f t="shared" si="1"/>
        <v>0</v>
      </c>
      <c r="J62" s="1">
        <v>42019</v>
      </c>
      <c r="K62">
        <v>2.6341999999999999</v>
      </c>
      <c r="L62" s="4">
        <v>50434917</v>
      </c>
      <c r="M62" s="11">
        <v>226614407.24999997</v>
      </c>
      <c r="N62" s="11">
        <v>1429841.9200000002</v>
      </c>
      <c r="O62" s="12">
        <v>394196775</v>
      </c>
      <c r="P62" s="11">
        <v>61400448.63000001</v>
      </c>
      <c r="Q62" s="11">
        <v>73426144.51000002</v>
      </c>
      <c r="R62">
        <v>11621989.75</v>
      </c>
      <c r="S62">
        <v>434238.29</v>
      </c>
      <c r="T62">
        <v>221871740.38999999</v>
      </c>
      <c r="U62">
        <v>109948.47</v>
      </c>
      <c r="V62">
        <v>222415927.15000001</v>
      </c>
      <c r="W62">
        <v>13481501333</v>
      </c>
      <c r="X62">
        <v>17000888866</v>
      </c>
      <c r="Y62">
        <v>138.72999999999999</v>
      </c>
      <c r="Z62" s="13">
        <v>0.76476183819999999</v>
      </c>
      <c r="AA62">
        <v>11.82</v>
      </c>
      <c r="AB62">
        <v>788</v>
      </c>
      <c r="AC62">
        <v>952966631400</v>
      </c>
      <c r="AD62">
        <v>1.48</v>
      </c>
      <c r="AE62">
        <v>908.09833333333302</v>
      </c>
      <c r="AF62">
        <v>724.54750000000001</v>
      </c>
      <c r="AG62">
        <v>668.79857142857099</v>
      </c>
      <c r="AH62">
        <v>823.202</v>
      </c>
      <c r="AI62">
        <v>6.8994940571795702</v>
      </c>
      <c r="AJ62">
        <v>2.2400000000000002</v>
      </c>
      <c r="AK62" s="16">
        <v>136.93</v>
      </c>
      <c r="AL62" s="16">
        <v>3.03</v>
      </c>
      <c r="AM62">
        <v>8.82</v>
      </c>
      <c r="AN62" s="18">
        <v>474246</v>
      </c>
      <c r="AO62">
        <f t="shared" si="0"/>
        <v>474246000000</v>
      </c>
      <c r="AP62">
        <v>0.5278716</v>
      </c>
      <c r="AQ62">
        <v>1.23</v>
      </c>
      <c r="AR62">
        <v>-2.15</v>
      </c>
      <c r="AS62" s="1">
        <v>41654</v>
      </c>
      <c r="AT62">
        <v>19952970000</v>
      </c>
      <c r="AU62">
        <v>0.4</v>
      </c>
      <c r="AV62" s="3">
        <v>3704</v>
      </c>
      <c r="AW62">
        <v>19420.27</v>
      </c>
      <c r="AX62">
        <v>1978456000</v>
      </c>
      <c r="AY62">
        <v>17243000</v>
      </c>
      <c r="AZ62">
        <v>4755647000</v>
      </c>
      <c r="BA62">
        <v>9151223000</v>
      </c>
      <c r="BB62">
        <v>4050400000</v>
      </c>
      <c r="BC62">
        <v>15902570000</v>
      </c>
      <c r="BF62">
        <v>-3519387533</v>
      </c>
      <c r="BG62">
        <v>30482390199</v>
      </c>
      <c r="BH62" s="4">
        <v>9271269</v>
      </c>
      <c r="BI62" s="4">
        <v>39622925</v>
      </c>
      <c r="BJ62" s="4">
        <v>71410687</v>
      </c>
      <c r="BK62" s="4">
        <v>61820943</v>
      </c>
      <c r="BL62" s="4">
        <v>6771622</v>
      </c>
      <c r="BM62" s="4">
        <v>62912188</v>
      </c>
      <c r="BN62" s="4">
        <v>1426988</v>
      </c>
      <c r="BO62" s="4">
        <v>15545701</v>
      </c>
      <c r="BP62" s="4">
        <v>87566298</v>
      </c>
      <c r="BQ62" s="4">
        <v>36418312</v>
      </c>
      <c r="BR62" s="4">
        <v>1429842</v>
      </c>
      <c r="BT62" s="1">
        <v>42020</v>
      </c>
      <c r="BW62" s="1">
        <v>42019</v>
      </c>
      <c r="BX62" s="5">
        <v>6069164.8799999999</v>
      </c>
      <c r="BZ62" s="1">
        <v>42019</v>
      </c>
      <c r="CA62" s="5">
        <v>356907.9</v>
      </c>
      <c r="CE62" s="1">
        <v>42005</v>
      </c>
      <c r="CF62">
        <v>-18890</v>
      </c>
      <c r="CG62">
        <v>10526.67</v>
      </c>
      <c r="CH62">
        <v>29416.67</v>
      </c>
      <c r="CI62">
        <v>51800</v>
      </c>
      <c r="CJ62">
        <v>5491053.3300000001</v>
      </c>
      <c r="CK62">
        <v>-84816.67</v>
      </c>
      <c r="CL62">
        <v>-35513.33</v>
      </c>
      <c r="CN62" s="1">
        <v>42019</v>
      </c>
      <c r="CO62">
        <v>33.148744999999998</v>
      </c>
      <c r="CQ62" s="20">
        <v>42019</v>
      </c>
      <c r="CR62" s="21">
        <v>26902.75</v>
      </c>
      <c r="CT62" s="1">
        <v>41988</v>
      </c>
      <c r="CU62" s="1">
        <v>42019</v>
      </c>
      <c r="CV62" s="18">
        <v>800749.09</v>
      </c>
      <c r="CW62" s="18">
        <v>130249497.68000001</v>
      </c>
      <c r="CX62" s="18">
        <v>58014.8</v>
      </c>
      <c r="DA62" s="1">
        <v>37271</v>
      </c>
      <c r="DB62">
        <v>2.5</v>
      </c>
      <c r="DC62">
        <v>2.1999999999999999E-2</v>
      </c>
      <c r="DD62">
        <v>0.15515999999999999</v>
      </c>
      <c r="DE62">
        <v>889129</v>
      </c>
      <c r="DG62" s="1">
        <v>38671</v>
      </c>
      <c r="DH62">
        <v>292497</v>
      </c>
      <c r="DI62">
        <v>0</v>
      </c>
      <c r="DJ62">
        <v>95828098</v>
      </c>
      <c r="DK62">
        <v>17365850</v>
      </c>
      <c r="DL62">
        <v>0</v>
      </c>
      <c r="DM62">
        <v>0</v>
      </c>
      <c r="DN62">
        <v>225978</v>
      </c>
      <c r="DO62">
        <v>0</v>
      </c>
      <c r="DP62">
        <v>0</v>
      </c>
      <c r="DQ62">
        <v>0</v>
      </c>
      <c r="DR62">
        <v>0</v>
      </c>
      <c r="DS62">
        <v>33621519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50800</v>
      </c>
      <c r="DZ62">
        <v>43354361</v>
      </c>
      <c r="EA62">
        <v>0</v>
      </c>
      <c r="EB62">
        <v>917093</v>
      </c>
      <c r="EE62" s="1"/>
      <c r="EG62" s="1">
        <v>42993</v>
      </c>
      <c r="EH62">
        <v>535</v>
      </c>
      <c r="EI62">
        <v>383.73</v>
      </c>
      <c r="EJ62">
        <v>1133.52</v>
      </c>
      <c r="EN62" s="1">
        <v>38367</v>
      </c>
      <c r="EO62">
        <v>95995452</v>
      </c>
      <c r="EP62">
        <v>59062415</v>
      </c>
      <c r="EQ62">
        <v>36933037</v>
      </c>
      <c r="ES62" s="3"/>
      <c r="EV62" s="1">
        <v>42021</v>
      </c>
      <c r="EW62">
        <v>3796.76</v>
      </c>
      <c r="EX62" s="1"/>
      <c r="EY62" s="1">
        <v>41988</v>
      </c>
      <c r="EZ62" t="s">
        <v>129</v>
      </c>
      <c r="FD62" t="s">
        <v>305</v>
      </c>
    </row>
    <row r="63" spans="1:160" x14ac:dyDescent="0.25">
      <c r="A63" s="1">
        <v>42050</v>
      </c>
      <c r="B63" s="18">
        <v>1020945.96</v>
      </c>
      <c r="C63" s="18">
        <v>121531260.25</v>
      </c>
      <c r="D63" s="18">
        <v>634944.46</v>
      </c>
      <c r="F63" s="1">
        <v>42050</v>
      </c>
      <c r="G63" s="5">
        <v>412713.99</v>
      </c>
      <c r="H63">
        <v>22713.99</v>
      </c>
      <c r="I63" s="5">
        <f t="shared" si="1"/>
        <v>390000</v>
      </c>
      <c r="J63" s="1">
        <v>42050</v>
      </c>
      <c r="K63">
        <v>2.8163999999999998</v>
      </c>
      <c r="L63" s="4">
        <v>58505803</v>
      </c>
      <c r="M63" s="11">
        <v>186462795.20999998</v>
      </c>
      <c r="N63" s="11">
        <v>1777840.27</v>
      </c>
      <c r="O63" s="12">
        <v>418874217</v>
      </c>
      <c r="P63" s="11">
        <v>49860966.510000013</v>
      </c>
      <c r="Q63" s="11">
        <v>150233722.02000001</v>
      </c>
      <c r="R63">
        <v>8466216.7999999989</v>
      </c>
      <c r="S63">
        <v>421127.8</v>
      </c>
      <c r="T63">
        <v>274019820.73000002</v>
      </c>
      <c r="U63">
        <v>100064.96000000001</v>
      </c>
      <c r="V63">
        <v>274541287.35000002</v>
      </c>
      <c r="W63">
        <v>12010576962</v>
      </c>
      <c r="X63">
        <v>15063076630</v>
      </c>
      <c r="Y63">
        <v>136.56</v>
      </c>
      <c r="Z63" s="13">
        <v>0.27058643650000003</v>
      </c>
      <c r="AA63">
        <v>12.15</v>
      </c>
      <c r="AB63">
        <v>788</v>
      </c>
      <c r="AC63">
        <v>1021077370799.99</v>
      </c>
      <c r="AD63">
        <v>1.1599999999999999</v>
      </c>
      <c r="AE63">
        <v>909.32222222222197</v>
      </c>
      <c r="AF63">
        <v>724.53199999999902</v>
      </c>
      <c r="AG63">
        <v>668.25904761904701</v>
      </c>
      <c r="AH63">
        <v>822.9212</v>
      </c>
      <c r="AI63">
        <v>7.5236931214810898</v>
      </c>
      <c r="AJ63">
        <v>2.2200000000000002</v>
      </c>
      <c r="AK63" s="15">
        <v>159.79</v>
      </c>
      <c r="AL63" s="15">
        <v>3.3</v>
      </c>
      <c r="AM63">
        <v>-3.53</v>
      </c>
      <c r="AN63" s="18">
        <v>466790.5</v>
      </c>
      <c r="AO63">
        <f t="shared" si="0"/>
        <v>466790500000</v>
      </c>
      <c r="AP63">
        <v>0.5278716</v>
      </c>
      <c r="AQ63">
        <v>12.62</v>
      </c>
      <c r="AR63">
        <v>1.43</v>
      </c>
      <c r="AS63" s="1">
        <v>41685</v>
      </c>
      <c r="AT63">
        <v>19952970000</v>
      </c>
      <c r="AU63">
        <v>0.4</v>
      </c>
      <c r="AV63" s="3">
        <v>3704</v>
      </c>
      <c r="AW63">
        <v>19420.27</v>
      </c>
      <c r="AX63">
        <v>1978456000</v>
      </c>
      <c r="AY63">
        <v>17243000</v>
      </c>
      <c r="AZ63">
        <v>4755647000</v>
      </c>
      <c r="BA63">
        <v>9151223000</v>
      </c>
      <c r="BB63">
        <v>4050400000</v>
      </c>
      <c r="BC63">
        <v>15902570000</v>
      </c>
      <c r="BF63">
        <v>-3052499668</v>
      </c>
      <c r="BG63">
        <v>27073653592</v>
      </c>
      <c r="BH63" s="4">
        <v>9124248</v>
      </c>
      <c r="BI63" s="4">
        <v>38878159</v>
      </c>
      <c r="BJ63" s="4">
        <v>46684958</v>
      </c>
      <c r="BK63" s="4">
        <v>53093135</v>
      </c>
      <c r="BL63" s="4">
        <v>3874991</v>
      </c>
      <c r="BM63" s="4">
        <v>50801196</v>
      </c>
      <c r="BN63" s="4">
        <v>1635248</v>
      </c>
      <c r="BO63" s="4">
        <v>13824579</v>
      </c>
      <c r="BP63" s="4">
        <v>164953101</v>
      </c>
      <c r="BQ63" s="4">
        <v>34226762</v>
      </c>
      <c r="BR63" s="4">
        <v>1777840</v>
      </c>
      <c r="BT63" s="1">
        <v>42051</v>
      </c>
      <c r="BW63" s="1">
        <v>42050</v>
      </c>
      <c r="BX63" s="5">
        <v>19974049.879999999</v>
      </c>
      <c r="BZ63" s="1">
        <v>42050</v>
      </c>
      <c r="CA63" s="5">
        <v>232871.93</v>
      </c>
      <c r="CE63" s="1">
        <v>42036</v>
      </c>
      <c r="CF63">
        <v>-18890</v>
      </c>
      <c r="CG63">
        <v>10526.67</v>
      </c>
      <c r="CH63">
        <v>29416.67</v>
      </c>
      <c r="CI63">
        <v>51800</v>
      </c>
      <c r="CJ63">
        <v>5491053.3300000001</v>
      </c>
      <c r="CK63">
        <v>-84816.67</v>
      </c>
      <c r="CL63">
        <v>-35513.33</v>
      </c>
      <c r="CN63" s="1">
        <v>42050</v>
      </c>
      <c r="CO63">
        <v>33.148744999999998</v>
      </c>
      <c r="CQ63" s="20">
        <v>42050</v>
      </c>
      <c r="CR63" s="21">
        <v>25256.75</v>
      </c>
      <c r="CT63" s="1">
        <v>42019</v>
      </c>
      <c r="CU63" s="1">
        <v>42050</v>
      </c>
      <c r="CV63" s="18">
        <v>1020945.96</v>
      </c>
      <c r="CW63" s="18">
        <v>121531260.25</v>
      </c>
      <c r="CX63" s="18">
        <v>634944.46</v>
      </c>
      <c r="DA63" s="1">
        <v>37302</v>
      </c>
      <c r="DB63">
        <v>2.5</v>
      </c>
      <c r="DC63">
        <v>2.1999999999999999E-2</v>
      </c>
      <c r="DD63">
        <v>0.15515999999999999</v>
      </c>
      <c r="DE63">
        <v>889129</v>
      </c>
      <c r="DG63" s="1">
        <v>38701</v>
      </c>
      <c r="DH63">
        <v>138008</v>
      </c>
      <c r="DI63">
        <v>0</v>
      </c>
      <c r="DJ63">
        <v>94499670</v>
      </c>
      <c r="DK63">
        <v>14053018</v>
      </c>
      <c r="DL63">
        <v>0</v>
      </c>
      <c r="DM63">
        <v>0</v>
      </c>
      <c r="DN63">
        <v>129021</v>
      </c>
      <c r="DO63">
        <v>4370</v>
      </c>
      <c r="DP63">
        <v>0</v>
      </c>
      <c r="DQ63">
        <v>0</v>
      </c>
      <c r="DR63">
        <v>0</v>
      </c>
      <c r="DS63">
        <v>33722435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45603172</v>
      </c>
      <c r="EA63">
        <v>250600</v>
      </c>
      <c r="EB63">
        <v>599046</v>
      </c>
      <c r="EE63" s="1"/>
      <c r="EG63" s="1">
        <v>43023</v>
      </c>
      <c r="EH63">
        <v>533.83000000000004</v>
      </c>
      <c r="EI63">
        <v>382.23</v>
      </c>
      <c r="EJ63">
        <v>1133.52</v>
      </c>
      <c r="EN63" s="1">
        <v>38398</v>
      </c>
      <c r="EO63">
        <v>63803119</v>
      </c>
      <c r="EP63">
        <v>10601201</v>
      </c>
      <c r="EQ63">
        <v>53201918</v>
      </c>
      <c r="ES63"/>
      <c r="EV63" s="1">
        <v>42052</v>
      </c>
      <c r="EW63">
        <v>26.1</v>
      </c>
      <c r="EX63" s="1"/>
      <c r="EY63" s="1">
        <v>42019</v>
      </c>
      <c r="EZ63" t="s">
        <v>130</v>
      </c>
      <c r="FD63" t="s">
        <v>306</v>
      </c>
    </row>
    <row r="64" spans="1:160" x14ac:dyDescent="0.25">
      <c r="A64" s="1">
        <v>42078</v>
      </c>
      <c r="B64" s="18">
        <v>680583.1</v>
      </c>
      <c r="C64" s="18">
        <v>127623705.09999999</v>
      </c>
      <c r="D64" s="18">
        <v>30317.29</v>
      </c>
      <c r="F64" s="1">
        <v>42078</v>
      </c>
      <c r="G64" s="5">
        <v>19706.16</v>
      </c>
      <c r="H64">
        <v>19706.16</v>
      </c>
      <c r="I64" s="5">
        <f t="shared" si="1"/>
        <v>0</v>
      </c>
      <c r="J64" s="1">
        <v>42078</v>
      </c>
      <c r="K64">
        <v>3.1395</v>
      </c>
      <c r="L64" s="4">
        <v>65500076</v>
      </c>
      <c r="M64" s="11">
        <v>189877914.28</v>
      </c>
      <c r="N64" s="11">
        <v>3386533.6900000004</v>
      </c>
      <c r="O64" s="12">
        <v>381999281</v>
      </c>
      <c r="P64" s="11">
        <v>46350895.099999994</v>
      </c>
      <c r="Q64" s="11">
        <v>113451190.37</v>
      </c>
      <c r="R64">
        <v>8365090.2799999993</v>
      </c>
      <c r="S64">
        <v>724313.46</v>
      </c>
      <c r="T64">
        <v>234650243.22</v>
      </c>
      <c r="U64">
        <v>128229.23</v>
      </c>
      <c r="V64">
        <v>235507985.91</v>
      </c>
      <c r="W64">
        <v>16748831110</v>
      </c>
      <c r="X64">
        <v>16660194460</v>
      </c>
      <c r="Y64">
        <v>149.5</v>
      </c>
      <c r="Z64" s="13">
        <v>0.98084410749999995</v>
      </c>
      <c r="AA64">
        <v>12.58</v>
      </c>
      <c r="AB64">
        <v>788</v>
      </c>
      <c r="AC64">
        <v>1138834788000</v>
      </c>
      <c r="AD64">
        <v>1.51</v>
      </c>
      <c r="AE64">
        <v>928.04</v>
      </c>
      <c r="AF64">
        <v>744.34849999999994</v>
      </c>
      <c r="AG64">
        <v>687.00666666666598</v>
      </c>
      <c r="AH64">
        <v>842.55840000000001</v>
      </c>
      <c r="AI64">
        <v>8.0444368894177405</v>
      </c>
      <c r="AJ64" s="3">
        <v>2.3199999999999998</v>
      </c>
      <c r="AK64" s="16">
        <v>176.96</v>
      </c>
      <c r="AL64" s="16">
        <v>3.32</v>
      </c>
      <c r="AM64">
        <v>42.33</v>
      </c>
      <c r="AN64" s="18">
        <v>515617.2</v>
      </c>
      <c r="AO64">
        <f t="shared" si="0"/>
        <v>515617200000</v>
      </c>
      <c r="AP64">
        <v>0.5278716</v>
      </c>
      <c r="AQ64">
        <v>12.69</v>
      </c>
      <c r="AR64">
        <v>-0.3</v>
      </c>
      <c r="AS64" s="1">
        <v>41713</v>
      </c>
      <c r="AT64">
        <v>19952970000</v>
      </c>
      <c r="AU64">
        <v>0.4</v>
      </c>
      <c r="AV64" s="3">
        <v>3704</v>
      </c>
      <c r="AW64">
        <v>19420.27</v>
      </c>
      <c r="AX64">
        <v>1978456000</v>
      </c>
      <c r="AY64">
        <v>17243000</v>
      </c>
      <c r="AZ64">
        <v>4755647000</v>
      </c>
      <c r="BA64">
        <v>9151223000</v>
      </c>
      <c r="BB64">
        <v>4050400000</v>
      </c>
      <c r="BC64">
        <v>15902570000</v>
      </c>
      <c r="BF64">
        <v>88636650</v>
      </c>
      <c r="BG64">
        <v>33409025570</v>
      </c>
      <c r="BH64" s="4">
        <v>8094178</v>
      </c>
      <c r="BI64" s="4">
        <v>34619621</v>
      </c>
      <c r="BJ64" s="4">
        <v>46229174</v>
      </c>
      <c r="BK64" s="4">
        <v>53779588</v>
      </c>
      <c r="BL64" s="4">
        <v>3605164</v>
      </c>
      <c r="BM64" s="4">
        <v>44424788</v>
      </c>
      <c r="BN64" s="4">
        <v>1575335</v>
      </c>
      <c r="BO64" s="4">
        <v>19412914</v>
      </c>
      <c r="BP64" s="4">
        <v>127877257</v>
      </c>
      <c r="BQ64" s="4">
        <v>38994803</v>
      </c>
      <c r="BR64" s="4">
        <v>3386459</v>
      </c>
      <c r="BT64" s="1">
        <v>42079</v>
      </c>
      <c r="BW64" s="1">
        <v>42078</v>
      </c>
      <c r="BX64" s="5">
        <v>12646958.190000001</v>
      </c>
      <c r="BZ64" s="1">
        <v>42078</v>
      </c>
      <c r="CA64" s="5">
        <v>228423.18000000002</v>
      </c>
      <c r="CE64" s="1">
        <v>42064</v>
      </c>
      <c r="CF64">
        <v>-18890</v>
      </c>
      <c r="CG64">
        <v>10526.67</v>
      </c>
      <c r="CH64">
        <v>29416.67</v>
      </c>
      <c r="CI64">
        <v>51800</v>
      </c>
      <c r="CJ64">
        <v>5491053.3300000001</v>
      </c>
      <c r="CK64">
        <v>-84816.67</v>
      </c>
      <c r="CL64">
        <v>-35513.33</v>
      </c>
      <c r="CN64" s="1">
        <v>42078</v>
      </c>
      <c r="CO64">
        <v>33.148744999999998</v>
      </c>
      <c r="CQ64" s="20">
        <v>42078</v>
      </c>
      <c r="CR64" s="21">
        <v>26771.75</v>
      </c>
      <c r="CT64" s="1">
        <v>42050</v>
      </c>
      <c r="CU64" s="1">
        <v>42078</v>
      </c>
      <c r="CV64" s="18">
        <v>680583.1</v>
      </c>
      <c r="CW64" s="18">
        <v>127623705.09999999</v>
      </c>
      <c r="CX64" s="18">
        <v>30317.29</v>
      </c>
      <c r="DA64" s="1">
        <v>37330</v>
      </c>
      <c r="DB64">
        <v>2.5</v>
      </c>
      <c r="DC64">
        <v>2.1999999999999999E-2</v>
      </c>
      <c r="DD64">
        <v>0.15515999999999999</v>
      </c>
      <c r="DE64">
        <v>889129</v>
      </c>
      <c r="DG64" s="1">
        <v>38732</v>
      </c>
      <c r="DH64">
        <v>127889</v>
      </c>
      <c r="DI64">
        <v>0</v>
      </c>
      <c r="DJ64">
        <v>126415867</v>
      </c>
      <c r="DK64">
        <v>17285458</v>
      </c>
      <c r="DL64">
        <v>0</v>
      </c>
      <c r="DM64">
        <v>0</v>
      </c>
      <c r="DN64">
        <v>132491</v>
      </c>
      <c r="DO64">
        <v>0</v>
      </c>
      <c r="DP64">
        <v>0</v>
      </c>
      <c r="DQ64">
        <v>0</v>
      </c>
      <c r="DR64">
        <v>0</v>
      </c>
      <c r="DS64">
        <v>55165220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28400</v>
      </c>
      <c r="DZ64">
        <v>52072432</v>
      </c>
      <c r="EA64">
        <v>0</v>
      </c>
      <c r="EB64">
        <v>1603977</v>
      </c>
      <c r="EE64" s="1"/>
      <c r="EG64" s="1">
        <v>43054</v>
      </c>
      <c r="EH64">
        <v>534.84</v>
      </c>
      <c r="EI64">
        <v>383.57</v>
      </c>
      <c r="EJ64">
        <v>1133.52</v>
      </c>
      <c r="EN64" s="1">
        <v>38426</v>
      </c>
      <c r="EO64">
        <v>100556828</v>
      </c>
      <c r="EP64">
        <v>80034631</v>
      </c>
      <c r="EQ64">
        <v>20522197</v>
      </c>
      <c r="ES64"/>
      <c r="EV64" s="1">
        <v>42080</v>
      </c>
      <c r="EW64">
        <v>166.43</v>
      </c>
      <c r="EX64" s="1"/>
      <c r="EY64" s="1">
        <v>42050</v>
      </c>
      <c r="EZ64" t="s">
        <v>131</v>
      </c>
    </row>
    <row r="65" spans="1:156" x14ac:dyDescent="0.25">
      <c r="A65" s="1">
        <v>42109</v>
      </c>
      <c r="B65" s="18">
        <v>551301.27</v>
      </c>
      <c r="C65" s="18">
        <v>104092481.70999999</v>
      </c>
      <c r="D65" s="18">
        <v>53343.21</v>
      </c>
      <c r="F65" s="1">
        <v>42109</v>
      </c>
      <c r="G65" s="5">
        <v>34672.949999999997</v>
      </c>
      <c r="H65">
        <v>34672.949999999997</v>
      </c>
      <c r="I65" s="5">
        <f t="shared" si="1"/>
        <v>0</v>
      </c>
      <c r="J65" s="1">
        <v>42109</v>
      </c>
      <c r="K65">
        <v>3.4319999999999999</v>
      </c>
      <c r="L65" s="4">
        <v>48411965</v>
      </c>
      <c r="M65" s="11">
        <v>199249654.64000005</v>
      </c>
      <c r="N65" s="11">
        <v>1858267.7000000002</v>
      </c>
      <c r="O65" s="12">
        <v>385289171</v>
      </c>
      <c r="P65" s="11">
        <v>59674178.689999983</v>
      </c>
      <c r="Q65" s="11">
        <v>98714114.349999994</v>
      </c>
      <c r="R65">
        <v>8844352.8399999999</v>
      </c>
      <c r="S65">
        <v>900453.72</v>
      </c>
      <c r="T65">
        <v>227681841.96000001</v>
      </c>
      <c r="U65">
        <v>88757.57</v>
      </c>
      <c r="V65">
        <v>228671053.25</v>
      </c>
      <c r="W65">
        <v>14986768884</v>
      </c>
      <c r="X65">
        <v>14799978318</v>
      </c>
      <c r="Y65">
        <v>142.41999999999999</v>
      </c>
      <c r="Z65" s="13">
        <v>1.1656857512000001</v>
      </c>
      <c r="AA65">
        <v>12.68</v>
      </c>
      <c r="AB65">
        <v>788</v>
      </c>
      <c r="AC65">
        <v>1109164233600</v>
      </c>
      <c r="AD65">
        <v>0.71</v>
      </c>
      <c r="AE65">
        <v>934.66055555555499</v>
      </c>
      <c r="AF65">
        <v>747.46600000000001</v>
      </c>
      <c r="AG65">
        <v>688.58666666666602</v>
      </c>
      <c r="AH65">
        <v>847.03240000000005</v>
      </c>
      <c r="AI65">
        <v>8.1264265850668291</v>
      </c>
      <c r="AJ65">
        <v>1.71</v>
      </c>
      <c r="AK65" s="15">
        <v>183.71</v>
      </c>
      <c r="AL65" s="15">
        <v>3.31</v>
      </c>
      <c r="AM65">
        <v>56.04</v>
      </c>
      <c r="AN65" s="18">
        <v>497123.3</v>
      </c>
      <c r="AO65">
        <f t="shared" si="0"/>
        <v>497123300000</v>
      </c>
      <c r="AP65">
        <v>0.5278716</v>
      </c>
      <c r="AQ65">
        <v>-3.13</v>
      </c>
      <c r="AR65">
        <v>-2.16</v>
      </c>
      <c r="AS65" s="1">
        <v>41744</v>
      </c>
      <c r="AT65">
        <v>19952970000</v>
      </c>
      <c r="AU65">
        <v>0.4</v>
      </c>
      <c r="AV65" s="3">
        <v>3704</v>
      </c>
      <c r="AW65">
        <v>19420.27</v>
      </c>
      <c r="AX65">
        <v>1978456000</v>
      </c>
      <c r="AY65">
        <v>17243000</v>
      </c>
      <c r="AZ65">
        <v>4755647000</v>
      </c>
      <c r="BA65">
        <v>9151223000</v>
      </c>
      <c r="BB65">
        <v>4050400000</v>
      </c>
      <c r="BC65">
        <v>15902570000</v>
      </c>
      <c r="BF65">
        <v>186790566</v>
      </c>
      <c r="BG65">
        <v>29786747202</v>
      </c>
      <c r="BH65" s="4">
        <v>7745469</v>
      </c>
      <c r="BI65" s="4">
        <v>42279606</v>
      </c>
      <c r="BJ65" s="4">
        <v>50094442</v>
      </c>
      <c r="BK65" s="4">
        <v>64764003</v>
      </c>
      <c r="BL65" s="4">
        <v>3989438</v>
      </c>
      <c r="BM65" s="4">
        <v>48490605</v>
      </c>
      <c r="BN65" s="4">
        <v>1461398</v>
      </c>
      <c r="BO65" s="4">
        <v>16071413</v>
      </c>
      <c r="BP65" s="4">
        <v>108325082</v>
      </c>
      <c r="BQ65" s="4">
        <v>40212068</v>
      </c>
      <c r="BR65" s="4">
        <v>1855647</v>
      </c>
      <c r="BT65" s="1">
        <v>42110</v>
      </c>
      <c r="BW65" s="1">
        <v>42109</v>
      </c>
      <c r="BX65" s="5">
        <v>9255563.5600000005</v>
      </c>
      <c r="BZ65" s="1">
        <v>42109</v>
      </c>
      <c r="CA65" s="5">
        <v>239245.72999999998</v>
      </c>
      <c r="CE65" s="1">
        <v>42095</v>
      </c>
      <c r="CF65">
        <v>-318116.67</v>
      </c>
      <c r="CG65">
        <v>-287250</v>
      </c>
      <c r="CH65">
        <v>30866.67</v>
      </c>
      <c r="CI65">
        <v>135963.32999999999</v>
      </c>
      <c r="CJ65">
        <v>5559233.3300000001</v>
      </c>
      <c r="CK65">
        <v>-70326.67</v>
      </c>
      <c r="CL65">
        <v>-160553.32999999999</v>
      </c>
      <c r="CN65" s="1">
        <v>42109</v>
      </c>
      <c r="CO65">
        <v>33.148744999999998</v>
      </c>
      <c r="CQ65" s="20">
        <v>42109</v>
      </c>
      <c r="CR65" s="21">
        <v>23144.75</v>
      </c>
      <c r="CT65" s="1">
        <v>42078</v>
      </c>
      <c r="CU65" s="1">
        <v>42109</v>
      </c>
      <c r="CV65" s="18">
        <v>551301.27</v>
      </c>
      <c r="CW65" s="18">
        <v>104092481.70999999</v>
      </c>
      <c r="CX65" s="18">
        <v>53343.21</v>
      </c>
      <c r="DA65" s="1">
        <v>37361</v>
      </c>
      <c r="DB65">
        <v>2.5</v>
      </c>
      <c r="DC65">
        <v>2.1999999999999999E-2</v>
      </c>
      <c r="DD65">
        <v>0.15515999999999999</v>
      </c>
      <c r="DE65">
        <v>889129</v>
      </c>
      <c r="DG65" s="1">
        <v>38763</v>
      </c>
      <c r="DH65">
        <v>40326</v>
      </c>
      <c r="DI65">
        <v>0</v>
      </c>
      <c r="DJ65">
        <v>85337702</v>
      </c>
      <c r="DK65">
        <v>8894568</v>
      </c>
      <c r="DL65">
        <v>0</v>
      </c>
      <c r="DM65">
        <v>0</v>
      </c>
      <c r="DN65">
        <v>70787</v>
      </c>
      <c r="DO65">
        <v>0</v>
      </c>
      <c r="DP65">
        <v>0</v>
      </c>
      <c r="DQ65">
        <v>0</v>
      </c>
      <c r="DR65">
        <v>0</v>
      </c>
      <c r="DS65">
        <v>53569443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22523936</v>
      </c>
      <c r="EA65">
        <v>0</v>
      </c>
      <c r="EB65">
        <v>238642</v>
      </c>
      <c r="EE65" s="1"/>
      <c r="EG65" s="1">
        <v>43084</v>
      </c>
      <c r="EH65">
        <v>535.32000000000005</v>
      </c>
      <c r="EI65">
        <v>384.18</v>
      </c>
      <c r="EJ65">
        <v>1133.52</v>
      </c>
      <c r="EN65" s="1">
        <v>38457</v>
      </c>
      <c r="EO65">
        <v>121763364</v>
      </c>
      <c r="EP65">
        <v>67936434</v>
      </c>
      <c r="EQ65">
        <v>53826930</v>
      </c>
      <c r="ES65" s="3"/>
      <c r="EV65" s="1">
        <v>42111</v>
      </c>
      <c r="EW65">
        <v>182.17</v>
      </c>
      <c r="EX65" s="1"/>
      <c r="EY65" s="1">
        <v>42078</v>
      </c>
      <c r="EZ65" t="s">
        <v>132</v>
      </c>
    </row>
    <row r="66" spans="1:156" x14ac:dyDescent="0.25">
      <c r="A66" s="1">
        <v>42139</v>
      </c>
      <c r="B66" s="18">
        <v>445371.2</v>
      </c>
      <c r="C66" s="18">
        <v>110212123.59999999</v>
      </c>
      <c r="D66" s="18">
        <v>31898.18</v>
      </c>
      <c r="F66" s="1">
        <v>42139</v>
      </c>
      <c r="G66" s="5">
        <v>20733.759999999998</v>
      </c>
      <c r="H66">
        <v>20733.759999999998</v>
      </c>
      <c r="I66" s="5">
        <f t="shared" si="1"/>
        <v>0</v>
      </c>
      <c r="J66" s="1">
        <v>42139</v>
      </c>
      <c r="K66">
        <v>3.617</v>
      </c>
      <c r="L66" s="4">
        <v>40753304</v>
      </c>
      <c r="M66" s="11">
        <v>204178327.54000002</v>
      </c>
      <c r="N66" s="11">
        <v>2935744.71</v>
      </c>
      <c r="O66" s="12">
        <v>387236434</v>
      </c>
      <c r="P66" s="11">
        <v>49349850.579999998</v>
      </c>
      <c r="Q66" s="11">
        <v>101515404.3</v>
      </c>
      <c r="R66">
        <v>9039053.7599999998</v>
      </c>
      <c r="S66">
        <v>1086516.78</v>
      </c>
      <c r="T66">
        <v>233132633.94999999</v>
      </c>
      <c r="U66">
        <v>75040.37</v>
      </c>
      <c r="V66">
        <v>234297791.09999999</v>
      </c>
      <c r="W66">
        <v>16625676410</v>
      </c>
      <c r="X66">
        <v>14153162462</v>
      </c>
      <c r="Y66">
        <v>139.81</v>
      </c>
      <c r="Z66" s="13">
        <v>0.40630016920000001</v>
      </c>
      <c r="AA66">
        <v>13.15</v>
      </c>
      <c r="AB66">
        <v>788</v>
      </c>
      <c r="AC66">
        <v>1122563119900</v>
      </c>
      <c r="AD66">
        <v>0.99</v>
      </c>
      <c r="AE66">
        <v>942.20166666666603</v>
      </c>
      <c r="AF66">
        <v>749.47749999999996</v>
      </c>
      <c r="AG66">
        <v>689.86857142857104</v>
      </c>
      <c r="AH66">
        <v>850.99360000000001</v>
      </c>
      <c r="AI66">
        <v>8.2539303244820097</v>
      </c>
      <c r="AJ66">
        <v>1.74</v>
      </c>
      <c r="AK66" s="16">
        <v>201.76</v>
      </c>
      <c r="AL66" s="16">
        <v>3.3</v>
      </c>
      <c r="AM66">
        <v>3.0299</v>
      </c>
      <c r="AN66" s="18">
        <v>492283.4</v>
      </c>
      <c r="AO66">
        <f t="shared" si="0"/>
        <v>492283400000</v>
      </c>
      <c r="AP66">
        <v>0.5278716</v>
      </c>
      <c r="AQ66">
        <v>10.86</v>
      </c>
      <c r="AR66">
        <v>1.75</v>
      </c>
      <c r="AS66" s="1">
        <v>41774</v>
      </c>
      <c r="AT66">
        <v>19952970000</v>
      </c>
      <c r="AU66">
        <v>0.4</v>
      </c>
      <c r="AV66" s="3">
        <v>3704</v>
      </c>
      <c r="AW66">
        <v>19420.27</v>
      </c>
      <c r="AX66">
        <v>1978456000</v>
      </c>
      <c r="AY66">
        <v>17243000</v>
      </c>
      <c r="AZ66">
        <v>4755647000</v>
      </c>
      <c r="BA66">
        <v>9151223000</v>
      </c>
      <c r="BB66">
        <v>4050400000</v>
      </c>
      <c r="BC66">
        <v>15902570000</v>
      </c>
      <c r="BF66">
        <v>2472513948</v>
      </c>
      <c r="BG66">
        <v>30778838872</v>
      </c>
      <c r="BH66" s="4">
        <v>8234119</v>
      </c>
      <c r="BI66" s="4">
        <v>39522622</v>
      </c>
      <c r="BJ66" s="4">
        <v>54990051</v>
      </c>
      <c r="BK66" s="4">
        <v>55386372</v>
      </c>
      <c r="BL66" s="4">
        <v>3891187</v>
      </c>
      <c r="BM66" s="4">
        <v>49614446</v>
      </c>
      <c r="BN66" s="4">
        <v>1176912</v>
      </c>
      <c r="BO66" s="4">
        <v>15985497</v>
      </c>
      <c r="BP66" s="4">
        <v>117014989</v>
      </c>
      <c r="BQ66" s="4">
        <v>38563136</v>
      </c>
      <c r="BR66" s="4">
        <v>2857103</v>
      </c>
      <c r="BT66" s="1">
        <v>42140</v>
      </c>
      <c r="BW66" s="1">
        <v>42139</v>
      </c>
      <c r="BX66" s="5">
        <v>8589577.3500000015</v>
      </c>
      <c r="BZ66" s="1">
        <v>42139</v>
      </c>
      <c r="CA66" s="5">
        <v>256847.68</v>
      </c>
      <c r="CE66" s="1">
        <v>42125</v>
      </c>
      <c r="CF66">
        <v>-318116.67</v>
      </c>
      <c r="CG66">
        <v>-287250</v>
      </c>
      <c r="CH66">
        <v>30866.67</v>
      </c>
      <c r="CI66">
        <v>135963.32999999999</v>
      </c>
      <c r="CJ66">
        <v>5559233.3300000001</v>
      </c>
      <c r="CK66">
        <v>-70326.67</v>
      </c>
      <c r="CL66">
        <v>-160553.32999999999</v>
      </c>
      <c r="CN66" s="1">
        <v>42139</v>
      </c>
      <c r="CO66">
        <v>33.148744999999998</v>
      </c>
      <c r="CQ66" s="20">
        <v>42139</v>
      </c>
      <c r="CR66" s="21">
        <v>24121.75</v>
      </c>
      <c r="CT66" s="1">
        <v>42109</v>
      </c>
      <c r="CU66" s="1">
        <v>42139</v>
      </c>
      <c r="CV66" s="18">
        <v>445371.2</v>
      </c>
      <c r="CW66" s="18">
        <v>110212123.59999999</v>
      </c>
      <c r="CX66" s="18">
        <v>31898.18</v>
      </c>
      <c r="DA66" s="1">
        <v>37391</v>
      </c>
      <c r="DB66">
        <v>2.5</v>
      </c>
      <c r="DC66">
        <v>2.1999999999999999E-2</v>
      </c>
      <c r="DD66">
        <v>0.15515999999999999</v>
      </c>
      <c r="DE66">
        <v>889129</v>
      </c>
      <c r="DG66" s="1">
        <v>38791</v>
      </c>
      <c r="DH66">
        <v>0</v>
      </c>
      <c r="DI66">
        <v>0</v>
      </c>
      <c r="DJ66">
        <v>94276091</v>
      </c>
      <c r="DK66">
        <v>18505126</v>
      </c>
      <c r="DL66">
        <v>0</v>
      </c>
      <c r="DM66">
        <v>0</v>
      </c>
      <c r="DN66">
        <v>370788</v>
      </c>
      <c r="DO66">
        <v>0</v>
      </c>
      <c r="DP66">
        <v>0</v>
      </c>
      <c r="DQ66">
        <v>0</v>
      </c>
      <c r="DR66">
        <v>0</v>
      </c>
      <c r="DS66">
        <v>47185780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28400</v>
      </c>
      <c r="DZ66">
        <v>27343767</v>
      </c>
      <c r="EA66">
        <v>0</v>
      </c>
      <c r="EB66">
        <v>842230</v>
      </c>
      <c r="EE66" s="1"/>
      <c r="EG66" s="1">
        <v>43115</v>
      </c>
      <c r="EH66">
        <v>536.02</v>
      </c>
      <c r="EI66">
        <v>385.07</v>
      </c>
      <c r="EJ66">
        <v>1133.52</v>
      </c>
      <c r="EN66" s="1">
        <v>38487</v>
      </c>
      <c r="EO66">
        <v>99969436</v>
      </c>
      <c r="EP66">
        <v>113982395</v>
      </c>
      <c r="EQ66">
        <v>-14012959</v>
      </c>
      <c r="ES66" s="3"/>
      <c r="EV66" s="1">
        <v>42141</v>
      </c>
      <c r="EW66">
        <v>110.35</v>
      </c>
      <c r="EX66" s="1"/>
      <c r="EY66" s="1">
        <v>42109</v>
      </c>
      <c r="EZ66" s="3">
        <v>30299</v>
      </c>
    </row>
    <row r="67" spans="1:156" x14ac:dyDescent="0.25">
      <c r="A67" s="1">
        <v>42170</v>
      </c>
      <c r="B67" s="18">
        <v>388574.17</v>
      </c>
      <c r="C67" s="18">
        <v>120440594.06</v>
      </c>
      <c r="D67" s="18">
        <v>27308.9</v>
      </c>
      <c r="F67" s="1">
        <v>42170</v>
      </c>
      <c r="G67" s="5">
        <v>17750.73</v>
      </c>
      <c r="H67">
        <v>17750.73</v>
      </c>
      <c r="I67" s="5">
        <f t="shared" si="1"/>
        <v>0</v>
      </c>
      <c r="J67" s="1">
        <v>42170</v>
      </c>
      <c r="K67">
        <v>3.1116999999999999</v>
      </c>
      <c r="L67" s="4">
        <v>27371280</v>
      </c>
      <c r="M67" s="11">
        <v>202961383.36999997</v>
      </c>
      <c r="N67" s="11">
        <v>2501135.94</v>
      </c>
      <c r="O67" s="12">
        <v>442114020</v>
      </c>
      <c r="P67" s="11">
        <v>56066094.149999999</v>
      </c>
      <c r="Q67" s="11">
        <v>146094187.69</v>
      </c>
      <c r="R67">
        <v>9425402.4699999988</v>
      </c>
      <c r="S67">
        <v>554191.16</v>
      </c>
      <c r="T67">
        <v>277505335.18000001</v>
      </c>
      <c r="U67">
        <v>42526.61</v>
      </c>
      <c r="V67">
        <v>278104852.94999999</v>
      </c>
      <c r="W67">
        <v>18746127441</v>
      </c>
      <c r="X67">
        <v>15239765263</v>
      </c>
      <c r="Y67">
        <v>138.53</v>
      </c>
      <c r="Z67" s="13">
        <v>0.67154581719999995</v>
      </c>
      <c r="AA67">
        <v>13.58</v>
      </c>
      <c r="AB67">
        <v>788</v>
      </c>
      <c r="AC67">
        <v>1147184215600</v>
      </c>
      <c r="AD67">
        <v>0.77</v>
      </c>
      <c r="AE67">
        <v>945.21500000000003</v>
      </c>
      <c r="AF67">
        <v>753.34649999999999</v>
      </c>
      <c r="AG67">
        <v>693.66047619047595</v>
      </c>
      <c r="AH67">
        <v>854.57640000000004</v>
      </c>
      <c r="AI67">
        <v>8.4349906200680902</v>
      </c>
      <c r="AJ67">
        <v>1.79</v>
      </c>
      <c r="AK67" s="15">
        <v>198.71</v>
      </c>
      <c r="AL67" s="15">
        <v>3.3</v>
      </c>
      <c r="AM67">
        <v>6.43</v>
      </c>
      <c r="AN67" s="18">
        <v>490558.4</v>
      </c>
      <c r="AO67">
        <f t="shared" ref="AO67:AO130" si="2">1000000*AN67</f>
        <v>490558400000</v>
      </c>
      <c r="AP67">
        <v>0.5278716</v>
      </c>
      <c r="AQ67">
        <v>6.28</v>
      </c>
      <c r="AR67">
        <v>1.74</v>
      </c>
      <c r="AS67" s="1">
        <v>41805</v>
      </c>
      <c r="AT67">
        <v>19952970000</v>
      </c>
      <c r="AU67">
        <v>0.4</v>
      </c>
      <c r="AV67" s="3">
        <v>3704</v>
      </c>
      <c r="AW67">
        <v>19420.27</v>
      </c>
      <c r="AX67">
        <v>1978456000</v>
      </c>
      <c r="AY67">
        <v>17243000</v>
      </c>
      <c r="AZ67">
        <v>4755647000</v>
      </c>
      <c r="BA67">
        <v>9151223000</v>
      </c>
      <c r="BB67">
        <v>4050400000</v>
      </c>
      <c r="BC67">
        <v>15902570000</v>
      </c>
      <c r="BF67">
        <v>3506362178</v>
      </c>
      <c r="BG67">
        <v>33985892704</v>
      </c>
      <c r="BH67" s="4">
        <v>8744092</v>
      </c>
      <c r="BI67" s="4">
        <v>36240566</v>
      </c>
      <c r="BJ67" s="4">
        <v>55962659</v>
      </c>
      <c r="BK67" s="4">
        <v>64008213</v>
      </c>
      <c r="BL67" s="4">
        <v>3444727</v>
      </c>
      <c r="BM67" s="4">
        <v>55249531</v>
      </c>
      <c r="BN67" s="4">
        <v>1170005</v>
      </c>
      <c r="BO67" s="4">
        <v>14415448</v>
      </c>
      <c r="BP67" s="4">
        <v>161407664</v>
      </c>
      <c r="BQ67" s="4">
        <v>38969979</v>
      </c>
      <c r="BR67" s="4">
        <v>2501136</v>
      </c>
      <c r="BT67" s="1">
        <v>42171</v>
      </c>
      <c r="BW67" s="1">
        <v>42170</v>
      </c>
      <c r="BX67" s="5">
        <v>6509364.1299999999</v>
      </c>
      <c r="BZ67" s="1">
        <v>42170</v>
      </c>
      <c r="CA67" s="5">
        <v>232962.84999999998</v>
      </c>
      <c r="CE67" s="1">
        <v>42156</v>
      </c>
      <c r="CF67">
        <v>-318116.67</v>
      </c>
      <c r="CG67">
        <v>-287250</v>
      </c>
      <c r="CH67">
        <v>30866.67</v>
      </c>
      <c r="CI67">
        <v>135963.32999999999</v>
      </c>
      <c r="CJ67">
        <v>5559233.3300000001</v>
      </c>
      <c r="CK67">
        <v>-70326.67</v>
      </c>
      <c r="CL67">
        <v>-160553.32999999999</v>
      </c>
      <c r="CN67" s="1">
        <v>42170</v>
      </c>
      <c r="CO67">
        <v>33.148744999999998</v>
      </c>
      <c r="CQ67" s="20">
        <v>42170</v>
      </c>
      <c r="CR67" s="21">
        <v>26602.75</v>
      </c>
      <c r="CT67" s="1">
        <v>42139</v>
      </c>
      <c r="CU67" s="1">
        <v>42170</v>
      </c>
      <c r="CV67" s="18">
        <v>388574.17</v>
      </c>
      <c r="CW67" s="18">
        <v>120440594.06</v>
      </c>
      <c r="CX67" s="18">
        <v>27308.9</v>
      </c>
      <c r="DA67" s="1">
        <v>37422</v>
      </c>
      <c r="DB67">
        <v>2.5</v>
      </c>
      <c r="DC67">
        <v>2.1999999999999999E-2</v>
      </c>
      <c r="DD67">
        <v>0.15515999999999999</v>
      </c>
      <c r="DE67">
        <v>889129</v>
      </c>
      <c r="DG67" s="1">
        <v>38822</v>
      </c>
      <c r="DH67">
        <v>16564</v>
      </c>
      <c r="DI67">
        <v>0</v>
      </c>
      <c r="DJ67">
        <v>69168312</v>
      </c>
      <c r="DK67">
        <v>4980733</v>
      </c>
      <c r="DL67">
        <v>0</v>
      </c>
      <c r="DM67">
        <v>0</v>
      </c>
      <c r="DN67">
        <v>307126</v>
      </c>
      <c r="DO67">
        <v>0</v>
      </c>
      <c r="DP67">
        <v>0</v>
      </c>
      <c r="DQ67">
        <v>0</v>
      </c>
      <c r="DR67">
        <v>0</v>
      </c>
      <c r="DS67">
        <v>48848852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14838782</v>
      </c>
      <c r="EA67">
        <v>0</v>
      </c>
      <c r="EB67">
        <v>176255</v>
      </c>
      <c r="EE67" s="1"/>
      <c r="EG67" s="1">
        <v>43146</v>
      </c>
      <c r="EH67">
        <v>538.22</v>
      </c>
      <c r="EI67">
        <v>387.92</v>
      </c>
      <c r="EJ67">
        <v>1133.52</v>
      </c>
      <c r="EN67" s="1">
        <v>38518</v>
      </c>
      <c r="EO67">
        <v>115476736</v>
      </c>
      <c r="EP67">
        <v>31679243</v>
      </c>
      <c r="EQ67">
        <v>83797493</v>
      </c>
      <c r="ES67" s="3"/>
      <c r="EV67" s="1">
        <v>42172</v>
      </c>
      <c r="EW67">
        <v>243.63</v>
      </c>
      <c r="EX67" s="1"/>
      <c r="EY67" s="1">
        <v>42139</v>
      </c>
      <c r="EZ67" s="3">
        <v>6430</v>
      </c>
    </row>
    <row r="68" spans="1:156" x14ac:dyDescent="0.25">
      <c r="A68" s="1">
        <v>42200</v>
      </c>
      <c r="B68" s="18">
        <v>683929.52</v>
      </c>
      <c r="C68" s="18">
        <v>108967963.98</v>
      </c>
      <c r="D68" s="18">
        <v>129531.35</v>
      </c>
      <c r="F68" s="1">
        <v>42200</v>
      </c>
      <c r="G68" s="5">
        <v>84195.209999999992</v>
      </c>
      <c r="H68">
        <v>19195.21</v>
      </c>
      <c r="I68" s="5">
        <f t="shared" si="1"/>
        <v>64999.999999999993</v>
      </c>
      <c r="J68" s="1">
        <v>42200</v>
      </c>
      <c r="K68">
        <v>3.2231000000000001</v>
      </c>
      <c r="L68" s="4">
        <v>21941951</v>
      </c>
      <c r="M68" s="11">
        <v>212889277.59999999</v>
      </c>
      <c r="N68" s="11">
        <v>1907261.55</v>
      </c>
      <c r="O68" s="12">
        <v>390345304</v>
      </c>
      <c r="P68" s="11">
        <v>54266511.859999999</v>
      </c>
      <c r="Q68" s="11">
        <v>92353330.00999999</v>
      </c>
      <c r="R68">
        <v>9865569.2399999984</v>
      </c>
      <c r="S68">
        <v>1168813.6499999999</v>
      </c>
      <c r="T68">
        <v>231786906.28</v>
      </c>
      <c r="U68">
        <v>39143</v>
      </c>
      <c r="V68">
        <v>232994862.93000001</v>
      </c>
      <c r="W68">
        <v>18334876601</v>
      </c>
      <c r="X68">
        <v>16286388117</v>
      </c>
      <c r="Y68">
        <v>143.13</v>
      </c>
      <c r="Z68" s="13">
        <v>0.69110458259999996</v>
      </c>
      <c r="AA68">
        <v>13.69</v>
      </c>
      <c r="AB68">
        <v>788</v>
      </c>
      <c r="AC68">
        <v>1186913021200</v>
      </c>
      <c r="AD68">
        <v>0.57999999999999996</v>
      </c>
      <c r="AE68">
        <v>949.41111111111104</v>
      </c>
      <c r="AF68">
        <v>753.85149999999999</v>
      </c>
      <c r="AG68">
        <v>691.82190476190397</v>
      </c>
      <c r="AH68">
        <v>856.12959999999998</v>
      </c>
      <c r="AI68">
        <v>8.6758488212054292</v>
      </c>
      <c r="AJ68">
        <v>1.62</v>
      </c>
      <c r="AK68" s="16">
        <v>187.64</v>
      </c>
      <c r="AL68" s="16">
        <v>3.3</v>
      </c>
      <c r="AM68">
        <v>9.34</v>
      </c>
      <c r="AN68" s="18">
        <v>507080.9</v>
      </c>
      <c r="AO68">
        <f t="shared" si="2"/>
        <v>507080900000</v>
      </c>
      <c r="AP68">
        <v>0.5278716</v>
      </c>
      <c r="AQ68">
        <v>12.21</v>
      </c>
      <c r="AR68">
        <v>1.23</v>
      </c>
      <c r="AS68" s="1">
        <v>41835</v>
      </c>
      <c r="AT68">
        <v>19952970000</v>
      </c>
      <c r="AU68">
        <v>0.4</v>
      </c>
      <c r="AV68" s="3">
        <v>3704</v>
      </c>
      <c r="AW68">
        <v>19420.27</v>
      </c>
      <c r="AX68">
        <v>1978456000</v>
      </c>
      <c r="AY68">
        <v>17243000</v>
      </c>
      <c r="AZ68">
        <v>4755647000</v>
      </c>
      <c r="BA68">
        <v>9151223000</v>
      </c>
      <c r="BB68">
        <v>4050400000</v>
      </c>
      <c r="BC68">
        <v>15902570000</v>
      </c>
      <c r="BF68">
        <v>2048488484</v>
      </c>
      <c r="BG68">
        <v>34621264718</v>
      </c>
      <c r="BH68" s="4">
        <v>10387717</v>
      </c>
      <c r="BI68" s="4">
        <v>37225155</v>
      </c>
      <c r="BJ68" s="4">
        <v>58531341</v>
      </c>
      <c r="BK68" s="4">
        <v>61855950</v>
      </c>
      <c r="BL68" s="4">
        <v>4210315</v>
      </c>
      <c r="BM68" s="4">
        <v>54078868</v>
      </c>
      <c r="BN68" s="4">
        <v>1546766</v>
      </c>
      <c r="BO68" s="4">
        <v>14742160</v>
      </c>
      <c r="BP68" s="4">
        <v>104142933</v>
      </c>
      <c r="BQ68" s="4">
        <v>41716837</v>
      </c>
      <c r="BR68" s="4">
        <v>1907262</v>
      </c>
      <c r="BT68" s="1">
        <v>42201</v>
      </c>
      <c r="BW68" s="1">
        <v>42200</v>
      </c>
      <c r="BX68" s="5">
        <v>4468723.46</v>
      </c>
      <c r="BZ68" s="1">
        <v>42200</v>
      </c>
      <c r="CA68" s="5">
        <v>177614.38</v>
      </c>
      <c r="CE68" s="1">
        <v>42186</v>
      </c>
      <c r="CF68">
        <v>231793.33</v>
      </c>
      <c r="CG68">
        <v>265970</v>
      </c>
      <c r="CH68">
        <v>34180</v>
      </c>
      <c r="CI68">
        <v>61476.67</v>
      </c>
      <c r="CJ68">
        <v>5400883.3300000001</v>
      </c>
      <c r="CK68">
        <v>-92853.33</v>
      </c>
      <c r="CL68">
        <v>-227073.33</v>
      </c>
      <c r="CN68" s="1">
        <v>42200</v>
      </c>
      <c r="CO68">
        <v>33.148744999999998</v>
      </c>
      <c r="CQ68" s="20">
        <v>42200</v>
      </c>
      <c r="CR68" s="21">
        <v>25184.75</v>
      </c>
      <c r="CT68" s="1">
        <v>42170</v>
      </c>
      <c r="CU68" s="1">
        <v>42200</v>
      </c>
      <c r="CV68" s="18">
        <v>683929.52</v>
      </c>
      <c r="CW68" s="18">
        <v>108967963.98</v>
      </c>
      <c r="CX68" s="18">
        <v>129531.35</v>
      </c>
      <c r="DA68" s="1">
        <v>37452</v>
      </c>
      <c r="DB68">
        <v>2.5</v>
      </c>
      <c r="DC68">
        <v>2.1999999999999999E-2</v>
      </c>
      <c r="DD68">
        <v>0.15515999999999999</v>
      </c>
      <c r="DE68">
        <v>889129</v>
      </c>
      <c r="DG68" s="1">
        <v>38852</v>
      </c>
      <c r="DH68">
        <v>0</v>
      </c>
      <c r="DI68">
        <v>0</v>
      </c>
      <c r="DJ68">
        <v>63140711</v>
      </c>
      <c r="DK68">
        <v>21524988</v>
      </c>
      <c r="DL68">
        <v>0</v>
      </c>
      <c r="DM68">
        <v>0</v>
      </c>
      <c r="DN68">
        <v>177278</v>
      </c>
      <c r="DO68">
        <v>0</v>
      </c>
      <c r="DP68">
        <v>0</v>
      </c>
      <c r="DQ68">
        <v>0</v>
      </c>
      <c r="DR68">
        <v>0</v>
      </c>
      <c r="DS68">
        <v>31866910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8653619</v>
      </c>
      <c r="EA68">
        <v>0</v>
      </c>
      <c r="EB68">
        <v>917916</v>
      </c>
      <c r="EE68" s="1"/>
      <c r="EG68" s="1">
        <v>43174</v>
      </c>
      <c r="EH68">
        <v>539.99</v>
      </c>
      <c r="EI68">
        <v>390.28</v>
      </c>
      <c r="EJ68">
        <v>1133.52</v>
      </c>
      <c r="EN68" s="1">
        <v>38548</v>
      </c>
      <c r="EO68">
        <v>177599505</v>
      </c>
      <c r="EP68">
        <v>30475045</v>
      </c>
      <c r="EQ68">
        <v>147124460</v>
      </c>
      <c r="ES68"/>
      <c r="EV68" s="1">
        <v>42202</v>
      </c>
      <c r="EW68">
        <v>62.33</v>
      </c>
      <c r="EX68" s="1"/>
      <c r="EY68" s="1">
        <v>42170</v>
      </c>
      <c r="EZ68" t="s">
        <v>133</v>
      </c>
    </row>
    <row r="69" spans="1:156" x14ac:dyDescent="0.25">
      <c r="A69" s="1">
        <v>42231</v>
      </c>
      <c r="B69" s="18">
        <v>328156.83</v>
      </c>
      <c r="C69" s="18">
        <v>100299768.23999999</v>
      </c>
      <c r="D69" s="18">
        <v>24402.22</v>
      </c>
      <c r="F69" s="1">
        <v>42231</v>
      </c>
      <c r="G69" s="5">
        <v>15861.36</v>
      </c>
      <c r="H69">
        <v>15861.36</v>
      </c>
      <c r="I69" s="5">
        <f t="shared" si="1"/>
        <v>0</v>
      </c>
      <c r="J69" s="1">
        <v>42231</v>
      </c>
      <c r="K69">
        <v>3.5143</v>
      </c>
      <c r="L69" s="4">
        <v>15495007</v>
      </c>
      <c r="M69" s="11">
        <v>228295100.79000002</v>
      </c>
      <c r="N69" s="11">
        <v>5182341.4399999995</v>
      </c>
      <c r="O69" s="12">
        <v>439220383</v>
      </c>
      <c r="P69" s="11">
        <v>53541504.380000003</v>
      </c>
      <c r="Q69" s="11">
        <v>115529352.78999999</v>
      </c>
      <c r="R69">
        <v>10004663.109999999</v>
      </c>
      <c r="S69">
        <v>4612494.67</v>
      </c>
      <c r="T69">
        <v>267171738.41</v>
      </c>
      <c r="U69">
        <v>25157.84</v>
      </c>
      <c r="V69">
        <v>271811390.92000002</v>
      </c>
      <c r="W69">
        <v>15320171814</v>
      </c>
      <c r="X69">
        <v>12937800630</v>
      </c>
      <c r="Y69">
        <v>140.83000000000001</v>
      </c>
      <c r="Z69" s="13">
        <v>0.27556759079999998</v>
      </c>
      <c r="AA69">
        <v>14.15</v>
      </c>
      <c r="AB69">
        <v>788</v>
      </c>
      <c r="AC69">
        <v>1293821173700</v>
      </c>
      <c r="AD69">
        <v>0.25</v>
      </c>
      <c r="AE69">
        <v>948.02722222222201</v>
      </c>
      <c r="AF69">
        <v>751.24199999999996</v>
      </c>
      <c r="AG69">
        <v>689.83523809523797</v>
      </c>
      <c r="AH69">
        <v>856.05880000000002</v>
      </c>
      <c r="AI69">
        <v>8.8533117101437799</v>
      </c>
      <c r="AJ69">
        <v>1.22</v>
      </c>
      <c r="AK69" s="15">
        <v>171.48</v>
      </c>
      <c r="AL69" s="15">
        <v>3.3</v>
      </c>
      <c r="AM69">
        <v>16.52</v>
      </c>
      <c r="AN69" s="18">
        <v>501421.2</v>
      </c>
      <c r="AO69">
        <f t="shared" si="2"/>
        <v>501421200000</v>
      </c>
      <c r="AP69">
        <v>0.5278716</v>
      </c>
      <c r="AQ69">
        <v>10.01</v>
      </c>
      <c r="AR69">
        <v>1.34</v>
      </c>
      <c r="AS69" s="1">
        <v>41866</v>
      </c>
      <c r="AT69">
        <v>19952970000</v>
      </c>
      <c r="AU69">
        <v>0.4</v>
      </c>
      <c r="AV69" s="3">
        <v>3704</v>
      </c>
      <c r="AW69">
        <v>19420.27</v>
      </c>
      <c r="AX69">
        <v>1978456000</v>
      </c>
      <c r="AY69">
        <v>17243000</v>
      </c>
      <c r="AZ69">
        <v>4755647000</v>
      </c>
      <c r="BA69">
        <v>9151223000</v>
      </c>
      <c r="BB69">
        <v>4050400000</v>
      </c>
      <c r="BC69">
        <v>15902570000</v>
      </c>
      <c r="BF69">
        <v>2382371184</v>
      </c>
      <c r="BG69">
        <v>28257972444</v>
      </c>
      <c r="BH69" s="4">
        <v>13649265</v>
      </c>
      <c r="BI69" s="4">
        <v>37214752</v>
      </c>
      <c r="BJ69" s="4">
        <v>60025301</v>
      </c>
      <c r="BK69" s="4">
        <v>62613976</v>
      </c>
      <c r="BL69" s="4">
        <v>4725334</v>
      </c>
      <c r="BM69" s="4">
        <v>61137043</v>
      </c>
      <c r="BN69" s="4">
        <v>1344902</v>
      </c>
      <c r="BO69" s="4">
        <v>15520488</v>
      </c>
      <c r="BP69" s="4">
        <v>134984313</v>
      </c>
      <c r="BQ69" s="4">
        <v>42822747</v>
      </c>
      <c r="BR69" s="4">
        <v>5182262</v>
      </c>
      <c r="BT69" s="1">
        <v>42232</v>
      </c>
      <c r="BW69" s="1">
        <v>42231</v>
      </c>
      <c r="BX69" s="5">
        <v>3082354.91</v>
      </c>
      <c r="BZ69" s="1">
        <v>42231</v>
      </c>
      <c r="CA69" s="5">
        <v>188990</v>
      </c>
      <c r="CE69" s="1">
        <v>42217</v>
      </c>
      <c r="CF69">
        <v>231793.33</v>
      </c>
      <c r="CG69">
        <v>265970</v>
      </c>
      <c r="CH69">
        <v>34180</v>
      </c>
      <c r="CI69">
        <v>61476.67</v>
      </c>
      <c r="CJ69">
        <v>5400883.3300000001</v>
      </c>
      <c r="CK69">
        <v>-92853.33</v>
      </c>
      <c r="CL69">
        <v>-227073.33</v>
      </c>
      <c r="CN69" s="1">
        <v>42231</v>
      </c>
      <c r="CO69">
        <v>33.148744999999998</v>
      </c>
      <c r="CQ69" s="20">
        <v>42231</v>
      </c>
      <c r="CR69" s="21">
        <v>24097.75</v>
      </c>
      <c r="CT69" s="1">
        <v>42200</v>
      </c>
      <c r="CU69" s="1">
        <v>42231</v>
      </c>
      <c r="CV69" s="18">
        <v>328156.83</v>
      </c>
      <c r="CW69" s="18">
        <v>100299768.23999999</v>
      </c>
      <c r="CX69" s="18">
        <v>24402.22</v>
      </c>
      <c r="DA69" s="1">
        <v>37483</v>
      </c>
      <c r="DB69">
        <v>2.5</v>
      </c>
      <c r="DC69">
        <v>2.1999999999999999E-2</v>
      </c>
      <c r="DD69">
        <v>0.15515999999999999</v>
      </c>
      <c r="DE69">
        <v>889129</v>
      </c>
      <c r="DG69" s="1">
        <v>38883</v>
      </c>
      <c r="DH69">
        <v>0</v>
      </c>
      <c r="DI69">
        <v>0</v>
      </c>
      <c r="DJ69">
        <v>41066670</v>
      </c>
      <c r="DK69">
        <v>1898025</v>
      </c>
      <c r="DL69">
        <v>0</v>
      </c>
      <c r="DM69">
        <v>0</v>
      </c>
      <c r="DN69">
        <v>147555</v>
      </c>
      <c r="DO69">
        <v>0</v>
      </c>
      <c r="DP69">
        <v>0</v>
      </c>
      <c r="DQ69">
        <v>0</v>
      </c>
      <c r="DR69">
        <v>0</v>
      </c>
      <c r="DS69">
        <v>30596637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27400</v>
      </c>
      <c r="DZ69">
        <v>8064194</v>
      </c>
      <c r="EA69">
        <v>0</v>
      </c>
      <c r="EB69">
        <v>332859</v>
      </c>
      <c r="EE69" s="1"/>
      <c r="EG69" s="1">
        <v>43205</v>
      </c>
      <c r="EH69">
        <v>541.83000000000004</v>
      </c>
      <c r="EI69">
        <v>392.7</v>
      </c>
      <c r="EJ69">
        <v>1133.52</v>
      </c>
      <c r="EN69" s="1">
        <v>38579</v>
      </c>
      <c r="EO69">
        <v>160844866</v>
      </c>
      <c r="EP69">
        <v>417886927</v>
      </c>
      <c r="EQ69">
        <v>-257042061</v>
      </c>
      <c r="ES69"/>
      <c r="EV69" s="1">
        <v>42233</v>
      </c>
      <c r="EW69">
        <v>42.46</v>
      </c>
      <c r="EX69" s="1"/>
      <c r="EY69" s="1">
        <v>42200</v>
      </c>
      <c r="EZ69" t="s">
        <v>134</v>
      </c>
    </row>
    <row r="70" spans="1:156" x14ac:dyDescent="0.25">
      <c r="A70" s="1">
        <v>42262</v>
      </c>
      <c r="B70" s="18">
        <v>478701.23</v>
      </c>
      <c r="C70" s="18">
        <v>138197533.72999999</v>
      </c>
      <c r="D70" s="18">
        <v>24446.880000000001</v>
      </c>
      <c r="F70" s="1">
        <v>42262</v>
      </c>
      <c r="G70" s="5">
        <v>16200.539999999999</v>
      </c>
      <c r="H70">
        <v>16200.539999999999</v>
      </c>
      <c r="I70" s="5">
        <f t="shared" si="1"/>
        <v>0</v>
      </c>
      <c r="J70" s="1">
        <v>42262</v>
      </c>
      <c r="K70">
        <v>3.9064999999999999</v>
      </c>
      <c r="L70" s="4">
        <v>13664449</v>
      </c>
      <c r="M70" s="11">
        <v>232623259.96000001</v>
      </c>
      <c r="N70" s="11">
        <v>1351316.63</v>
      </c>
      <c r="O70" s="12">
        <v>449472669</v>
      </c>
      <c r="P70" s="11">
        <v>60716163.940000013</v>
      </c>
      <c r="Q70" s="11">
        <v>123344644.91</v>
      </c>
      <c r="R70">
        <v>10086557.310000002</v>
      </c>
      <c r="S70">
        <v>612470.25</v>
      </c>
      <c r="T70">
        <v>277737133.31999999</v>
      </c>
      <c r="U70">
        <v>15731.04</v>
      </c>
      <c r="V70">
        <v>278365334.61000001</v>
      </c>
      <c r="W70">
        <v>15467635572</v>
      </c>
      <c r="X70">
        <v>13336913433</v>
      </c>
      <c r="Y70">
        <v>138.06</v>
      </c>
      <c r="Z70" s="13">
        <v>0.94619091830000002</v>
      </c>
      <c r="AA70">
        <v>14.15</v>
      </c>
      <c r="AB70">
        <v>788</v>
      </c>
      <c r="AC70">
        <v>1411691905000</v>
      </c>
      <c r="AD70">
        <v>0.51</v>
      </c>
      <c r="AE70">
        <v>964.59222222222195</v>
      </c>
      <c r="AF70">
        <v>753.48400000000004</v>
      </c>
      <c r="AG70">
        <v>690.34238095238004</v>
      </c>
      <c r="AH70">
        <v>863.51840000000004</v>
      </c>
      <c r="AI70">
        <v>9.0307239970795408</v>
      </c>
      <c r="AJ70">
        <v>1.54</v>
      </c>
      <c r="AK70" s="16">
        <v>195.6</v>
      </c>
      <c r="AL70" s="16">
        <v>3.28</v>
      </c>
      <c r="AM70">
        <v>31.22</v>
      </c>
      <c r="AN70" s="18">
        <v>499726</v>
      </c>
      <c r="AO70">
        <f t="shared" si="2"/>
        <v>499726000000</v>
      </c>
      <c r="AP70">
        <v>0.5278716</v>
      </c>
      <c r="AQ70">
        <v>15.21</v>
      </c>
      <c r="AR70">
        <v>1.36</v>
      </c>
      <c r="AS70" s="1">
        <v>41897</v>
      </c>
      <c r="AT70">
        <v>19952970000</v>
      </c>
      <c r="AU70">
        <v>0.4</v>
      </c>
      <c r="AV70" s="3">
        <v>3704</v>
      </c>
      <c r="AW70">
        <v>19420.27</v>
      </c>
      <c r="AX70">
        <v>1978456000</v>
      </c>
      <c r="AY70">
        <v>17243000</v>
      </c>
      <c r="AZ70">
        <v>4755647000</v>
      </c>
      <c r="BA70">
        <v>9151223000</v>
      </c>
      <c r="BB70">
        <v>4050400000</v>
      </c>
      <c r="BC70">
        <v>15902570000</v>
      </c>
      <c r="BF70">
        <v>2130722139</v>
      </c>
      <c r="BG70">
        <v>28804549005</v>
      </c>
      <c r="BH70" s="4">
        <v>12599330</v>
      </c>
      <c r="BI70" s="4">
        <v>37987617</v>
      </c>
      <c r="BJ70" s="4">
        <v>57236081</v>
      </c>
      <c r="BK70" s="4">
        <v>67354585</v>
      </c>
      <c r="BL70" s="4">
        <v>4605982</v>
      </c>
      <c r="BM70" s="4">
        <v>61003431</v>
      </c>
      <c r="BN70" s="4">
        <v>1593029</v>
      </c>
      <c r="BO70" s="4">
        <v>13791637</v>
      </c>
      <c r="BP70" s="4">
        <v>143175451</v>
      </c>
      <c r="BQ70" s="4">
        <v>48774856</v>
      </c>
      <c r="BR70" s="4">
        <v>1350670</v>
      </c>
      <c r="BT70" s="1">
        <v>42263</v>
      </c>
      <c r="BW70" s="1">
        <v>42262</v>
      </c>
      <c r="BX70" s="5">
        <v>2618152.92</v>
      </c>
      <c r="BZ70" s="1">
        <v>42262</v>
      </c>
      <c r="CA70" s="5">
        <v>188453.12</v>
      </c>
      <c r="CE70" s="1">
        <v>42248</v>
      </c>
      <c r="CF70">
        <v>231793.33</v>
      </c>
      <c r="CG70">
        <v>265970</v>
      </c>
      <c r="CH70">
        <v>34180</v>
      </c>
      <c r="CI70">
        <v>61476.67</v>
      </c>
      <c r="CJ70">
        <v>5400883.3300000001</v>
      </c>
      <c r="CK70">
        <v>-92853.33</v>
      </c>
      <c r="CL70">
        <v>-227073.33</v>
      </c>
      <c r="CN70" s="1">
        <v>42262</v>
      </c>
      <c r="CO70">
        <v>33.148744999999998</v>
      </c>
      <c r="CQ70" s="20">
        <v>42262</v>
      </c>
      <c r="CR70" s="21">
        <v>18352.75</v>
      </c>
      <c r="CT70" s="1">
        <v>42231</v>
      </c>
      <c r="CU70" s="1">
        <v>42262</v>
      </c>
      <c r="CV70" s="18">
        <v>478701.23</v>
      </c>
      <c r="CW70" s="18">
        <v>138197533.72999999</v>
      </c>
      <c r="CX70" s="18">
        <v>24446.880000000001</v>
      </c>
      <c r="DA70" s="1">
        <v>37514</v>
      </c>
      <c r="DB70">
        <v>2.5</v>
      </c>
      <c r="DC70">
        <v>2.1999999999999999E-2</v>
      </c>
      <c r="DD70">
        <v>0.15515999999999999</v>
      </c>
      <c r="DE70">
        <v>889129</v>
      </c>
      <c r="DG70" s="1">
        <v>38913</v>
      </c>
      <c r="DH70">
        <v>0</v>
      </c>
      <c r="DI70">
        <v>0</v>
      </c>
      <c r="DJ70">
        <v>100198830</v>
      </c>
      <c r="DK70">
        <v>30155278</v>
      </c>
      <c r="DL70">
        <v>0</v>
      </c>
      <c r="DM70">
        <v>0</v>
      </c>
      <c r="DN70">
        <v>167408</v>
      </c>
      <c r="DO70">
        <v>0</v>
      </c>
      <c r="DP70">
        <v>0</v>
      </c>
      <c r="DQ70">
        <v>0</v>
      </c>
      <c r="DR70">
        <v>0</v>
      </c>
      <c r="DS70">
        <v>58868727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9570141</v>
      </c>
      <c r="EA70">
        <v>0</v>
      </c>
      <c r="EB70">
        <v>1437276</v>
      </c>
      <c r="EE70" s="1"/>
      <c r="EG70" s="1">
        <v>43235</v>
      </c>
      <c r="EH70">
        <v>543.13</v>
      </c>
      <c r="EI70">
        <v>394.43</v>
      </c>
      <c r="EJ70">
        <v>1133.52</v>
      </c>
      <c r="EN70" s="1">
        <v>38610</v>
      </c>
      <c r="EO70">
        <v>144746408</v>
      </c>
      <c r="EP70">
        <v>127117119</v>
      </c>
      <c r="EQ70">
        <v>17629289</v>
      </c>
      <c r="ES70" s="3"/>
      <c r="EV70" s="1">
        <v>42264</v>
      </c>
      <c r="EW70">
        <v>832.78</v>
      </c>
      <c r="EX70" s="1"/>
      <c r="EY70" s="1">
        <v>42231</v>
      </c>
      <c r="EZ70" s="3">
        <v>31220</v>
      </c>
    </row>
    <row r="71" spans="1:156" x14ac:dyDescent="0.25">
      <c r="A71" s="1">
        <v>42292</v>
      </c>
      <c r="B71" s="18">
        <v>545940.56000000006</v>
      </c>
      <c r="C71" s="18">
        <v>143777331.55000001</v>
      </c>
      <c r="D71" s="18">
        <v>53047.28</v>
      </c>
      <c r="F71" s="1">
        <v>42292</v>
      </c>
      <c r="G71" s="5">
        <v>34170.51</v>
      </c>
      <c r="H71">
        <v>34170.51</v>
      </c>
      <c r="I71" s="5">
        <f t="shared" si="1"/>
        <v>0</v>
      </c>
      <c r="J71" s="1">
        <v>42292</v>
      </c>
      <c r="K71">
        <v>3.8801000000000001</v>
      </c>
      <c r="L71" s="4">
        <v>10130769</v>
      </c>
      <c r="M71" s="11">
        <v>231825591.59999996</v>
      </c>
      <c r="N71" s="11">
        <v>1858356.8599999999</v>
      </c>
      <c r="O71" s="12">
        <v>468904662</v>
      </c>
      <c r="P71" s="11">
        <v>59023643.170000002</v>
      </c>
      <c r="Q71" s="11">
        <v>143117296.10000002</v>
      </c>
      <c r="R71">
        <v>9648851.879999999</v>
      </c>
      <c r="S71">
        <v>525729.62</v>
      </c>
      <c r="T71">
        <v>295999591.60000002</v>
      </c>
      <c r="U71">
        <v>8507.73</v>
      </c>
      <c r="V71">
        <v>296533828.94999999</v>
      </c>
      <c r="W71">
        <v>15762365201</v>
      </c>
      <c r="X71">
        <v>14194772010</v>
      </c>
      <c r="Y71">
        <v>140.18</v>
      </c>
      <c r="Z71" s="13">
        <v>1.8911533913</v>
      </c>
      <c r="AA71">
        <v>14.15</v>
      </c>
      <c r="AB71">
        <v>788</v>
      </c>
      <c r="AC71">
        <v>1401608523000</v>
      </c>
      <c r="AD71">
        <v>0.77</v>
      </c>
      <c r="AE71">
        <v>968.29333333333295</v>
      </c>
      <c r="AF71">
        <v>754.78700000000003</v>
      </c>
      <c r="AG71">
        <v>694.55714285714203</v>
      </c>
      <c r="AH71">
        <v>867.88519999999903</v>
      </c>
      <c r="AI71">
        <v>9.1046831955922798</v>
      </c>
      <c r="AJ71">
        <v>1.82</v>
      </c>
      <c r="AK71" s="15">
        <v>195.12</v>
      </c>
      <c r="AL71" s="15">
        <v>3.48</v>
      </c>
      <c r="AM71">
        <v>70.260000000000005</v>
      </c>
      <c r="AN71" s="18">
        <v>521387.2</v>
      </c>
      <c r="AO71">
        <f t="shared" si="2"/>
        <v>521387200000</v>
      </c>
      <c r="AP71">
        <v>0.5278716</v>
      </c>
      <c r="AQ71">
        <v>3.8</v>
      </c>
      <c r="AR71">
        <v>2.38</v>
      </c>
      <c r="AS71" s="1">
        <v>41927</v>
      </c>
      <c r="AT71">
        <v>19952970000</v>
      </c>
      <c r="AU71">
        <v>0.4</v>
      </c>
      <c r="AV71" s="3">
        <v>3704</v>
      </c>
      <c r="AW71">
        <v>19420.27</v>
      </c>
      <c r="AX71">
        <v>1978456000</v>
      </c>
      <c r="AY71">
        <v>17243000</v>
      </c>
      <c r="AZ71">
        <v>4755647000</v>
      </c>
      <c r="BA71">
        <v>9151223000</v>
      </c>
      <c r="BB71">
        <v>4050400000</v>
      </c>
      <c r="BC71">
        <v>15902570000</v>
      </c>
      <c r="BF71">
        <v>1567593191</v>
      </c>
      <c r="BG71">
        <v>29957137211</v>
      </c>
      <c r="BH71" s="4">
        <v>13614228</v>
      </c>
      <c r="BI71" s="4">
        <v>37241168</v>
      </c>
      <c r="BJ71" s="4">
        <v>53285476</v>
      </c>
      <c r="BK71" s="4">
        <v>65138342</v>
      </c>
      <c r="BL71" s="4">
        <v>5042790</v>
      </c>
      <c r="BM71" s="4">
        <v>59700963</v>
      </c>
      <c r="BN71" s="4">
        <v>1165221</v>
      </c>
      <c r="BO71" s="4">
        <v>16205641</v>
      </c>
      <c r="BP71" s="4">
        <v>160734752</v>
      </c>
      <c r="BQ71" s="4">
        <v>54919431</v>
      </c>
      <c r="BR71" s="4">
        <v>1856650</v>
      </c>
      <c r="BT71" s="1">
        <v>42293</v>
      </c>
      <c r="BW71" s="1">
        <v>42292</v>
      </c>
      <c r="BX71" s="5">
        <v>1726333.0100000002</v>
      </c>
      <c r="BZ71" s="1">
        <v>42292</v>
      </c>
      <c r="CA71" s="5">
        <v>271582.33</v>
      </c>
      <c r="CE71" s="1">
        <v>42278</v>
      </c>
      <c r="CF71">
        <v>5573.33</v>
      </c>
      <c r="CG71">
        <v>38970</v>
      </c>
      <c r="CH71">
        <v>33396.67</v>
      </c>
      <c r="CI71">
        <v>217776.67</v>
      </c>
      <c r="CJ71">
        <v>5408160</v>
      </c>
      <c r="CK71">
        <v>-57770</v>
      </c>
      <c r="CL71">
        <v>-117726.67</v>
      </c>
      <c r="CN71" s="1">
        <v>42292</v>
      </c>
      <c r="CO71">
        <v>33.148744999999998</v>
      </c>
      <c r="CQ71" s="20">
        <v>42292</v>
      </c>
      <c r="CR71" s="21">
        <v>20484.75</v>
      </c>
      <c r="CT71" s="1">
        <v>42262</v>
      </c>
      <c r="CU71" s="1">
        <v>42292</v>
      </c>
      <c r="CV71" s="18">
        <v>545940.56000000006</v>
      </c>
      <c r="CW71" s="18">
        <v>143777331.55000001</v>
      </c>
      <c r="CX71" s="18">
        <v>53047.28</v>
      </c>
      <c r="DA71" s="1">
        <v>37544</v>
      </c>
      <c r="DB71">
        <v>2.5</v>
      </c>
      <c r="DC71">
        <v>2.1999999999999999E-2</v>
      </c>
      <c r="DD71">
        <v>0.15515999999999999</v>
      </c>
      <c r="DE71">
        <v>889129</v>
      </c>
      <c r="DG71" s="1">
        <v>38944</v>
      </c>
      <c r="DH71">
        <v>5396</v>
      </c>
      <c r="DI71">
        <v>0</v>
      </c>
      <c r="DJ71">
        <v>123239752</v>
      </c>
      <c r="DK71">
        <v>5785591</v>
      </c>
      <c r="DL71">
        <v>0</v>
      </c>
      <c r="DM71">
        <v>0</v>
      </c>
      <c r="DN71">
        <v>188604</v>
      </c>
      <c r="DO71">
        <v>0</v>
      </c>
      <c r="DP71">
        <v>0</v>
      </c>
      <c r="DQ71">
        <v>0</v>
      </c>
      <c r="DR71">
        <v>0</v>
      </c>
      <c r="DS71">
        <v>78713633</v>
      </c>
      <c r="DT71">
        <v>654</v>
      </c>
      <c r="DU71">
        <v>0</v>
      </c>
      <c r="DV71">
        <v>0</v>
      </c>
      <c r="DW71">
        <v>0</v>
      </c>
      <c r="DX71">
        <v>0</v>
      </c>
      <c r="DY71">
        <v>19494</v>
      </c>
      <c r="DZ71">
        <v>37637869</v>
      </c>
      <c r="EA71">
        <v>0</v>
      </c>
      <c r="EB71">
        <v>888511</v>
      </c>
      <c r="EE71" s="1"/>
      <c r="EG71" s="1">
        <v>43266</v>
      </c>
      <c r="EH71">
        <v>543.02</v>
      </c>
      <c r="EI71">
        <v>394.31</v>
      </c>
      <c r="EJ71">
        <v>1133.52</v>
      </c>
      <c r="EN71" s="1">
        <v>38640</v>
      </c>
      <c r="EO71">
        <v>131262157</v>
      </c>
      <c r="EP71">
        <v>133229128</v>
      </c>
      <c r="EQ71">
        <v>-1966971</v>
      </c>
      <c r="ES71" s="3"/>
      <c r="EV71" s="1">
        <v>42294</v>
      </c>
      <c r="EW71">
        <v>3675.79</v>
      </c>
      <c r="EX71" s="1"/>
      <c r="EY71" s="1">
        <v>42262</v>
      </c>
      <c r="EZ71" t="s">
        <v>135</v>
      </c>
    </row>
    <row r="72" spans="1:156" x14ac:dyDescent="0.25">
      <c r="A72" s="1">
        <v>42323</v>
      </c>
      <c r="B72" s="18">
        <v>396858.47</v>
      </c>
      <c r="C72" s="18">
        <v>128303605.86</v>
      </c>
      <c r="D72" s="18">
        <v>26799.35</v>
      </c>
      <c r="F72" s="1">
        <v>42323</v>
      </c>
      <c r="G72" s="5">
        <v>17419.52</v>
      </c>
      <c r="H72">
        <v>17419.52</v>
      </c>
      <c r="I72" s="5">
        <f t="shared" si="1"/>
        <v>0</v>
      </c>
      <c r="J72" s="1">
        <v>42323</v>
      </c>
      <c r="K72">
        <v>3.7765</v>
      </c>
      <c r="L72" s="4">
        <v>11290697</v>
      </c>
      <c r="M72" s="11">
        <v>241509395.89999998</v>
      </c>
      <c r="N72" s="11">
        <v>1117435.74</v>
      </c>
      <c r="O72" s="12">
        <v>446485005</v>
      </c>
      <c r="P72" s="11">
        <v>62945501.080000013</v>
      </c>
      <c r="Q72" s="11">
        <v>109368479.09</v>
      </c>
      <c r="R72">
        <v>10036714.370000001</v>
      </c>
      <c r="S72">
        <v>526114.47</v>
      </c>
      <c r="T72">
        <v>267999452.72</v>
      </c>
      <c r="U72">
        <v>11978.11</v>
      </c>
      <c r="V72">
        <v>268556457.27999997</v>
      </c>
      <c r="W72">
        <v>13603593709</v>
      </c>
      <c r="X72">
        <v>12744978873</v>
      </c>
      <c r="Y72">
        <v>135.94</v>
      </c>
      <c r="Z72" s="13">
        <v>1.5242249086999999</v>
      </c>
      <c r="AA72">
        <v>14.15</v>
      </c>
      <c r="AB72">
        <v>788</v>
      </c>
      <c r="AC72">
        <v>1348270924000</v>
      </c>
      <c r="AD72">
        <v>1.1100000000000001</v>
      </c>
      <c r="AE72">
        <v>967.43611111111102</v>
      </c>
      <c r="AF72">
        <v>755.04049999999995</v>
      </c>
      <c r="AG72">
        <v>695.75904761904701</v>
      </c>
      <c r="AH72">
        <v>869.05200000000002</v>
      </c>
      <c r="AI72">
        <v>9.1430877980585503</v>
      </c>
      <c r="AJ72">
        <v>2.0099999999999998</v>
      </c>
      <c r="AK72" s="16">
        <v>179.09</v>
      </c>
      <c r="AL72" s="16">
        <v>3.58</v>
      </c>
      <c r="AM72">
        <v>33.169499999999999</v>
      </c>
      <c r="AN72" s="18">
        <v>513641.5</v>
      </c>
      <c r="AO72">
        <f t="shared" si="2"/>
        <v>513641500000</v>
      </c>
      <c r="AP72">
        <v>0.5278716</v>
      </c>
      <c r="AQ72">
        <v>6.23</v>
      </c>
      <c r="AR72">
        <v>4.21</v>
      </c>
      <c r="AS72" s="1">
        <v>41958</v>
      </c>
      <c r="AT72">
        <v>19952970000</v>
      </c>
      <c r="AU72">
        <v>0.4</v>
      </c>
      <c r="AV72" s="3">
        <v>3704</v>
      </c>
      <c r="AW72">
        <v>19420.27</v>
      </c>
      <c r="AX72">
        <v>1978456000</v>
      </c>
      <c r="AY72">
        <v>17243000</v>
      </c>
      <c r="AZ72">
        <v>4755647000</v>
      </c>
      <c r="BA72">
        <v>9151223000</v>
      </c>
      <c r="BB72">
        <v>4050400000</v>
      </c>
      <c r="BC72">
        <v>15902570000</v>
      </c>
      <c r="BF72">
        <v>858614836</v>
      </c>
      <c r="BG72">
        <v>26348572582</v>
      </c>
      <c r="BH72" s="4">
        <v>13812094</v>
      </c>
      <c r="BI72" s="4">
        <v>37363420</v>
      </c>
      <c r="BJ72" s="4">
        <v>56890569</v>
      </c>
      <c r="BK72" s="4">
        <v>69340467</v>
      </c>
      <c r="BL72" s="4">
        <v>4383969</v>
      </c>
      <c r="BM72" s="4">
        <v>66217814</v>
      </c>
      <c r="BN72" s="4">
        <v>1391555</v>
      </c>
      <c r="BO72" s="4">
        <v>14773351</v>
      </c>
      <c r="BP72" s="4">
        <v>131517322</v>
      </c>
      <c r="BQ72" s="4">
        <v>49677008</v>
      </c>
      <c r="BR72" s="4">
        <v>1117436</v>
      </c>
      <c r="BT72" s="1">
        <v>42324</v>
      </c>
      <c r="BW72" s="1">
        <v>42323</v>
      </c>
      <c r="BX72" s="5">
        <v>2144094.52</v>
      </c>
      <c r="BZ72" s="1">
        <v>42323</v>
      </c>
      <c r="CA72" s="5">
        <v>265540.15000000002</v>
      </c>
      <c r="CE72" s="1">
        <v>42309</v>
      </c>
      <c r="CF72">
        <v>5573.33</v>
      </c>
      <c r="CG72">
        <v>38970</v>
      </c>
      <c r="CH72">
        <v>33396.67</v>
      </c>
      <c r="CI72">
        <v>217776.67</v>
      </c>
      <c r="CJ72">
        <v>5408160</v>
      </c>
      <c r="CK72">
        <v>-57770</v>
      </c>
      <c r="CL72">
        <v>-117726.67</v>
      </c>
      <c r="CN72" s="1">
        <v>42323</v>
      </c>
      <c r="CO72">
        <v>33.148744999999998</v>
      </c>
      <c r="CQ72" s="20">
        <v>42323</v>
      </c>
      <c r="CR72" s="21">
        <v>18352.75</v>
      </c>
      <c r="CT72" s="1">
        <v>42292</v>
      </c>
      <c r="CU72" s="1">
        <v>42323</v>
      </c>
      <c r="CV72" s="18">
        <v>396858.47</v>
      </c>
      <c r="CW72" s="18">
        <v>128303605.86</v>
      </c>
      <c r="CX72" s="18">
        <v>26799.35</v>
      </c>
      <c r="DA72" s="1">
        <v>37575</v>
      </c>
      <c r="DB72">
        <v>2.5</v>
      </c>
      <c r="DC72">
        <v>2.1999999999999999E-2</v>
      </c>
      <c r="DD72">
        <v>0.15515999999999999</v>
      </c>
      <c r="DE72">
        <v>889129</v>
      </c>
      <c r="DG72" s="1">
        <v>38975</v>
      </c>
      <c r="DH72">
        <v>9857</v>
      </c>
      <c r="DI72">
        <v>0</v>
      </c>
      <c r="DJ72">
        <v>86924037</v>
      </c>
      <c r="DK72">
        <v>4967500</v>
      </c>
      <c r="DL72">
        <v>0</v>
      </c>
      <c r="DM72">
        <v>0</v>
      </c>
      <c r="DN72">
        <v>127174</v>
      </c>
      <c r="DO72">
        <v>0</v>
      </c>
      <c r="DP72">
        <v>0</v>
      </c>
      <c r="DQ72">
        <v>0</v>
      </c>
      <c r="DR72">
        <v>0</v>
      </c>
      <c r="DS72">
        <v>44871731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49324</v>
      </c>
      <c r="DZ72">
        <v>35118555</v>
      </c>
      <c r="EA72">
        <v>1145571</v>
      </c>
      <c r="EB72">
        <v>634325</v>
      </c>
      <c r="EE72" s="1"/>
      <c r="EG72" s="1">
        <v>43296</v>
      </c>
      <c r="EH72">
        <v>546.33000000000004</v>
      </c>
      <c r="EI72">
        <v>390.37</v>
      </c>
      <c r="EJ72">
        <v>1163.33</v>
      </c>
      <c r="EN72" s="1">
        <v>38671</v>
      </c>
      <c r="EO72">
        <v>143352910</v>
      </c>
      <c r="EP72">
        <v>40072822</v>
      </c>
      <c r="EQ72">
        <v>103280088</v>
      </c>
      <c r="ES72" s="3"/>
      <c r="EV72" s="1">
        <v>42325</v>
      </c>
      <c r="EW72">
        <v>974.12</v>
      </c>
      <c r="EX72" s="1"/>
      <c r="EY72" s="1">
        <v>42292</v>
      </c>
      <c r="EZ72" s="3">
        <v>331695</v>
      </c>
    </row>
    <row r="73" spans="1:156" x14ac:dyDescent="0.25">
      <c r="A73" s="1">
        <v>42353</v>
      </c>
      <c r="B73" s="18">
        <v>421329.98</v>
      </c>
      <c r="C73" s="18">
        <v>156076586.65000001</v>
      </c>
      <c r="D73" s="18">
        <v>32091.55</v>
      </c>
      <c r="F73" s="1">
        <v>42353</v>
      </c>
      <c r="G73" s="5">
        <v>20859.439999999999</v>
      </c>
      <c r="H73">
        <v>20859.439999999999</v>
      </c>
      <c r="I73" s="5">
        <f t="shared" si="1"/>
        <v>0</v>
      </c>
      <c r="J73" s="1">
        <v>42353</v>
      </c>
      <c r="K73">
        <v>3.8711000000000002</v>
      </c>
      <c r="L73" s="4">
        <v>12538686</v>
      </c>
      <c r="M73" s="11">
        <v>228325744.11000001</v>
      </c>
      <c r="N73" s="11">
        <v>1598380.27</v>
      </c>
      <c r="O73" s="12">
        <v>414817466</v>
      </c>
      <c r="P73" s="11">
        <v>66988144.75999999</v>
      </c>
      <c r="Q73" s="11">
        <v>84245853.61999999</v>
      </c>
      <c r="R73">
        <v>10653755.42</v>
      </c>
      <c r="S73">
        <v>777972.7</v>
      </c>
      <c r="T73">
        <v>236404789.05000001</v>
      </c>
      <c r="U73">
        <v>4134.1099999999997</v>
      </c>
      <c r="V73">
        <v>237187395.86000001</v>
      </c>
      <c r="W73">
        <v>15694230026</v>
      </c>
      <c r="X73">
        <v>10686340015</v>
      </c>
      <c r="Y73">
        <v>136.22</v>
      </c>
      <c r="Z73" s="13">
        <v>0.4874187975</v>
      </c>
      <c r="AA73">
        <v>14.15</v>
      </c>
      <c r="AB73">
        <v>788</v>
      </c>
      <c r="AC73">
        <v>1379907790400</v>
      </c>
      <c r="AD73">
        <v>0.9</v>
      </c>
      <c r="AE73">
        <v>967.74444444444396</v>
      </c>
      <c r="AF73">
        <v>756.26900000000001</v>
      </c>
      <c r="AG73">
        <v>696.58571428571395</v>
      </c>
      <c r="AH73">
        <v>869.42399999999998</v>
      </c>
      <c r="AI73">
        <v>9.0778438398236005</v>
      </c>
      <c r="AJ73">
        <v>1.96</v>
      </c>
      <c r="AK73" s="15">
        <v>157.4</v>
      </c>
      <c r="AL73" s="15">
        <v>3.63</v>
      </c>
      <c r="AM73">
        <v>-14.2</v>
      </c>
      <c r="AN73" s="18">
        <v>515911.4</v>
      </c>
      <c r="AO73">
        <f t="shared" si="2"/>
        <v>515911400000</v>
      </c>
      <c r="AP73">
        <v>0.5278716</v>
      </c>
      <c r="AQ73">
        <v>20.43</v>
      </c>
      <c r="AR73">
        <v>11.79</v>
      </c>
      <c r="AS73" s="1">
        <v>41988</v>
      </c>
      <c r="AT73">
        <v>19952970000</v>
      </c>
      <c r="AU73">
        <v>0.4</v>
      </c>
      <c r="AV73" s="3">
        <v>3704</v>
      </c>
      <c r="AW73">
        <v>19420.27</v>
      </c>
      <c r="AX73">
        <v>1978456000</v>
      </c>
      <c r="AY73">
        <v>17243000</v>
      </c>
      <c r="AZ73">
        <v>4755647000</v>
      </c>
      <c r="BA73">
        <v>9151223000</v>
      </c>
      <c r="BB73">
        <v>4050400000</v>
      </c>
      <c r="BC73">
        <v>15902570000</v>
      </c>
      <c r="BF73">
        <v>5007890011</v>
      </c>
      <c r="BG73">
        <v>26380570041</v>
      </c>
      <c r="BH73" s="4">
        <v>14723311</v>
      </c>
      <c r="BI73" s="4">
        <v>33841425</v>
      </c>
      <c r="BJ73" s="4">
        <v>59184628</v>
      </c>
      <c r="BK73" s="4">
        <v>65263928</v>
      </c>
      <c r="BL73" s="4">
        <v>4699165</v>
      </c>
      <c r="BM73" s="4">
        <v>65631138</v>
      </c>
      <c r="BN73" s="4">
        <v>1123896</v>
      </c>
      <c r="BO73" s="4">
        <v>14780538</v>
      </c>
      <c r="BP73" s="4">
        <v>106923345</v>
      </c>
      <c r="BQ73" s="4">
        <v>47047712</v>
      </c>
      <c r="BR73" s="4">
        <v>1598380</v>
      </c>
      <c r="BT73" s="1">
        <v>42354</v>
      </c>
      <c r="BW73" s="1">
        <v>42353</v>
      </c>
      <c r="BX73" s="5">
        <v>1473553.54</v>
      </c>
      <c r="BZ73" s="1">
        <v>42353</v>
      </c>
      <c r="CA73" s="5">
        <v>262204.7</v>
      </c>
      <c r="CE73" s="1">
        <v>42339</v>
      </c>
      <c r="CF73">
        <v>5573.33</v>
      </c>
      <c r="CG73">
        <v>38970</v>
      </c>
      <c r="CH73">
        <v>33396.67</v>
      </c>
      <c r="CI73">
        <v>217776.67</v>
      </c>
      <c r="CJ73">
        <v>5408160</v>
      </c>
      <c r="CK73">
        <v>-57770</v>
      </c>
      <c r="CL73">
        <v>-117726.67</v>
      </c>
      <c r="CN73" s="1">
        <v>42353</v>
      </c>
      <c r="CO73">
        <v>33.148744999999998</v>
      </c>
      <c r="CQ73" s="20">
        <v>42353</v>
      </c>
      <c r="CR73" s="21">
        <v>21838.75</v>
      </c>
      <c r="CT73" s="1">
        <v>42323</v>
      </c>
      <c r="CU73" s="1">
        <v>42353</v>
      </c>
      <c r="CV73" s="18">
        <v>421329.98</v>
      </c>
      <c r="CW73" s="18">
        <v>156076586.65000001</v>
      </c>
      <c r="CX73" s="18">
        <v>32091.55</v>
      </c>
      <c r="DA73" s="1">
        <v>37605</v>
      </c>
      <c r="DB73">
        <v>2.5</v>
      </c>
      <c r="DC73">
        <v>2.1999999999999999E-2</v>
      </c>
      <c r="DD73">
        <v>0.15515999999999999</v>
      </c>
      <c r="DE73">
        <v>889129</v>
      </c>
      <c r="DG73" s="1">
        <v>39005</v>
      </c>
      <c r="DH73">
        <v>10630</v>
      </c>
      <c r="DI73">
        <v>0</v>
      </c>
      <c r="DJ73">
        <v>147278771</v>
      </c>
      <c r="DK73">
        <v>16590523</v>
      </c>
      <c r="DL73">
        <v>0</v>
      </c>
      <c r="DM73">
        <v>0</v>
      </c>
      <c r="DN73">
        <v>127361</v>
      </c>
      <c r="DO73">
        <v>0</v>
      </c>
      <c r="DP73">
        <v>0</v>
      </c>
      <c r="DQ73">
        <v>0</v>
      </c>
      <c r="DR73">
        <v>0</v>
      </c>
      <c r="DS73">
        <v>64267780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63623404</v>
      </c>
      <c r="EA73">
        <v>2134591</v>
      </c>
      <c r="EB73">
        <v>524482</v>
      </c>
      <c r="EE73" s="1"/>
      <c r="EG73" s="1">
        <v>43327</v>
      </c>
      <c r="EH73">
        <v>547.04</v>
      </c>
      <c r="EI73">
        <v>391.27</v>
      </c>
      <c r="EJ73">
        <v>1163.33</v>
      </c>
      <c r="EN73" s="1">
        <v>38701</v>
      </c>
      <c r="EO73">
        <v>138652138</v>
      </c>
      <c r="EP73">
        <v>44590061</v>
      </c>
      <c r="EQ73">
        <v>94062077</v>
      </c>
      <c r="ES73"/>
      <c r="EV73" s="1">
        <v>42355</v>
      </c>
      <c r="EW73">
        <v>474.42</v>
      </c>
      <c r="EX73" s="1"/>
      <c r="EY73" s="1">
        <v>42323</v>
      </c>
      <c r="EZ73" s="3">
        <v>-14200</v>
      </c>
    </row>
    <row r="74" spans="1:156" x14ac:dyDescent="0.25">
      <c r="A74" s="1">
        <v>42384</v>
      </c>
      <c r="B74" s="18">
        <v>379747.71</v>
      </c>
      <c r="C74" s="18">
        <v>159850541.36000001</v>
      </c>
      <c r="D74" s="18">
        <v>8071.91</v>
      </c>
      <c r="F74" s="1">
        <v>42384</v>
      </c>
      <c r="G74" s="5">
        <v>5246.71</v>
      </c>
      <c r="H74">
        <v>5246.71</v>
      </c>
      <c r="I74" s="5">
        <f t="shared" si="1"/>
        <v>0</v>
      </c>
      <c r="J74" s="1">
        <v>42384</v>
      </c>
      <c r="K74">
        <v>4.524</v>
      </c>
      <c r="L74" s="4">
        <v>32099957</v>
      </c>
      <c r="M74" s="11">
        <v>250609227.00999996</v>
      </c>
      <c r="N74" s="11">
        <v>2001696.2200000002</v>
      </c>
      <c r="O74" s="12">
        <v>539014540</v>
      </c>
      <c r="P74" s="11">
        <v>65421601.500000015</v>
      </c>
      <c r="Q74" s="11">
        <v>182185541.00999999</v>
      </c>
      <c r="R74">
        <v>12330961.33</v>
      </c>
      <c r="S74">
        <v>702290.18</v>
      </c>
      <c r="T74">
        <v>338139893.12</v>
      </c>
      <c r="U74">
        <v>44342.78</v>
      </c>
      <c r="V74">
        <v>338889126.07999998</v>
      </c>
      <c r="W74">
        <v>11024617489</v>
      </c>
      <c r="X74">
        <v>10455954695</v>
      </c>
      <c r="Y74">
        <v>128.25</v>
      </c>
      <c r="Z74" s="13">
        <v>1.1370339879</v>
      </c>
      <c r="AA74">
        <v>14.15</v>
      </c>
      <c r="AB74">
        <v>880</v>
      </c>
      <c r="AC74">
        <v>1448761366799.99</v>
      </c>
      <c r="AD74">
        <v>1.51</v>
      </c>
      <c r="AE74">
        <v>966.74944444444395</v>
      </c>
      <c r="AF74">
        <v>760.27700000000004</v>
      </c>
      <c r="AG74">
        <v>700.73095238095198</v>
      </c>
      <c r="AH74">
        <v>869.73119999999994</v>
      </c>
      <c r="AI74">
        <v>9.6204774796948005</v>
      </c>
      <c r="AJ74">
        <v>2.27</v>
      </c>
      <c r="AK74" s="16">
        <v>134.36000000000001</v>
      </c>
      <c r="AL74" s="16">
        <v>3.68</v>
      </c>
      <c r="AM74">
        <v>-6.9196</v>
      </c>
      <c r="AN74" s="18">
        <v>481818.5</v>
      </c>
      <c r="AO74">
        <f t="shared" si="2"/>
        <v>481818500000</v>
      </c>
      <c r="AP74">
        <v>0.52966100000000005</v>
      </c>
      <c r="AQ74">
        <v>6.62</v>
      </c>
      <c r="AR74">
        <v>-4.37</v>
      </c>
      <c r="AS74" s="1">
        <v>42019</v>
      </c>
      <c r="AT74">
        <v>22677841000</v>
      </c>
      <c r="AU74">
        <v>0.4</v>
      </c>
      <c r="AV74" s="3">
        <v>3704</v>
      </c>
      <c r="AW74">
        <v>21813.8</v>
      </c>
      <c r="AX74">
        <v>2192496000</v>
      </c>
      <c r="AY74">
        <v>18229000</v>
      </c>
      <c r="AZ74">
        <v>5389738000</v>
      </c>
      <c r="BA74">
        <v>10405398000</v>
      </c>
      <c r="BB74">
        <v>4671980000</v>
      </c>
      <c r="BC74">
        <v>18005861000</v>
      </c>
      <c r="BF74">
        <v>568662794</v>
      </c>
      <c r="BG74">
        <v>21480572184</v>
      </c>
      <c r="BH74" s="4">
        <v>13879473</v>
      </c>
      <c r="BI74" s="4">
        <v>38283336</v>
      </c>
      <c r="BJ74" s="4">
        <v>75966928</v>
      </c>
      <c r="BK74" s="4">
        <v>74301108</v>
      </c>
      <c r="BL74" s="4">
        <v>4040376</v>
      </c>
      <c r="BM74" s="4">
        <v>72896086</v>
      </c>
      <c r="BN74" s="4">
        <v>1404508</v>
      </c>
      <c r="BO74" s="4">
        <v>20341081</v>
      </c>
      <c r="BP74" s="4">
        <v>186610644</v>
      </c>
      <c r="BQ74" s="4">
        <v>49289304</v>
      </c>
      <c r="BR74" s="4">
        <v>2001696</v>
      </c>
      <c r="BT74" s="1">
        <v>42385</v>
      </c>
      <c r="BW74" s="1">
        <v>42384</v>
      </c>
      <c r="BX74" s="5">
        <v>6956173.6299999999</v>
      </c>
      <c r="BZ74" s="1">
        <v>42384</v>
      </c>
      <c r="CA74" s="5">
        <v>452627.06000000006</v>
      </c>
      <c r="CE74" s="1">
        <v>42370</v>
      </c>
      <c r="CF74">
        <v>275516.67</v>
      </c>
      <c r="CG74">
        <v>324236.67</v>
      </c>
      <c r="CH74">
        <v>48720</v>
      </c>
      <c r="CI74">
        <v>-23906.67</v>
      </c>
      <c r="CJ74">
        <v>5524086.6699999999</v>
      </c>
      <c r="CK74">
        <v>-25583.33</v>
      </c>
      <c r="CL74">
        <v>-97413.33</v>
      </c>
      <c r="CN74" s="1">
        <v>42384</v>
      </c>
      <c r="CO74">
        <v>31.7388555</v>
      </c>
      <c r="CQ74" s="20">
        <v>42384</v>
      </c>
      <c r="CR74" s="21">
        <v>30959.58</v>
      </c>
      <c r="CT74" s="1">
        <v>42353</v>
      </c>
      <c r="CU74" s="1">
        <v>42384</v>
      </c>
      <c r="CV74" s="18">
        <v>379747.71</v>
      </c>
      <c r="CW74" s="18">
        <v>159850541.36000001</v>
      </c>
      <c r="CX74" s="18">
        <v>8071.91</v>
      </c>
      <c r="DA74" s="1">
        <v>37636</v>
      </c>
      <c r="DB74">
        <v>2.5</v>
      </c>
      <c r="DC74">
        <v>2.1999999999999999E-2</v>
      </c>
      <c r="DD74">
        <v>0.15622</v>
      </c>
      <c r="DE74">
        <v>906567</v>
      </c>
      <c r="DG74" s="1">
        <v>39036</v>
      </c>
      <c r="DH74">
        <v>0</v>
      </c>
      <c r="DI74">
        <v>0</v>
      </c>
      <c r="DJ74">
        <v>103256845</v>
      </c>
      <c r="DK74">
        <v>12801414</v>
      </c>
      <c r="DL74">
        <v>0</v>
      </c>
      <c r="DM74">
        <v>0</v>
      </c>
      <c r="DN74">
        <v>211533</v>
      </c>
      <c r="DO74">
        <v>0</v>
      </c>
      <c r="DP74">
        <v>0</v>
      </c>
      <c r="DQ74">
        <v>0</v>
      </c>
      <c r="DR74">
        <v>0</v>
      </c>
      <c r="DS74">
        <v>54585844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27188</v>
      </c>
      <c r="DZ74">
        <v>33671219</v>
      </c>
      <c r="EA74">
        <v>128250</v>
      </c>
      <c r="EB74">
        <v>1831397</v>
      </c>
      <c r="EE74" s="1"/>
      <c r="EG74" s="1">
        <v>43358</v>
      </c>
      <c r="EH74">
        <v>553.11</v>
      </c>
      <c r="EI74">
        <v>397.49</v>
      </c>
      <c r="EJ74">
        <v>1169.3800000000001</v>
      </c>
      <c r="EN74" s="1">
        <v>38732</v>
      </c>
      <c r="EO74">
        <v>154798837</v>
      </c>
      <c r="EP74">
        <v>188265044</v>
      </c>
      <c r="EQ74">
        <v>-33466207</v>
      </c>
      <c r="ES74" s="3"/>
      <c r="EV74" s="1">
        <v>42386</v>
      </c>
      <c r="EW74">
        <v>3131.16</v>
      </c>
      <c r="EX74" s="1"/>
      <c r="EY74" s="1">
        <v>42353</v>
      </c>
      <c r="EZ74" s="3">
        <v>-69196</v>
      </c>
    </row>
    <row r="75" spans="1:156" x14ac:dyDescent="0.25">
      <c r="A75" s="1">
        <v>42415</v>
      </c>
      <c r="B75" s="18">
        <v>245093.89</v>
      </c>
      <c r="C75" s="18">
        <v>223891314.99000001</v>
      </c>
      <c r="D75" s="18">
        <v>35148.76</v>
      </c>
      <c r="F75" s="1">
        <v>42415</v>
      </c>
      <c r="G75" s="5">
        <v>22846.63</v>
      </c>
      <c r="H75">
        <v>22846.63</v>
      </c>
      <c r="I75" s="5">
        <f t="shared" si="1"/>
        <v>0</v>
      </c>
      <c r="J75" s="1">
        <v>42415</v>
      </c>
      <c r="K75">
        <v>3.9737</v>
      </c>
      <c r="L75" s="4">
        <v>92302269</v>
      </c>
      <c r="M75" s="11">
        <v>223415929.58000004</v>
      </c>
      <c r="N75" s="11">
        <v>1342192.2599999998</v>
      </c>
      <c r="O75" s="12">
        <v>458879584</v>
      </c>
      <c r="P75" s="11">
        <v>58395999.789999999</v>
      </c>
      <c r="Q75" s="11">
        <v>139169640.11999997</v>
      </c>
      <c r="R75">
        <v>9653058.0999999996</v>
      </c>
      <c r="S75">
        <v>695863.67</v>
      </c>
      <c r="T75">
        <v>272616679.47000003</v>
      </c>
      <c r="U75">
        <v>159955.66</v>
      </c>
      <c r="V75">
        <v>273473198.80000001</v>
      </c>
      <c r="W75">
        <v>13103865483</v>
      </c>
      <c r="X75">
        <v>10448566313</v>
      </c>
      <c r="Y75">
        <v>130.81</v>
      </c>
      <c r="Z75" s="13">
        <v>1.2905810338999999</v>
      </c>
      <c r="AA75">
        <v>14.15</v>
      </c>
      <c r="AB75">
        <v>880</v>
      </c>
      <c r="AC75">
        <v>1428020621600</v>
      </c>
      <c r="AD75">
        <v>0.95</v>
      </c>
      <c r="AE75">
        <v>978.94555555555496</v>
      </c>
      <c r="AF75">
        <v>775.34349999999995</v>
      </c>
      <c r="AG75">
        <v>715.69761904761901</v>
      </c>
      <c r="AH75">
        <v>879.76919999999996</v>
      </c>
      <c r="AI75">
        <v>10.350041730079999</v>
      </c>
      <c r="AJ75">
        <v>1.9</v>
      </c>
      <c r="AK75" s="15">
        <v>132.55000000000001</v>
      </c>
      <c r="AL75" s="15">
        <v>3.71</v>
      </c>
      <c r="AM75">
        <v>13.199</v>
      </c>
      <c r="AN75" s="18">
        <v>490477.9</v>
      </c>
      <c r="AO75">
        <f t="shared" si="2"/>
        <v>490477900000</v>
      </c>
      <c r="AP75">
        <v>0.52966100000000005</v>
      </c>
      <c r="AQ75">
        <v>9.67</v>
      </c>
      <c r="AR75">
        <v>5.39</v>
      </c>
      <c r="AS75" s="1">
        <v>42050</v>
      </c>
      <c r="AT75">
        <v>22677841000</v>
      </c>
      <c r="AU75">
        <v>0.4</v>
      </c>
      <c r="AV75" s="3">
        <v>3704</v>
      </c>
      <c r="AW75">
        <v>21813.8</v>
      </c>
      <c r="AX75">
        <v>2192496000</v>
      </c>
      <c r="AY75">
        <v>18229000</v>
      </c>
      <c r="AZ75">
        <v>5389738000</v>
      </c>
      <c r="BA75">
        <v>10405398000</v>
      </c>
      <c r="BB75">
        <v>4671980000</v>
      </c>
      <c r="BC75">
        <v>18005861000</v>
      </c>
      <c r="BF75">
        <v>2655299170</v>
      </c>
      <c r="BG75">
        <v>23552431796</v>
      </c>
      <c r="BH75" s="4">
        <v>13526582</v>
      </c>
      <c r="BI75" s="4">
        <v>35670812</v>
      </c>
      <c r="BJ75" s="4">
        <v>59044356</v>
      </c>
      <c r="BK75" s="4">
        <v>56282822</v>
      </c>
      <c r="BL75" s="4">
        <v>3784398</v>
      </c>
      <c r="BM75" s="4">
        <v>61599303</v>
      </c>
      <c r="BN75" s="4">
        <v>1988631</v>
      </c>
      <c r="BO75" s="4">
        <v>23378829</v>
      </c>
      <c r="BP75" s="4">
        <v>151965046</v>
      </c>
      <c r="BQ75" s="4">
        <v>50297891</v>
      </c>
      <c r="BR75" s="4">
        <v>1340914</v>
      </c>
      <c r="BT75" s="1">
        <v>42416</v>
      </c>
      <c r="BW75" s="1">
        <v>42415</v>
      </c>
      <c r="BX75" s="5">
        <v>20000965.439999998</v>
      </c>
      <c r="BZ75" s="1">
        <v>42415</v>
      </c>
      <c r="CA75" s="5">
        <v>355391.64</v>
      </c>
      <c r="CE75" s="1">
        <v>42401</v>
      </c>
      <c r="CF75">
        <v>275516.67</v>
      </c>
      <c r="CG75">
        <v>324236.67</v>
      </c>
      <c r="CH75">
        <v>48720</v>
      </c>
      <c r="CI75">
        <v>-23906.67</v>
      </c>
      <c r="CJ75">
        <v>5524086.6699999999</v>
      </c>
      <c r="CK75">
        <v>-25583.33</v>
      </c>
      <c r="CL75">
        <v>-97413.33</v>
      </c>
      <c r="CN75" s="1">
        <v>42415</v>
      </c>
      <c r="CO75">
        <v>31.7388555</v>
      </c>
      <c r="CQ75" s="20">
        <v>42415</v>
      </c>
      <c r="CR75" s="21">
        <v>26732.58</v>
      </c>
      <c r="CT75" s="1">
        <v>42384</v>
      </c>
      <c r="CU75" s="1">
        <v>42415</v>
      </c>
      <c r="CV75" s="18">
        <v>245093.89</v>
      </c>
      <c r="CW75" s="18">
        <v>223891314.99000001</v>
      </c>
      <c r="CX75" s="18">
        <v>35148.76</v>
      </c>
      <c r="DA75" s="1">
        <v>37667</v>
      </c>
      <c r="DB75">
        <v>2.5</v>
      </c>
      <c r="DC75">
        <v>2.1999999999999999E-2</v>
      </c>
      <c r="DD75">
        <v>0.15622</v>
      </c>
      <c r="DE75">
        <v>906567</v>
      </c>
      <c r="DG75" s="1">
        <v>39066</v>
      </c>
      <c r="DH75">
        <v>0</v>
      </c>
      <c r="DI75">
        <v>0</v>
      </c>
      <c r="DJ75">
        <v>68196826</v>
      </c>
      <c r="DK75">
        <v>13126139</v>
      </c>
      <c r="DL75">
        <v>0</v>
      </c>
      <c r="DM75">
        <v>0</v>
      </c>
      <c r="DN75">
        <v>91573</v>
      </c>
      <c r="DO75">
        <v>0</v>
      </c>
      <c r="DP75">
        <v>0</v>
      </c>
      <c r="DQ75">
        <v>0</v>
      </c>
      <c r="DR75">
        <v>0</v>
      </c>
      <c r="DS75">
        <v>16823368</v>
      </c>
      <c r="DT75">
        <v>0</v>
      </c>
      <c r="DU75">
        <v>0</v>
      </c>
      <c r="DV75">
        <v>98285</v>
      </c>
      <c r="DW75">
        <v>0</v>
      </c>
      <c r="DX75">
        <v>0</v>
      </c>
      <c r="DY75">
        <v>21290</v>
      </c>
      <c r="DZ75">
        <v>37208486</v>
      </c>
      <c r="EA75">
        <v>0</v>
      </c>
      <c r="EB75">
        <v>827685</v>
      </c>
      <c r="EE75" s="1"/>
      <c r="EG75" s="1">
        <v>43388</v>
      </c>
      <c r="EH75">
        <v>557.04</v>
      </c>
      <c r="EI75">
        <v>402.62</v>
      </c>
      <c r="EJ75">
        <v>1169.3800000000001</v>
      </c>
      <c r="EN75" s="1">
        <v>38763</v>
      </c>
      <c r="EO75">
        <v>112286093</v>
      </c>
      <c r="EP75">
        <v>135206777</v>
      </c>
      <c r="EQ75">
        <v>-22920684</v>
      </c>
      <c r="ES75" s="3"/>
      <c r="EV75" s="1">
        <v>42417</v>
      </c>
      <c r="EW75">
        <v>1280.27</v>
      </c>
      <c r="EX75" s="1"/>
      <c r="EY75" s="1">
        <v>42384</v>
      </c>
      <c r="EZ75" s="3">
        <v>13199</v>
      </c>
    </row>
    <row r="76" spans="1:156" x14ac:dyDescent="0.25">
      <c r="A76" s="1">
        <v>42444</v>
      </c>
      <c r="B76" s="18">
        <v>255363.84</v>
      </c>
      <c r="C76" s="18">
        <v>190589106.41</v>
      </c>
      <c r="D76" s="18">
        <v>26301.74</v>
      </c>
      <c r="F76" s="1">
        <v>42444</v>
      </c>
      <c r="G76" s="5">
        <v>19605.559999999998</v>
      </c>
      <c r="H76">
        <v>19605.559999999998</v>
      </c>
      <c r="I76" s="5">
        <f t="shared" si="1"/>
        <v>0</v>
      </c>
      <c r="J76" s="1">
        <v>42444</v>
      </c>
      <c r="K76">
        <v>3.7039</v>
      </c>
      <c r="L76" s="4">
        <v>53595376</v>
      </c>
      <c r="M76" s="11">
        <v>234040632.91000003</v>
      </c>
      <c r="N76" s="11">
        <v>1271021.99</v>
      </c>
      <c r="O76" s="12">
        <v>430172334</v>
      </c>
      <c r="P76" s="11">
        <v>52415069.380000018</v>
      </c>
      <c r="Q76" s="11">
        <v>110240401.08999999</v>
      </c>
      <c r="R76">
        <v>9469409.5199999996</v>
      </c>
      <c r="S76">
        <v>649439.48</v>
      </c>
      <c r="T76">
        <v>235610645.09</v>
      </c>
      <c r="U76">
        <v>79442.5</v>
      </c>
      <c r="V76">
        <v>236341627.06999999</v>
      </c>
      <c r="W76">
        <v>15845539947</v>
      </c>
      <c r="X76">
        <v>11706198715</v>
      </c>
      <c r="Y76">
        <v>140.27000000000001</v>
      </c>
      <c r="Z76" s="13">
        <v>0.5117747748</v>
      </c>
      <c r="AA76">
        <v>14.15</v>
      </c>
      <c r="AB76">
        <v>880</v>
      </c>
      <c r="AC76">
        <v>1324877622200</v>
      </c>
      <c r="AD76">
        <v>0.44</v>
      </c>
      <c r="AE76">
        <v>997.68722222222198</v>
      </c>
      <c r="AF76">
        <v>791.53549999999996</v>
      </c>
      <c r="AG76">
        <v>730.52333333333297</v>
      </c>
      <c r="AH76">
        <v>897.70439999999996</v>
      </c>
      <c r="AI76">
        <v>11.0609967741619</v>
      </c>
      <c r="AJ76">
        <v>1.43</v>
      </c>
      <c r="AK76" s="16">
        <v>148.22999999999999</v>
      </c>
      <c r="AL76" s="16">
        <v>3.73</v>
      </c>
      <c r="AM76">
        <v>-8.9</v>
      </c>
      <c r="AN76" s="18">
        <v>528022.80000000005</v>
      </c>
      <c r="AO76">
        <f t="shared" si="2"/>
        <v>528022800000.00006</v>
      </c>
      <c r="AP76">
        <v>0.52966100000000005</v>
      </c>
      <c r="AQ76">
        <v>0.68</v>
      </c>
      <c r="AR76">
        <v>1.68</v>
      </c>
      <c r="AS76" s="1">
        <v>42078</v>
      </c>
      <c r="AT76">
        <v>22677841000</v>
      </c>
      <c r="AU76">
        <v>0.4</v>
      </c>
      <c r="AV76" s="3">
        <v>3704</v>
      </c>
      <c r="AW76">
        <v>21813.8</v>
      </c>
      <c r="AX76">
        <v>2192496000</v>
      </c>
      <c r="AY76">
        <v>18229000</v>
      </c>
      <c r="AZ76">
        <v>5389738000</v>
      </c>
      <c r="BA76">
        <v>10405398000</v>
      </c>
      <c r="BB76">
        <v>4671980000</v>
      </c>
      <c r="BC76">
        <v>18005861000</v>
      </c>
      <c r="BF76">
        <v>4139341232</v>
      </c>
      <c r="BG76">
        <v>27551738662</v>
      </c>
      <c r="BH76" s="4">
        <v>22479833</v>
      </c>
      <c r="BI76" s="4">
        <v>34986446</v>
      </c>
      <c r="BJ76" s="4">
        <v>57526125</v>
      </c>
      <c r="BK76" s="4">
        <v>67191902</v>
      </c>
      <c r="BL76" s="4">
        <v>5260089</v>
      </c>
      <c r="BM76" s="4">
        <v>49444878</v>
      </c>
      <c r="BN76" s="4">
        <v>3499698</v>
      </c>
      <c r="BO76" s="4">
        <v>22975445</v>
      </c>
      <c r="BP76" s="4">
        <v>111611912</v>
      </c>
      <c r="BQ76" s="4">
        <v>53926585</v>
      </c>
      <c r="BR76" s="4">
        <v>1269421</v>
      </c>
      <c r="BT76" s="1">
        <v>42445</v>
      </c>
      <c r="BW76" s="1">
        <v>42444</v>
      </c>
      <c r="BX76" s="5">
        <v>13552116.91</v>
      </c>
      <c r="BZ76" s="1">
        <v>42444</v>
      </c>
      <c r="CA76" s="5">
        <v>346974.25</v>
      </c>
      <c r="CE76" s="1">
        <v>42430</v>
      </c>
      <c r="CF76">
        <v>275516.67</v>
      </c>
      <c r="CG76">
        <v>324236.67</v>
      </c>
      <c r="CH76">
        <v>48720</v>
      </c>
      <c r="CI76">
        <v>-23906.67</v>
      </c>
      <c r="CJ76">
        <v>5524086.6699999999</v>
      </c>
      <c r="CK76">
        <v>-25583.33</v>
      </c>
      <c r="CL76">
        <v>-97413.33</v>
      </c>
      <c r="CN76" s="1">
        <v>42444</v>
      </c>
      <c r="CO76">
        <v>31.7388555</v>
      </c>
      <c r="CQ76" s="20">
        <v>42444</v>
      </c>
      <c r="CR76" s="21">
        <v>31064.58</v>
      </c>
      <c r="CT76" s="1">
        <v>42415</v>
      </c>
      <c r="CU76" s="1">
        <v>42444</v>
      </c>
      <c r="CV76" s="18">
        <v>255363.84</v>
      </c>
      <c r="CW76" s="18">
        <v>190589106.41</v>
      </c>
      <c r="CX76" s="18">
        <v>26301.74</v>
      </c>
      <c r="DA76" s="1">
        <v>37695</v>
      </c>
      <c r="DB76">
        <v>2.5</v>
      </c>
      <c r="DC76">
        <v>2.1999999999999999E-2</v>
      </c>
      <c r="DD76">
        <v>0.15622</v>
      </c>
      <c r="DE76">
        <v>906567</v>
      </c>
      <c r="DG76" s="1">
        <v>39097</v>
      </c>
      <c r="DH76">
        <v>0</v>
      </c>
      <c r="DI76">
        <v>0</v>
      </c>
      <c r="DJ76">
        <v>127181394</v>
      </c>
      <c r="DK76">
        <v>13747521</v>
      </c>
      <c r="DL76">
        <v>0</v>
      </c>
      <c r="DM76">
        <v>0</v>
      </c>
      <c r="DN76">
        <v>83784</v>
      </c>
      <c r="DO76">
        <v>0</v>
      </c>
      <c r="DP76">
        <v>0</v>
      </c>
      <c r="DQ76">
        <v>0</v>
      </c>
      <c r="DR76">
        <v>0</v>
      </c>
      <c r="DS76">
        <v>77348471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17488</v>
      </c>
      <c r="DZ76">
        <v>33687960</v>
      </c>
      <c r="EA76">
        <v>0</v>
      </c>
      <c r="EB76">
        <v>2296170</v>
      </c>
      <c r="EE76" s="1"/>
      <c r="EG76" s="1">
        <v>43419</v>
      </c>
      <c r="EH76">
        <v>561.28</v>
      </c>
      <c r="EI76">
        <v>407</v>
      </c>
      <c r="EJ76">
        <v>1173.71</v>
      </c>
      <c r="EN76" s="1">
        <v>38791</v>
      </c>
      <c r="EO76">
        <v>123857666</v>
      </c>
      <c r="EP76">
        <v>150978415</v>
      </c>
      <c r="EQ76">
        <v>-27120749</v>
      </c>
      <c r="ES76" s="3"/>
      <c r="EV76" s="1">
        <v>42446</v>
      </c>
      <c r="EW76">
        <v>824.12</v>
      </c>
      <c r="EX76" s="1"/>
      <c r="EY76" s="1">
        <v>42415</v>
      </c>
      <c r="EZ76" s="3">
        <v>-8900</v>
      </c>
    </row>
    <row r="77" spans="1:156" x14ac:dyDescent="0.25">
      <c r="A77" s="1">
        <v>42475</v>
      </c>
      <c r="B77" s="18">
        <v>210162.37</v>
      </c>
      <c r="C77" s="18">
        <v>166310345.09</v>
      </c>
      <c r="D77" s="18">
        <v>16311.48</v>
      </c>
      <c r="F77" s="1">
        <v>42475</v>
      </c>
      <c r="G77" s="5">
        <v>9993.82</v>
      </c>
      <c r="H77">
        <v>9993.82</v>
      </c>
      <c r="I77" s="5">
        <f t="shared" si="1"/>
        <v>0</v>
      </c>
      <c r="J77" s="1">
        <v>42475</v>
      </c>
      <c r="K77">
        <v>3.5657999999999999</v>
      </c>
      <c r="L77" s="4">
        <v>46623762</v>
      </c>
      <c r="M77" s="11">
        <v>239414160.86000001</v>
      </c>
      <c r="N77" s="11">
        <v>1953140.8000000003</v>
      </c>
      <c r="O77" s="12">
        <v>470860226</v>
      </c>
      <c r="P77" s="11">
        <v>65628424.639999986</v>
      </c>
      <c r="Q77" s="11">
        <v>128565691.96000001</v>
      </c>
      <c r="R77">
        <v>10102107.359999999</v>
      </c>
      <c r="S77">
        <v>1071772.77</v>
      </c>
      <c r="T77">
        <v>243302765.25</v>
      </c>
      <c r="U77">
        <v>70555.89</v>
      </c>
      <c r="V77">
        <v>244445093.91</v>
      </c>
      <c r="W77">
        <v>15082231392</v>
      </c>
      <c r="X77">
        <v>10658991407</v>
      </c>
      <c r="Y77">
        <v>136.01</v>
      </c>
      <c r="Z77" s="13">
        <v>0.32816609450000001</v>
      </c>
      <c r="AA77">
        <v>14.15</v>
      </c>
      <c r="AB77">
        <v>880</v>
      </c>
      <c r="AC77">
        <v>1291536325800</v>
      </c>
      <c r="AD77">
        <v>0.64</v>
      </c>
      <c r="AE77">
        <v>994.05</v>
      </c>
      <c r="AF77">
        <v>793.23699999999997</v>
      </c>
      <c r="AG77">
        <v>729.91809523809502</v>
      </c>
      <c r="AH77">
        <v>894.71640000000002</v>
      </c>
      <c r="AI77">
        <v>11.336864883919</v>
      </c>
      <c r="AJ77">
        <v>1.61</v>
      </c>
      <c r="AK77" s="15">
        <v>153.27000000000001</v>
      </c>
      <c r="AL77" s="15">
        <v>3.72</v>
      </c>
      <c r="AM77">
        <v>-21.71</v>
      </c>
      <c r="AN77" s="18">
        <v>520821.4</v>
      </c>
      <c r="AO77">
        <f t="shared" si="2"/>
        <v>520821400000</v>
      </c>
      <c r="AP77">
        <v>0.52966100000000005</v>
      </c>
      <c r="AQ77">
        <v>1.95</v>
      </c>
      <c r="AR77">
        <v>-1.67</v>
      </c>
      <c r="AS77" s="1">
        <v>42109</v>
      </c>
      <c r="AT77">
        <v>22677841000</v>
      </c>
      <c r="AU77">
        <v>0.4</v>
      </c>
      <c r="AV77" s="3">
        <v>3704</v>
      </c>
      <c r="AW77">
        <v>21813.8</v>
      </c>
      <c r="AX77">
        <v>2192496000</v>
      </c>
      <c r="AY77">
        <v>18229000</v>
      </c>
      <c r="AZ77">
        <v>5389738000</v>
      </c>
      <c r="BA77">
        <v>10405398000</v>
      </c>
      <c r="BB77">
        <v>4671980000</v>
      </c>
      <c r="BC77">
        <v>18005861000</v>
      </c>
      <c r="BF77">
        <v>4423239985</v>
      </c>
      <c r="BG77">
        <v>25741222799</v>
      </c>
      <c r="BH77" s="4">
        <v>13052834</v>
      </c>
      <c r="BI77" s="4">
        <v>37932664</v>
      </c>
      <c r="BJ77" s="4">
        <v>56335122</v>
      </c>
      <c r="BK77" s="4">
        <v>74461280</v>
      </c>
      <c r="BL77" s="4">
        <v>4589015</v>
      </c>
      <c r="BM77" s="4">
        <v>56613525</v>
      </c>
      <c r="BN77" s="4">
        <v>2535725</v>
      </c>
      <c r="BO77" s="4">
        <v>38338310</v>
      </c>
      <c r="BP77" s="4">
        <v>138774998</v>
      </c>
      <c r="BQ77" s="4">
        <v>46273612</v>
      </c>
      <c r="BR77" s="4">
        <v>1953141</v>
      </c>
      <c r="BT77" s="1">
        <v>42476</v>
      </c>
      <c r="BW77" s="1">
        <v>42475</v>
      </c>
      <c r="BX77" s="5">
        <v>10474694.940000001</v>
      </c>
      <c r="BZ77" s="1">
        <v>42475</v>
      </c>
      <c r="CA77" s="5">
        <v>356024.87</v>
      </c>
      <c r="CE77" s="1">
        <v>42461</v>
      </c>
      <c r="CF77">
        <v>-147856.67000000001</v>
      </c>
      <c r="CG77">
        <v>-110150</v>
      </c>
      <c r="CH77">
        <v>37706.67</v>
      </c>
      <c r="CI77">
        <v>-85460</v>
      </c>
      <c r="CJ77">
        <v>5414663.3300000001</v>
      </c>
      <c r="CK77">
        <v>-41550</v>
      </c>
      <c r="CL77">
        <v>-215410</v>
      </c>
      <c r="CN77" s="1">
        <v>42475</v>
      </c>
      <c r="CO77">
        <v>31.7388555</v>
      </c>
      <c r="CQ77" s="20">
        <v>42475</v>
      </c>
      <c r="CR77" s="21">
        <v>26378.58</v>
      </c>
      <c r="CT77" s="1">
        <v>42444</v>
      </c>
      <c r="CU77" s="1">
        <v>42475</v>
      </c>
      <c r="CV77" s="18">
        <v>210162.37</v>
      </c>
      <c r="CW77" s="18">
        <v>166310345.09</v>
      </c>
      <c r="CX77" s="18">
        <v>16311.48</v>
      </c>
      <c r="DA77" s="1">
        <v>37726</v>
      </c>
      <c r="DB77">
        <v>2.5</v>
      </c>
      <c r="DC77">
        <v>2.1999999999999999E-2</v>
      </c>
      <c r="DD77">
        <v>0.15622</v>
      </c>
      <c r="DE77">
        <v>906567</v>
      </c>
      <c r="DG77" s="1">
        <v>39128</v>
      </c>
      <c r="DH77">
        <v>0</v>
      </c>
      <c r="DI77">
        <v>0</v>
      </c>
      <c r="DJ77">
        <v>109947368</v>
      </c>
      <c r="DK77">
        <v>5256390</v>
      </c>
      <c r="DL77">
        <v>0</v>
      </c>
      <c r="DM77">
        <v>0</v>
      </c>
      <c r="DN77">
        <v>237624</v>
      </c>
      <c r="DO77">
        <v>0</v>
      </c>
      <c r="DP77">
        <v>0</v>
      </c>
      <c r="DQ77">
        <v>0</v>
      </c>
      <c r="DR77">
        <v>0</v>
      </c>
      <c r="DS77">
        <v>66981822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54376</v>
      </c>
      <c r="DZ77">
        <v>36827836</v>
      </c>
      <c r="EA77">
        <v>0</v>
      </c>
      <c r="EB77">
        <v>589320</v>
      </c>
      <c r="EE77" s="1"/>
      <c r="EG77" s="1">
        <v>43449</v>
      </c>
      <c r="EH77">
        <v>562.45000000000005</v>
      </c>
      <c r="EI77">
        <v>408.55</v>
      </c>
      <c r="EJ77">
        <v>1173.71</v>
      </c>
      <c r="EN77" s="1">
        <v>38822</v>
      </c>
      <c r="EO77">
        <v>113323401</v>
      </c>
      <c r="EP77">
        <v>91233969</v>
      </c>
      <c r="EQ77">
        <v>22089432</v>
      </c>
      <c r="ES77"/>
      <c r="EV77" s="1">
        <v>42477</v>
      </c>
      <c r="EW77">
        <v>698.63</v>
      </c>
      <c r="EX77" s="1"/>
      <c r="EY77" s="1">
        <v>42444</v>
      </c>
      <c r="EZ77" s="3">
        <v>-21710</v>
      </c>
    </row>
    <row r="78" spans="1:156" x14ac:dyDescent="0.25">
      <c r="A78" s="1">
        <v>42505</v>
      </c>
      <c r="B78" s="18">
        <v>189492.65</v>
      </c>
      <c r="C78" s="18">
        <v>158248282.86000001</v>
      </c>
      <c r="D78" s="18">
        <v>22677.48</v>
      </c>
      <c r="F78" s="1">
        <v>42505</v>
      </c>
      <c r="G78" s="5">
        <v>12839.38</v>
      </c>
      <c r="H78">
        <v>12839.38</v>
      </c>
      <c r="I78" s="5">
        <f t="shared" si="1"/>
        <v>0</v>
      </c>
      <c r="J78" s="1">
        <v>42505</v>
      </c>
      <c r="K78">
        <v>3.5392999999999999</v>
      </c>
      <c r="L78" s="4">
        <v>39434075</v>
      </c>
      <c r="M78" s="11">
        <v>272315025.07000005</v>
      </c>
      <c r="N78" s="11">
        <v>3106400.9399999995</v>
      </c>
      <c r="O78" s="12">
        <v>466345929</v>
      </c>
      <c r="P78" s="11">
        <v>57349291.600000009</v>
      </c>
      <c r="Q78" s="11">
        <v>100637974.88999999</v>
      </c>
      <c r="R78">
        <v>10930264.029999997</v>
      </c>
      <c r="S78">
        <v>1267532.25</v>
      </c>
      <c r="T78">
        <v>238988416.97999999</v>
      </c>
      <c r="U78">
        <v>71219.89</v>
      </c>
      <c r="V78">
        <v>240327169.12</v>
      </c>
      <c r="W78">
        <v>16596334743</v>
      </c>
      <c r="X78">
        <v>11291198938</v>
      </c>
      <c r="Y78">
        <v>133.54</v>
      </c>
      <c r="Z78" s="13">
        <v>0.81843767349999996</v>
      </c>
      <c r="AA78">
        <v>14.15</v>
      </c>
      <c r="AB78">
        <v>880</v>
      </c>
      <c r="AC78">
        <v>1286347967100</v>
      </c>
      <c r="AD78">
        <v>0.98</v>
      </c>
      <c r="AE78">
        <v>1003.13944444444</v>
      </c>
      <c r="AF78">
        <v>797.56700000000001</v>
      </c>
      <c r="AG78">
        <v>734.46476190476096</v>
      </c>
      <c r="AH78">
        <v>900.40719999999999</v>
      </c>
      <c r="AI78">
        <v>11.3192421250219</v>
      </c>
      <c r="AJ78">
        <v>1.78</v>
      </c>
      <c r="AK78" s="16">
        <v>166.8</v>
      </c>
      <c r="AL78" s="16">
        <v>3.67</v>
      </c>
      <c r="AM78">
        <v>7.38</v>
      </c>
      <c r="AN78" s="18">
        <v>516516.8</v>
      </c>
      <c r="AO78">
        <f t="shared" si="2"/>
        <v>516516800000</v>
      </c>
      <c r="AP78">
        <v>0.52966100000000005</v>
      </c>
      <c r="AQ78">
        <v>10.39</v>
      </c>
      <c r="AR78">
        <v>3.42</v>
      </c>
      <c r="AS78" s="1">
        <v>42139</v>
      </c>
      <c r="AT78">
        <v>22677841000</v>
      </c>
      <c r="AU78">
        <v>0.4</v>
      </c>
      <c r="AV78" s="3">
        <v>3704</v>
      </c>
      <c r="AW78">
        <v>21813.8</v>
      </c>
      <c r="AX78">
        <v>2192496000</v>
      </c>
      <c r="AY78">
        <v>18229000</v>
      </c>
      <c r="AZ78">
        <v>5389738000</v>
      </c>
      <c r="BA78">
        <v>10405398000</v>
      </c>
      <c r="BB78">
        <v>4671980000</v>
      </c>
      <c r="BC78">
        <v>18005861000</v>
      </c>
      <c r="BF78">
        <v>5305135805</v>
      </c>
      <c r="BG78">
        <v>27887533681</v>
      </c>
      <c r="BH78" s="4">
        <v>32053857</v>
      </c>
      <c r="BI78" s="4">
        <v>37586293</v>
      </c>
      <c r="BJ78" s="4">
        <v>61121386</v>
      </c>
      <c r="BK78" s="4">
        <v>83442094</v>
      </c>
      <c r="BL78" s="4">
        <v>4704163</v>
      </c>
      <c r="BM78" s="4">
        <v>53265680</v>
      </c>
      <c r="BN78" s="4">
        <v>3019854</v>
      </c>
      <c r="BO78" s="4">
        <v>31701523</v>
      </c>
      <c r="BP78" s="4">
        <v>112627358</v>
      </c>
      <c r="BQ78" s="4">
        <v>43715631</v>
      </c>
      <c r="BR78" s="4">
        <v>3108090</v>
      </c>
      <c r="BT78" s="1">
        <v>42506</v>
      </c>
      <c r="BW78" s="1">
        <v>42505</v>
      </c>
      <c r="BX78" s="5">
        <v>9291916.9600000009</v>
      </c>
      <c r="BZ78" s="1">
        <v>42505</v>
      </c>
      <c r="CA78" s="5">
        <v>404294.9</v>
      </c>
      <c r="CE78" s="1">
        <v>42491</v>
      </c>
      <c r="CF78">
        <v>-147856.67000000001</v>
      </c>
      <c r="CG78">
        <v>-110150</v>
      </c>
      <c r="CH78">
        <v>37706.67</v>
      </c>
      <c r="CI78">
        <v>-85460</v>
      </c>
      <c r="CJ78">
        <v>5414663.3300000001</v>
      </c>
      <c r="CK78">
        <v>-41550</v>
      </c>
      <c r="CL78">
        <v>-215410</v>
      </c>
      <c r="CN78" s="1">
        <v>42505</v>
      </c>
      <c r="CO78">
        <v>31.7388555</v>
      </c>
      <c r="CQ78" s="20">
        <v>42505</v>
      </c>
      <c r="CR78" s="21">
        <v>24411.58</v>
      </c>
      <c r="CT78" s="1">
        <v>42475</v>
      </c>
      <c r="CU78" s="1">
        <v>42505</v>
      </c>
      <c r="CV78" s="18">
        <v>189492.65</v>
      </c>
      <c r="CW78" s="18">
        <v>158248282.86000001</v>
      </c>
      <c r="CX78" s="18">
        <v>22677.48</v>
      </c>
      <c r="DA78" s="1">
        <v>37756</v>
      </c>
      <c r="DB78">
        <v>2.5</v>
      </c>
      <c r="DC78">
        <v>2.1999999999999999E-2</v>
      </c>
      <c r="DD78">
        <v>0.15622</v>
      </c>
      <c r="DE78">
        <v>906567</v>
      </c>
      <c r="DG78" s="1">
        <v>39156</v>
      </c>
      <c r="DH78">
        <v>0</v>
      </c>
      <c r="DI78">
        <v>0</v>
      </c>
      <c r="DJ78">
        <v>112934461</v>
      </c>
      <c r="DK78">
        <v>14638436</v>
      </c>
      <c r="DL78">
        <v>0</v>
      </c>
      <c r="DM78">
        <v>4086</v>
      </c>
      <c r="DN78">
        <v>145173</v>
      </c>
      <c r="DO78">
        <v>0</v>
      </c>
      <c r="DP78">
        <v>0</v>
      </c>
      <c r="DQ78">
        <v>0</v>
      </c>
      <c r="DR78">
        <v>0</v>
      </c>
      <c r="DS78">
        <v>55641460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22800</v>
      </c>
      <c r="DZ78">
        <v>41457410</v>
      </c>
      <c r="EA78">
        <v>0</v>
      </c>
      <c r="EB78">
        <v>1025096</v>
      </c>
      <c r="EE78" s="1"/>
      <c r="EG78" s="1">
        <v>43480</v>
      </c>
      <c r="EH78">
        <v>562.9</v>
      </c>
      <c r="EI78">
        <v>410.31</v>
      </c>
      <c r="EJ78">
        <v>1169.48</v>
      </c>
      <c r="EN78" s="1">
        <v>38852</v>
      </c>
      <c r="EO78">
        <v>96318834</v>
      </c>
      <c r="EP78">
        <v>10290365</v>
      </c>
      <c r="EQ78">
        <v>86028469</v>
      </c>
      <c r="ES78"/>
      <c r="EV78" s="1">
        <v>42507</v>
      </c>
      <c r="EW78">
        <v>556.42999999999995</v>
      </c>
      <c r="EX78" s="1"/>
      <c r="EY78" s="1">
        <v>42475</v>
      </c>
      <c r="EZ78" s="3">
        <v>7380</v>
      </c>
    </row>
    <row r="79" spans="1:156" x14ac:dyDescent="0.25">
      <c r="A79" s="1">
        <v>42536</v>
      </c>
      <c r="B79" s="18">
        <v>248736.73</v>
      </c>
      <c r="C79" s="18">
        <v>165371281.44999999</v>
      </c>
      <c r="D79" s="18">
        <v>29308.77</v>
      </c>
      <c r="F79" s="1">
        <v>42536</v>
      </c>
      <c r="G79" s="5">
        <v>19050.64</v>
      </c>
      <c r="H79">
        <v>19050.64</v>
      </c>
      <c r="I79" s="5">
        <f t="shared" si="1"/>
        <v>0</v>
      </c>
      <c r="J79" s="1">
        <v>42536</v>
      </c>
      <c r="K79">
        <v>3.4245000000000001</v>
      </c>
      <c r="L79" s="4">
        <v>28744692</v>
      </c>
      <c r="M79" s="11">
        <v>287107375.57999998</v>
      </c>
      <c r="N79" s="11">
        <v>1209298.19</v>
      </c>
      <c r="O79" s="12">
        <v>503405083</v>
      </c>
      <c r="P79" s="11">
        <v>61116624.599999994</v>
      </c>
      <c r="Q79" s="11">
        <v>118799245.16000001</v>
      </c>
      <c r="R79">
        <v>11278705.27</v>
      </c>
      <c r="S79">
        <v>524161.31</v>
      </c>
      <c r="T79">
        <v>226214155.77000001</v>
      </c>
      <c r="U79">
        <v>49800.03</v>
      </c>
      <c r="V79">
        <v>226788117.11000001</v>
      </c>
      <c r="W79">
        <v>16602945756</v>
      </c>
      <c r="X79">
        <v>12923892615</v>
      </c>
      <c r="Y79">
        <v>135.27000000000001</v>
      </c>
      <c r="Z79" s="13">
        <v>1.6875411382000001</v>
      </c>
      <c r="AA79">
        <v>14.15</v>
      </c>
      <c r="AB79">
        <v>880</v>
      </c>
      <c r="AC79">
        <v>1247038524000</v>
      </c>
      <c r="AD79">
        <v>0.47</v>
      </c>
      <c r="AE79">
        <v>1005.70833333333</v>
      </c>
      <c r="AF79">
        <v>799.83</v>
      </c>
      <c r="AG79">
        <v>733.67809523809501</v>
      </c>
      <c r="AH79">
        <v>900.94960000000003</v>
      </c>
      <c r="AI79">
        <v>11.442635439353801</v>
      </c>
      <c r="AJ79">
        <v>1.35</v>
      </c>
      <c r="AK79" s="15">
        <v>169.69</v>
      </c>
      <c r="AL79" s="15">
        <v>3.65</v>
      </c>
      <c r="AM79">
        <v>17.649999999999999</v>
      </c>
      <c r="AN79" s="18">
        <v>521732.7</v>
      </c>
      <c r="AO79">
        <f t="shared" si="2"/>
        <v>521732700000</v>
      </c>
      <c r="AP79">
        <v>0.52966100000000005</v>
      </c>
      <c r="AQ79">
        <v>4.9400000000000004</v>
      </c>
      <c r="AR79">
        <v>1.99</v>
      </c>
      <c r="AS79" s="1">
        <v>42170</v>
      </c>
      <c r="AT79">
        <v>22677841000</v>
      </c>
      <c r="AU79">
        <v>0.4</v>
      </c>
      <c r="AV79" s="3">
        <v>3704</v>
      </c>
      <c r="AW79">
        <v>21813.8</v>
      </c>
      <c r="AX79">
        <v>2192496000</v>
      </c>
      <c r="AY79">
        <v>18229000</v>
      </c>
      <c r="AZ79">
        <v>5389738000</v>
      </c>
      <c r="BA79">
        <v>10405398000</v>
      </c>
      <c r="BB79">
        <v>4671980000</v>
      </c>
      <c r="BC79">
        <v>18005861000</v>
      </c>
      <c r="BF79">
        <v>3679053141</v>
      </c>
      <c r="BG79">
        <v>29526838371</v>
      </c>
      <c r="BH79" s="4">
        <v>12100384</v>
      </c>
      <c r="BI79" s="4">
        <v>37801155</v>
      </c>
      <c r="BJ79" s="4">
        <v>62232930</v>
      </c>
      <c r="BK79" s="4">
        <v>79556637</v>
      </c>
      <c r="BL79" s="4">
        <v>5842584</v>
      </c>
      <c r="BM79" s="4">
        <v>57789003</v>
      </c>
      <c r="BN79" s="4">
        <v>2788903</v>
      </c>
      <c r="BO79" s="4">
        <v>68316128</v>
      </c>
      <c r="BP79" s="4">
        <v>131710366</v>
      </c>
      <c r="BQ79" s="4">
        <v>44057695</v>
      </c>
      <c r="BR79" s="4">
        <v>1209298</v>
      </c>
      <c r="BT79" s="1">
        <v>42537</v>
      </c>
      <c r="BW79" s="1">
        <v>42536</v>
      </c>
      <c r="BX79" s="5">
        <v>6154674.6700000009</v>
      </c>
      <c r="BZ79" s="1">
        <v>42536</v>
      </c>
      <c r="CA79" s="5">
        <v>221913.74</v>
      </c>
      <c r="CE79" s="1">
        <v>42522</v>
      </c>
      <c r="CF79">
        <v>-147856.67000000001</v>
      </c>
      <c r="CG79">
        <v>-110150</v>
      </c>
      <c r="CH79">
        <v>37706.67</v>
      </c>
      <c r="CI79">
        <v>-85460</v>
      </c>
      <c r="CJ79">
        <v>5414663.3300000001</v>
      </c>
      <c r="CK79">
        <v>-41550</v>
      </c>
      <c r="CL79">
        <v>-215410</v>
      </c>
      <c r="CN79" s="1">
        <v>42536</v>
      </c>
      <c r="CO79">
        <v>31.7388555</v>
      </c>
      <c r="CQ79" s="20">
        <v>42536</v>
      </c>
      <c r="CR79" s="21">
        <v>26668.58</v>
      </c>
      <c r="CT79" s="1">
        <v>42505</v>
      </c>
      <c r="CU79" s="1">
        <v>42536</v>
      </c>
      <c r="CV79" s="18">
        <v>248736.73</v>
      </c>
      <c r="CW79" s="18">
        <v>165371281.44999999</v>
      </c>
      <c r="CX79" s="18">
        <v>29308.77</v>
      </c>
      <c r="DA79" s="1">
        <v>37787</v>
      </c>
      <c r="DB79">
        <v>2.5</v>
      </c>
      <c r="DC79">
        <v>2.1999999999999999E-2</v>
      </c>
      <c r="DD79">
        <v>0.15622</v>
      </c>
      <c r="DE79">
        <v>906567</v>
      </c>
      <c r="DG79" s="1">
        <v>39187</v>
      </c>
      <c r="DH79">
        <v>0</v>
      </c>
      <c r="DI79">
        <v>0</v>
      </c>
      <c r="DJ79">
        <v>132172237</v>
      </c>
      <c r="DK79">
        <v>26902531</v>
      </c>
      <c r="DL79">
        <v>0</v>
      </c>
      <c r="DM79">
        <v>0</v>
      </c>
      <c r="DN79">
        <v>139133</v>
      </c>
      <c r="DO79">
        <v>0</v>
      </c>
      <c r="DP79">
        <v>0</v>
      </c>
      <c r="DQ79">
        <v>0</v>
      </c>
      <c r="DR79">
        <v>0</v>
      </c>
      <c r="DS79">
        <v>61171918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42851276</v>
      </c>
      <c r="EA79">
        <v>0</v>
      </c>
      <c r="EB79">
        <v>1107379</v>
      </c>
      <c r="EE79" s="1"/>
      <c r="EG79" s="1">
        <v>43511</v>
      </c>
      <c r="EH79">
        <v>562.51</v>
      </c>
      <c r="EI79">
        <v>408.17</v>
      </c>
      <c r="EJ79">
        <v>1175.22</v>
      </c>
      <c r="EN79" s="1">
        <v>38883</v>
      </c>
      <c r="EO79">
        <v>77614335</v>
      </c>
      <c r="EP79">
        <v>170307531</v>
      </c>
      <c r="EQ79">
        <v>-92693196</v>
      </c>
      <c r="ES79" s="3"/>
      <c r="EV79" s="1">
        <v>42538</v>
      </c>
      <c r="EW79">
        <v>1959.84</v>
      </c>
      <c r="EX79" s="1"/>
      <c r="EY79" s="1">
        <v>42505</v>
      </c>
      <c r="EZ79" t="s">
        <v>136</v>
      </c>
    </row>
    <row r="80" spans="1:156" x14ac:dyDescent="0.25">
      <c r="A80" s="1">
        <v>42566</v>
      </c>
      <c r="B80" s="18">
        <v>255722.66</v>
      </c>
      <c r="C80" s="18">
        <v>113913979.76000001</v>
      </c>
      <c r="D80" s="18">
        <v>45989.46</v>
      </c>
      <c r="F80" s="1">
        <v>42566</v>
      </c>
      <c r="G80" s="5">
        <v>29893.05</v>
      </c>
      <c r="H80">
        <v>29893.05</v>
      </c>
      <c r="I80" s="5">
        <f t="shared" si="1"/>
        <v>0</v>
      </c>
      <c r="J80" s="1">
        <v>42566</v>
      </c>
      <c r="K80">
        <v>3.2755999999999998</v>
      </c>
      <c r="L80" s="4">
        <v>23331878</v>
      </c>
      <c r="M80" s="11">
        <v>285255253.85000002</v>
      </c>
      <c r="N80" s="11">
        <v>1248882.7399999998</v>
      </c>
      <c r="O80" s="12">
        <v>522024903</v>
      </c>
      <c r="P80" s="11">
        <v>62787628.739999987</v>
      </c>
      <c r="Q80" s="11">
        <v>136457137.97999999</v>
      </c>
      <c r="R80">
        <v>11640950.049999997</v>
      </c>
      <c r="S80">
        <v>581601.02</v>
      </c>
      <c r="T80">
        <v>223478468.16</v>
      </c>
      <c r="U80">
        <v>22305.15</v>
      </c>
      <c r="V80">
        <v>224082374.33000001</v>
      </c>
      <c r="W80">
        <v>15142715725</v>
      </c>
      <c r="X80">
        <v>11906417753</v>
      </c>
      <c r="Y80">
        <v>136.72</v>
      </c>
      <c r="Z80" s="13">
        <v>0.175211478</v>
      </c>
      <c r="AA80">
        <v>14.15</v>
      </c>
      <c r="AB80">
        <v>880</v>
      </c>
      <c r="AC80">
        <v>1209810104000</v>
      </c>
      <c r="AD80">
        <v>0.64</v>
      </c>
      <c r="AE80">
        <v>1021</v>
      </c>
      <c r="AF80">
        <v>815.91449999999998</v>
      </c>
      <c r="AG80">
        <v>748.04047619047606</v>
      </c>
      <c r="AH80">
        <v>918.22399999999902</v>
      </c>
      <c r="AI80">
        <v>11.7072646230841</v>
      </c>
      <c r="AJ80">
        <v>1.52</v>
      </c>
      <c r="AK80" s="16">
        <v>151.94999999999999</v>
      </c>
      <c r="AL80" s="16">
        <v>3.64</v>
      </c>
      <c r="AM80">
        <v>-7.9797000000000002</v>
      </c>
      <c r="AN80" s="18">
        <v>522070.8</v>
      </c>
      <c r="AO80">
        <f t="shared" si="2"/>
        <v>522070800000</v>
      </c>
      <c r="AP80">
        <v>0.52966100000000005</v>
      </c>
      <c r="AQ80">
        <v>7.72</v>
      </c>
      <c r="AR80">
        <v>2.2799999999999998</v>
      </c>
      <c r="AS80" s="1">
        <v>42200</v>
      </c>
      <c r="AT80">
        <v>22677841000</v>
      </c>
      <c r="AU80">
        <v>0.4</v>
      </c>
      <c r="AV80" s="3">
        <v>3704</v>
      </c>
      <c r="AW80">
        <v>21813.8</v>
      </c>
      <c r="AX80">
        <v>2192496000</v>
      </c>
      <c r="AY80">
        <v>18229000</v>
      </c>
      <c r="AZ80">
        <v>5389738000</v>
      </c>
      <c r="BA80">
        <v>10405398000</v>
      </c>
      <c r="BB80">
        <v>4671980000</v>
      </c>
      <c r="BC80">
        <v>18005861000</v>
      </c>
      <c r="BF80">
        <v>3236297972</v>
      </c>
      <c r="BG80">
        <v>27049133478</v>
      </c>
      <c r="BH80" s="4">
        <v>11329231</v>
      </c>
      <c r="BI80" s="4">
        <v>36724101</v>
      </c>
      <c r="BJ80" s="4">
        <v>63313309</v>
      </c>
      <c r="BK80" s="4">
        <v>76818742</v>
      </c>
      <c r="BL80" s="4">
        <v>5271398</v>
      </c>
      <c r="BM80" s="4">
        <v>63051844</v>
      </c>
      <c r="BN80" s="4">
        <v>3205256</v>
      </c>
      <c r="BO80" s="4">
        <v>68552323</v>
      </c>
      <c r="BP80" s="4">
        <v>148344888</v>
      </c>
      <c r="BQ80" s="4">
        <v>44174376</v>
      </c>
      <c r="BR80" s="4">
        <v>1239435</v>
      </c>
      <c r="BT80" s="1">
        <v>42567</v>
      </c>
      <c r="BW80" s="1">
        <v>42566</v>
      </c>
      <c r="BX80" s="5">
        <v>5235035.8100000005</v>
      </c>
      <c r="BZ80" s="1">
        <v>42566</v>
      </c>
      <c r="CA80" s="5">
        <v>326872.95</v>
      </c>
      <c r="CE80" s="1">
        <v>42552</v>
      </c>
      <c r="CF80">
        <v>94660</v>
      </c>
      <c r="CG80">
        <v>127093.33</v>
      </c>
      <c r="CH80">
        <v>32433.33</v>
      </c>
      <c r="CI80">
        <v>-25496.67</v>
      </c>
      <c r="CJ80">
        <v>5230266.67</v>
      </c>
      <c r="CK80">
        <v>-49340</v>
      </c>
      <c r="CL80">
        <v>-171766.67</v>
      </c>
      <c r="CN80" s="1">
        <v>42566</v>
      </c>
      <c r="CO80">
        <v>31.7388555</v>
      </c>
      <c r="CQ80" s="20">
        <v>42566</v>
      </c>
      <c r="CR80" s="21">
        <v>26536.58</v>
      </c>
      <c r="CT80" s="1">
        <v>42536</v>
      </c>
      <c r="CU80" s="1">
        <v>42566</v>
      </c>
      <c r="CV80" s="18">
        <v>255722.66</v>
      </c>
      <c r="CW80" s="18">
        <v>113913979.76000001</v>
      </c>
      <c r="CX80" s="18">
        <v>45989.46</v>
      </c>
      <c r="DA80" s="1">
        <v>37817</v>
      </c>
      <c r="DB80">
        <v>2.5</v>
      </c>
      <c r="DC80">
        <v>2.1999999999999999E-2</v>
      </c>
      <c r="DD80">
        <v>0.15622</v>
      </c>
      <c r="DE80">
        <v>906567</v>
      </c>
      <c r="DG80" s="1">
        <v>39217</v>
      </c>
      <c r="DH80">
        <v>0</v>
      </c>
      <c r="DI80">
        <v>0</v>
      </c>
      <c r="DJ80">
        <v>129492026</v>
      </c>
      <c r="DK80">
        <v>14342276</v>
      </c>
      <c r="DL80">
        <v>0</v>
      </c>
      <c r="DM80">
        <v>0</v>
      </c>
      <c r="DN80">
        <v>89656</v>
      </c>
      <c r="DO80">
        <v>0</v>
      </c>
      <c r="DP80">
        <v>0</v>
      </c>
      <c r="DQ80">
        <v>0</v>
      </c>
      <c r="DR80">
        <v>0</v>
      </c>
      <c r="DS80">
        <v>86764627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28500</v>
      </c>
      <c r="DZ80">
        <v>26987826</v>
      </c>
      <c r="EA80">
        <v>0</v>
      </c>
      <c r="EB80">
        <v>1279141</v>
      </c>
      <c r="EE80" s="1"/>
      <c r="EG80" s="1">
        <v>43539</v>
      </c>
      <c r="EH80">
        <v>562.12</v>
      </c>
      <c r="EI80">
        <v>410.54</v>
      </c>
      <c r="EJ80">
        <v>1164.99</v>
      </c>
      <c r="EN80" s="1">
        <v>38913</v>
      </c>
      <c r="EO80">
        <v>189862952</v>
      </c>
      <c r="EP80">
        <v>124751727</v>
      </c>
      <c r="EQ80">
        <v>65111225</v>
      </c>
      <c r="ES80"/>
      <c r="EV80" s="1">
        <v>42568</v>
      </c>
      <c r="EW80">
        <v>549.38</v>
      </c>
      <c r="EX80" s="1"/>
      <c r="EY80" s="1">
        <v>42536</v>
      </c>
      <c r="EZ80" s="3">
        <v>-79797</v>
      </c>
    </row>
    <row r="81" spans="1:156" x14ac:dyDescent="0.25">
      <c r="A81" s="1">
        <v>42597</v>
      </c>
      <c r="B81" s="18">
        <v>240676.04</v>
      </c>
      <c r="C81" s="18">
        <v>146156617.16</v>
      </c>
      <c r="D81" s="18">
        <v>9323.19</v>
      </c>
      <c r="F81" s="1">
        <v>42597</v>
      </c>
      <c r="G81" s="5">
        <v>6060.02</v>
      </c>
      <c r="H81">
        <v>6060.02</v>
      </c>
      <c r="I81" s="5">
        <f t="shared" si="1"/>
        <v>0</v>
      </c>
      <c r="J81" s="1">
        <v>42597</v>
      </c>
      <c r="K81">
        <v>3.2097000000000002</v>
      </c>
      <c r="L81" s="4">
        <v>20949670</v>
      </c>
      <c r="M81" s="11">
        <v>308208740.50999999</v>
      </c>
      <c r="N81" s="11">
        <v>1916473.4</v>
      </c>
      <c r="O81" s="12">
        <v>452569497</v>
      </c>
      <c r="P81" s="11">
        <v>68456332.920000002</v>
      </c>
      <c r="Q81" s="11">
        <v>39318045.789999984</v>
      </c>
      <c r="R81">
        <v>12420227.91</v>
      </c>
      <c r="S81">
        <v>844140.24</v>
      </c>
      <c r="T81">
        <v>159145406.28</v>
      </c>
      <c r="U81">
        <v>11454.55</v>
      </c>
      <c r="V81">
        <v>160001001.06999999</v>
      </c>
      <c r="W81">
        <v>16863031142</v>
      </c>
      <c r="X81">
        <v>13000671538</v>
      </c>
      <c r="Y81">
        <v>138.16</v>
      </c>
      <c r="Z81" s="13">
        <v>0.146798016</v>
      </c>
      <c r="AA81">
        <v>14.15</v>
      </c>
      <c r="AB81">
        <v>880</v>
      </c>
      <c r="AC81">
        <v>1186115747700</v>
      </c>
      <c r="AD81">
        <v>0.31</v>
      </c>
      <c r="AE81">
        <v>1021.3</v>
      </c>
      <c r="AF81">
        <v>818.03800000000001</v>
      </c>
      <c r="AG81">
        <v>748.56571428571397</v>
      </c>
      <c r="AH81">
        <v>918.96879999999999</v>
      </c>
      <c r="AI81">
        <v>11.8927219554181</v>
      </c>
      <c r="AJ81">
        <v>1.44</v>
      </c>
      <c r="AK81" s="15">
        <v>148.49</v>
      </c>
      <c r="AL81" s="15">
        <v>3.65</v>
      </c>
      <c r="AM81">
        <v>-26.12</v>
      </c>
      <c r="AN81" s="18">
        <v>530749.69999999995</v>
      </c>
      <c r="AO81">
        <f t="shared" si="2"/>
        <v>530749699999.99994</v>
      </c>
      <c r="AP81">
        <v>0.52966100000000005</v>
      </c>
      <c r="AQ81">
        <v>10.71</v>
      </c>
      <c r="AR81">
        <v>4.1399999999999997</v>
      </c>
      <c r="AS81" s="1">
        <v>42231</v>
      </c>
      <c r="AT81">
        <v>22677841000</v>
      </c>
      <c r="AU81">
        <v>0.4</v>
      </c>
      <c r="AV81" s="3">
        <v>3704</v>
      </c>
      <c r="AW81">
        <v>21813.8</v>
      </c>
      <c r="AX81">
        <v>2192496000</v>
      </c>
      <c r="AY81">
        <v>18229000</v>
      </c>
      <c r="AZ81">
        <v>5389738000</v>
      </c>
      <c r="BA81">
        <v>10405398000</v>
      </c>
      <c r="BB81">
        <v>4671980000</v>
      </c>
      <c r="BC81">
        <v>18005861000</v>
      </c>
      <c r="BF81">
        <v>3862359604</v>
      </c>
      <c r="BG81">
        <v>29863702680</v>
      </c>
      <c r="BH81" s="4">
        <v>14683131</v>
      </c>
      <c r="BI81" s="4">
        <v>37669485</v>
      </c>
      <c r="BJ81" s="4">
        <v>69544403</v>
      </c>
      <c r="BK81" s="4">
        <v>85072780</v>
      </c>
      <c r="BL81" s="4">
        <v>5447410</v>
      </c>
      <c r="BM81" s="4">
        <v>66673732</v>
      </c>
      <c r="BN81" s="4">
        <v>4749007</v>
      </c>
      <c r="BO81" s="4">
        <v>68079308</v>
      </c>
      <c r="BP81" s="4">
        <v>53618485</v>
      </c>
      <c r="BQ81" s="4">
        <v>45117314</v>
      </c>
      <c r="BR81" s="4">
        <v>1914442</v>
      </c>
      <c r="BT81" s="1">
        <v>42598</v>
      </c>
      <c r="BW81" s="1">
        <v>42597</v>
      </c>
      <c r="BX81" s="5">
        <v>4449846.37</v>
      </c>
      <c r="BZ81" s="1">
        <v>42597</v>
      </c>
      <c r="CA81" s="5">
        <v>330302.02</v>
      </c>
      <c r="CE81" s="1">
        <v>42583</v>
      </c>
      <c r="CF81">
        <v>94660</v>
      </c>
      <c r="CG81">
        <v>127093.33</v>
      </c>
      <c r="CH81">
        <v>32433.33</v>
      </c>
      <c r="CI81">
        <v>-25496.67</v>
      </c>
      <c r="CJ81">
        <v>5230266.67</v>
      </c>
      <c r="CK81">
        <v>-49340</v>
      </c>
      <c r="CL81">
        <v>-171766.67</v>
      </c>
      <c r="CN81" s="1">
        <v>42597</v>
      </c>
      <c r="CO81">
        <v>31.7388555</v>
      </c>
      <c r="CQ81" s="20">
        <v>42597</v>
      </c>
      <c r="CR81" s="21">
        <v>27348.58</v>
      </c>
      <c r="CT81" s="1">
        <v>42566</v>
      </c>
      <c r="CU81" s="1">
        <v>42597</v>
      </c>
      <c r="CV81" s="18">
        <v>240676.04</v>
      </c>
      <c r="CW81" s="18">
        <v>146156617.16</v>
      </c>
      <c r="CX81" s="18">
        <v>9323.19</v>
      </c>
      <c r="DA81" s="1">
        <v>37848</v>
      </c>
      <c r="DB81">
        <v>2.5</v>
      </c>
      <c r="DC81">
        <v>2.1999999999999999E-2</v>
      </c>
      <c r="DD81">
        <v>0.15622</v>
      </c>
      <c r="DE81">
        <v>906567</v>
      </c>
      <c r="DG81" s="1">
        <v>39248</v>
      </c>
      <c r="DH81">
        <v>0</v>
      </c>
      <c r="DI81">
        <v>0</v>
      </c>
      <c r="DJ81">
        <v>61766587</v>
      </c>
      <c r="DK81">
        <v>18688738</v>
      </c>
      <c r="DL81">
        <v>0</v>
      </c>
      <c r="DM81">
        <v>0</v>
      </c>
      <c r="DN81">
        <v>155765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41443197</v>
      </c>
      <c r="EA81">
        <v>317040</v>
      </c>
      <c r="EB81">
        <v>1161847</v>
      </c>
      <c r="EE81" s="1"/>
      <c r="EG81" s="1">
        <v>43570</v>
      </c>
      <c r="EH81">
        <v>577.57000000000005</v>
      </c>
      <c r="EI81">
        <v>418.38</v>
      </c>
      <c r="EJ81">
        <v>1209.6099999999999</v>
      </c>
      <c r="EN81" s="1">
        <v>38944</v>
      </c>
      <c r="EO81">
        <v>211221588</v>
      </c>
      <c r="EP81">
        <v>87753415</v>
      </c>
      <c r="EQ81">
        <v>123468173</v>
      </c>
      <c r="ES81" s="3"/>
      <c r="EV81" s="1">
        <v>42599</v>
      </c>
      <c r="EW81">
        <v>345.58</v>
      </c>
      <c r="EX81" s="1"/>
      <c r="EY81" s="1">
        <v>42566</v>
      </c>
      <c r="EZ81" t="s">
        <v>137</v>
      </c>
    </row>
    <row r="82" spans="1:156" x14ac:dyDescent="0.25">
      <c r="A82" s="1">
        <v>42628</v>
      </c>
      <c r="B82" s="18">
        <v>325472.13</v>
      </c>
      <c r="C82" s="18">
        <v>122392560.15000001</v>
      </c>
      <c r="D82" s="18">
        <v>22954.38</v>
      </c>
      <c r="F82" s="1">
        <v>42628</v>
      </c>
      <c r="G82" s="5">
        <v>14920.29</v>
      </c>
      <c r="H82">
        <v>14920.29</v>
      </c>
      <c r="I82" s="5">
        <f t="shared" si="1"/>
        <v>0</v>
      </c>
      <c r="J82" s="1">
        <v>42628</v>
      </c>
      <c r="K82">
        <v>3.2564000000000002</v>
      </c>
      <c r="L82" s="4">
        <v>13168992</v>
      </c>
      <c r="M82" s="11">
        <v>356589376.38999999</v>
      </c>
      <c r="N82" s="11">
        <v>2118808.67</v>
      </c>
      <c r="O82" s="12">
        <v>526522597</v>
      </c>
      <c r="P82" s="11">
        <v>70551912.529999971</v>
      </c>
      <c r="Q82" s="11">
        <v>60928171.310000002</v>
      </c>
      <c r="R82">
        <v>12424827.800000003</v>
      </c>
      <c r="S82">
        <v>1241319.3999999999</v>
      </c>
      <c r="T82">
        <v>197921707.05000001</v>
      </c>
      <c r="U82">
        <v>2028.59</v>
      </c>
      <c r="V82">
        <v>199165055.03999999</v>
      </c>
      <c r="W82">
        <v>15684375284</v>
      </c>
      <c r="X82">
        <v>12141043357</v>
      </c>
      <c r="Y82">
        <v>133.86000000000001</v>
      </c>
      <c r="Z82" s="13">
        <v>0.19707078380000001</v>
      </c>
      <c r="AA82">
        <v>14.15</v>
      </c>
      <c r="AB82">
        <v>880</v>
      </c>
      <c r="AC82">
        <v>1206225918800</v>
      </c>
      <c r="AD82">
        <v>0.08</v>
      </c>
      <c r="AE82">
        <v>1023.095</v>
      </c>
      <c r="AF82">
        <v>819.80549999999903</v>
      </c>
      <c r="AG82">
        <v>751.613333333333</v>
      </c>
      <c r="AH82">
        <v>918.88199999999995</v>
      </c>
      <c r="AI82">
        <v>11.9203349774949</v>
      </c>
      <c r="AJ82">
        <v>1.08</v>
      </c>
      <c r="AK82" s="16">
        <v>155.53</v>
      </c>
      <c r="AL82" s="16">
        <v>3.65</v>
      </c>
      <c r="AM82">
        <v>-2.78</v>
      </c>
      <c r="AN82" s="18">
        <v>524351.1</v>
      </c>
      <c r="AO82">
        <f t="shared" si="2"/>
        <v>524351100000</v>
      </c>
      <c r="AP82">
        <v>0.52966100000000005</v>
      </c>
      <c r="AQ82">
        <v>11.13</v>
      </c>
      <c r="AR82">
        <v>5.0599999999999996</v>
      </c>
      <c r="AS82" s="1">
        <v>42262</v>
      </c>
      <c r="AT82">
        <v>22677841000</v>
      </c>
      <c r="AU82">
        <v>0.4</v>
      </c>
      <c r="AV82" s="3">
        <v>3704</v>
      </c>
      <c r="AW82">
        <v>21813.8</v>
      </c>
      <c r="AX82">
        <v>2192496000</v>
      </c>
      <c r="AY82">
        <v>18229000</v>
      </c>
      <c r="AZ82">
        <v>5389738000</v>
      </c>
      <c r="BA82">
        <v>10405398000</v>
      </c>
      <c r="BB82">
        <v>4671980000</v>
      </c>
      <c r="BC82">
        <v>18005861000</v>
      </c>
      <c r="BF82">
        <v>3543331927</v>
      </c>
      <c r="BG82">
        <v>27825418641</v>
      </c>
      <c r="BH82" s="4">
        <v>10144741</v>
      </c>
      <c r="BI82" s="4">
        <v>38166251</v>
      </c>
      <c r="BJ82" s="4">
        <v>64773131</v>
      </c>
      <c r="BK82" s="4">
        <v>80495764</v>
      </c>
      <c r="BL82" s="4">
        <v>5720729</v>
      </c>
      <c r="BM82" s="4">
        <v>68504204</v>
      </c>
      <c r="BN82" s="4">
        <v>4096547</v>
      </c>
      <c r="BO82" s="4">
        <v>141229327</v>
      </c>
      <c r="BP82" s="4">
        <v>72772291</v>
      </c>
      <c r="BQ82" s="4">
        <v>38508660</v>
      </c>
      <c r="BR82" s="4">
        <v>2110952</v>
      </c>
      <c r="BT82" s="1">
        <v>42629</v>
      </c>
      <c r="BW82" s="1">
        <v>42628</v>
      </c>
      <c r="BX82" s="5">
        <v>2389581.71</v>
      </c>
      <c r="BZ82" s="1">
        <v>42628</v>
      </c>
      <c r="CA82" s="5">
        <v>361700.51</v>
      </c>
      <c r="CE82" s="1">
        <v>42614</v>
      </c>
      <c r="CF82">
        <v>94660</v>
      </c>
      <c r="CG82">
        <v>127093.33</v>
      </c>
      <c r="CH82">
        <v>32433.33</v>
      </c>
      <c r="CI82">
        <v>-25496.67</v>
      </c>
      <c r="CJ82">
        <v>5230266.67</v>
      </c>
      <c r="CK82">
        <v>-49340</v>
      </c>
      <c r="CL82">
        <v>-171766.67</v>
      </c>
      <c r="CN82" s="1">
        <v>42628</v>
      </c>
      <c r="CO82">
        <v>31.7388555</v>
      </c>
      <c r="CQ82" s="20">
        <v>42628</v>
      </c>
      <c r="CR82" s="21">
        <v>26516.58</v>
      </c>
      <c r="CT82" s="1">
        <v>42597</v>
      </c>
      <c r="CU82" s="1">
        <v>42628</v>
      </c>
      <c r="CV82" s="18">
        <v>325472.13</v>
      </c>
      <c r="CW82" s="18">
        <v>122392560.15000001</v>
      </c>
      <c r="CX82" s="18">
        <v>22954.38</v>
      </c>
      <c r="DA82" s="1">
        <v>37879</v>
      </c>
      <c r="DB82">
        <v>2.5</v>
      </c>
      <c r="DC82">
        <v>2.1999999999999999E-2</v>
      </c>
      <c r="DD82">
        <v>0.15622</v>
      </c>
      <c r="DE82">
        <v>906567</v>
      </c>
      <c r="DG82" s="1">
        <v>39278</v>
      </c>
      <c r="DH82">
        <v>0</v>
      </c>
      <c r="DI82">
        <v>0</v>
      </c>
      <c r="DJ82">
        <v>160059657</v>
      </c>
      <c r="DK82">
        <v>562619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97433709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52422163</v>
      </c>
      <c r="EA82">
        <v>8958989</v>
      </c>
      <c r="EB82">
        <v>682177</v>
      </c>
      <c r="EE82" s="1"/>
      <c r="EG82" s="1">
        <v>43600</v>
      </c>
      <c r="EH82">
        <v>578.66999999999996</v>
      </c>
      <c r="EI82">
        <v>419.3</v>
      </c>
      <c r="EJ82">
        <v>1211.3</v>
      </c>
      <c r="EN82" s="1">
        <v>38975</v>
      </c>
      <c r="EO82">
        <v>158244470</v>
      </c>
      <c r="EP82">
        <v>198006694</v>
      </c>
      <c r="EQ82">
        <v>-39762224</v>
      </c>
      <c r="ES82"/>
      <c r="EV82" s="1">
        <v>42630</v>
      </c>
      <c r="EW82">
        <v>346.99</v>
      </c>
      <c r="EX82" s="1"/>
      <c r="EY82" s="1">
        <v>42597</v>
      </c>
      <c r="EZ82" t="s">
        <v>138</v>
      </c>
    </row>
    <row r="83" spans="1:156" x14ac:dyDescent="0.25">
      <c r="A83" s="1">
        <v>42658</v>
      </c>
      <c r="B83" s="18">
        <v>318246.78999999998</v>
      </c>
      <c r="C83" s="18">
        <v>120146718.61</v>
      </c>
      <c r="D83" s="18">
        <v>36818.68</v>
      </c>
      <c r="F83" s="1">
        <v>42658</v>
      </c>
      <c r="G83" s="5">
        <v>23932.04</v>
      </c>
      <c r="H83">
        <v>23932.04</v>
      </c>
      <c r="I83" s="5">
        <f t="shared" si="1"/>
        <v>0</v>
      </c>
      <c r="J83" s="1">
        <v>42658</v>
      </c>
      <c r="K83">
        <v>3.1858</v>
      </c>
      <c r="L83" s="4">
        <v>12116537</v>
      </c>
      <c r="M83" s="11">
        <v>393104670.27999997</v>
      </c>
      <c r="N83" s="11">
        <v>1732903.72</v>
      </c>
      <c r="O83" s="12">
        <v>514751226</v>
      </c>
      <c r="P83" s="11">
        <v>70767960.650000006</v>
      </c>
      <c r="Q83" s="11">
        <v>11624004.190000001</v>
      </c>
      <c r="R83">
        <v>13045686.720000001</v>
      </c>
      <c r="S83">
        <v>786316.66</v>
      </c>
      <c r="T83">
        <v>162787445.13999999</v>
      </c>
      <c r="U83">
        <v>2465.64</v>
      </c>
      <c r="V83">
        <v>163589384.46000001</v>
      </c>
      <c r="W83">
        <v>13594442203</v>
      </c>
      <c r="X83">
        <v>11518693498</v>
      </c>
      <c r="Y83">
        <v>132.72</v>
      </c>
      <c r="Z83" s="13">
        <v>0.15725520400000001</v>
      </c>
      <c r="AA83">
        <v>14.05</v>
      </c>
      <c r="AB83">
        <v>880</v>
      </c>
      <c r="AC83">
        <v>1170870702400</v>
      </c>
      <c r="AD83">
        <v>0.17</v>
      </c>
      <c r="AE83">
        <v>1026.7461111111099</v>
      </c>
      <c r="AF83">
        <v>819.7835</v>
      </c>
      <c r="AG83">
        <v>749.661904761904</v>
      </c>
      <c r="AH83">
        <v>921.86360000000002</v>
      </c>
      <c r="AI83">
        <v>11.9371399459184</v>
      </c>
      <c r="AJ83">
        <v>1.26</v>
      </c>
      <c r="AK83" s="15">
        <v>161.86000000000001</v>
      </c>
      <c r="AL83" s="15">
        <v>3.66</v>
      </c>
      <c r="AM83">
        <v>11.28</v>
      </c>
      <c r="AN83" s="18">
        <v>539552.1</v>
      </c>
      <c r="AO83">
        <f t="shared" si="2"/>
        <v>539552100000</v>
      </c>
      <c r="AP83">
        <v>0.52966100000000005</v>
      </c>
      <c r="AQ83">
        <v>-2.27</v>
      </c>
      <c r="AR83">
        <v>-7.29</v>
      </c>
      <c r="AS83" s="1">
        <v>42292</v>
      </c>
      <c r="AT83">
        <v>22677841000</v>
      </c>
      <c r="AU83">
        <v>0.4</v>
      </c>
      <c r="AV83" s="3">
        <v>3704</v>
      </c>
      <c r="AW83">
        <v>21813.8</v>
      </c>
      <c r="AX83">
        <v>2192496000</v>
      </c>
      <c r="AY83">
        <v>18229000</v>
      </c>
      <c r="AZ83">
        <v>5389738000</v>
      </c>
      <c r="BA83">
        <v>10405398000</v>
      </c>
      <c r="BB83">
        <v>4671980000</v>
      </c>
      <c r="BC83">
        <v>18005861000</v>
      </c>
      <c r="BF83">
        <v>2075748705</v>
      </c>
      <c r="BG83">
        <v>25113135701</v>
      </c>
      <c r="BH83" s="4">
        <v>13624138</v>
      </c>
      <c r="BI83" s="4">
        <v>36483251</v>
      </c>
      <c r="BJ83" s="4">
        <v>64986853</v>
      </c>
      <c r="BK83" s="4">
        <v>78464825</v>
      </c>
      <c r="BL83" s="4">
        <v>5416426</v>
      </c>
      <c r="BM83" s="4">
        <v>68871243</v>
      </c>
      <c r="BN83" s="4">
        <v>3845101</v>
      </c>
      <c r="BO83" s="4">
        <v>169393627</v>
      </c>
      <c r="BP83" s="4">
        <v>21199296</v>
      </c>
      <c r="BQ83" s="4">
        <v>50747679</v>
      </c>
      <c r="BR83" s="4">
        <v>1718787</v>
      </c>
      <c r="BT83" s="1">
        <v>42659</v>
      </c>
      <c r="BW83" s="1">
        <v>42658</v>
      </c>
      <c r="BX83" s="5">
        <v>2160598.0499999998</v>
      </c>
      <c r="BZ83" s="1">
        <v>42658</v>
      </c>
      <c r="CA83" s="5">
        <v>368850.13</v>
      </c>
      <c r="CE83" s="1">
        <v>42644</v>
      </c>
      <c r="CF83">
        <v>167643.32999999999</v>
      </c>
      <c r="CG83">
        <v>203973.33</v>
      </c>
      <c r="CH83">
        <v>36330</v>
      </c>
      <c r="CI83">
        <v>1416.67</v>
      </c>
      <c r="CJ83">
        <v>5974776.6699999999</v>
      </c>
      <c r="CK83">
        <v>-39463.33</v>
      </c>
      <c r="CL83">
        <v>-92943.33</v>
      </c>
      <c r="CN83" s="1">
        <v>42658</v>
      </c>
      <c r="CO83">
        <v>31.7388555</v>
      </c>
      <c r="CQ83" s="20">
        <v>42658</v>
      </c>
      <c r="CR83" s="21">
        <v>26511.58</v>
      </c>
      <c r="CT83" s="1">
        <v>42628</v>
      </c>
      <c r="CU83" s="1">
        <v>42658</v>
      </c>
      <c r="CV83" s="18">
        <v>318246.78999999998</v>
      </c>
      <c r="CW83" s="18">
        <v>120146718.61</v>
      </c>
      <c r="CX83" s="18">
        <v>36818.68</v>
      </c>
      <c r="DA83" s="1">
        <v>37909</v>
      </c>
      <c r="DB83">
        <v>2.5</v>
      </c>
      <c r="DC83">
        <v>2.1999999999999999E-2</v>
      </c>
      <c r="DD83">
        <v>0.15622</v>
      </c>
      <c r="DE83">
        <v>906567</v>
      </c>
      <c r="DG83" s="1">
        <v>39309</v>
      </c>
      <c r="DH83">
        <v>0</v>
      </c>
      <c r="DI83">
        <v>0</v>
      </c>
      <c r="DJ83">
        <v>139689612</v>
      </c>
      <c r="DK83">
        <v>25379692</v>
      </c>
      <c r="DL83">
        <v>0</v>
      </c>
      <c r="DM83">
        <v>0</v>
      </c>
      <c r="DN83">
        <v>85824</v>
      </c>
      <c r="DO83">
        <v>0</v>
      </c>
      <c r="DP83">
        <v>0</v>
      </c>
      <c r="DQ83">
        <v>0</v>
      </c>
      <c r="DR83">
        <v>0</v>
      </c>
      <c r="DS83">
        <v>72026897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30000</v>
      </c>
      <c r="DZ83">
        <v>39349168</v>
      </c>
      <c r="EA83">
        <v>846028</v>
      </c>
      <c r="EB83">
        <v>1972003</v>
      </c>
      <c r="EE83" s="1"/>
      <c r="EG83" s="1">
        <v>43631</v>
      </c>
      <c r="EH83">
        <v>581.85</v>
      </c>
      <c r="EI83">
        <v>423.58</v>
      </c>
      <c r="EJ83">
        <v>1210.94</v>
      </c>
      <c r="EN83" s="1">
        <v>39005</v>
      </c>
      <c r="EO83">
        <v>181072469</v>
      </c>
      <c r="EP83">
        <v>89104758</v>
      </c>
      <c r="EQ83">
        <v>91967711</v>
      </c>
      <c r="ES83"/>
      <c r="EV83" s="1">
        <v>42660</v>
      </c>
      <c r="EW83">
        <v>5730.36</v>
      </c>
      <c r="EX83" s="1"/>
      <c r="EY83" s="1">
        <v>42628</v>
      </c>
      <c r="EZ83" t="s">
        <v>139</v>
      </c>
    </row>
    <row r="84" spans="1:156" x14ac:dyDescent="0.25">
      <c r="A84" s="1">
        <v>42689</v>
      </c>
      <c r="B84" s="18">
        <v>274830.23</v>
      </c>
      <c r="C84" s="18">
        <v>128007053.76000001</v>
      </c>
      <c r="D84" s="18">
        <v>28689.43</v>
      </c>
      <c r="F84" s="1">
        <v>42689</v>
      </c>
      <c r="G84">
        <v>17463.150000000001</v>
      </c>
      <c r="H84">
        <v>17463.150000000001</v>
      </c>
      <c r="I84" s="5">
        <f t="shared" si="1"/>
        <v>0</v>
      </c>
      <c r="J84" s="1">
        <v>42689</v>
      </c>
      <c r="K84">
        <v>3.3420000000000001</v>
      </c>
      <c r="L84" s="4">
        <v>10926953</v>
      </c>
      <c r="M84" s="11">
        <v>410267429.16999996</v>
      </c>
      <c r="N84" s="11">
        <v>1632664.14</v>
      </c>
      <c r="O84" s="12">
        <v>531350104</v>
      </c>
      <c r="P84" s="11">
        <v>71402483.75</v>
      </c>
      <c r="Q84" s="11">
        <v>14333601.48</v>
      </c>
      <c r="R84">
        <v>12604506.999999996</v>
      </c>
      <c r="S84">
        <v>780104.76</v>
      </c>
      <c r="T84">
        <v>158826521.44999999</v>
      </c>
      <c r="U84">
        <v>1734.36</v>
      </c>
      <c r="V84">
        <v>159608360.56999999</v>
      </c>
      <c r="W84">
        <v>14212824778</v>
      </c>
      <c r="X84">
        <v>11603000026</v>
      </c>
      <c r="Y84">
        <v>132.36000000000001</v>
      </c>
      <c r="Z84" s="13">
        <v>-2.65986956E-2</v>
      </c>
      <c r="AA84">
        <v>13.9</v>
      </c>
      <c r="AB84">
        <v>880</v>
      </c>
      <c r="AC84">
        <v>1221688152000</v>
      </c>
      <c r="AD84">
        <v>7.0000000000000007E-2</v>
      </c>
      <c r="AE84">
        <v>1027.7666666666601</v>
      </c>
      <c r="AF84">
        <v>823.31</v>
      </c>
      <c r="AG84">
        <v>754.31857142857098</v>
      </c>
      <c r="AH84">
        <v>924.45320000000004</v>
      </c>
      <c r="AI84">
        <v>11.987932987073799</v>
      </c>
      <c r="AJ84">
        <v>1.18</v>
      </c>
      <c r="AK84" s="16">
        <v>156.85</v>
      </c>
      <c r="AL84" s="16">
        <v>3.67</v>
      </c>
      <c r="AM84">
        <v>0.43990000000000001</v>
      </c>
      <c r="AN84" s="18">
        <v>546016</v>
      </c>
      <c r="AO84">
        <f t="shared" si="2"/>
        <v>546016000000</v>
      </c>
      <c r="AP84">
        <v>0.52966100000000005</v>
      </c>
      <c r="AQ84">
        <v>13.47</v>
      </c>
      <c r="AR84">
        <v>7.26</v>
      </c>
      <c r="AS84" s="1">
        <v>42323</v>
      </c>
      <c r="AT84">
        <v>22677841000</v>
      </c>
      <c r="AU84">
        <v>0.4</v>
      </c>
      <c r="AV84" s="3">
        <v>3704</v>
      </c>
      <c r="AW84">
        <v>21813.8</v>
      </c>
      <c r="AX84">
        <v>2192496000</v>
      </c>
      <c r="AY84">
        <v>18229000</v>
      </c>
      <c r="AZ84">
        <v>5389738000</v>
      </c>
      <c r="BA84">
        <v>10405398000</v>
      </c>
      <c r="BB84">
        <v>4671980000</v>
      </c>
      <c r="BC84">
        <v>18005861000</v>
      </c>
      <c r="BF84">
        <v>2609824752</v>
      </c>
      <c r="BG84">
        <v>25815824804</v>
      </c>
      <c r="BH84" s="4">
        <v>12247850</v>
      </c>
      <c r="BI84" s="4">
        <v>35906445</v>
      </c>
      <c r="BJ84" s="4">
        <v>69658731</v>
      </c>
      <c r="BK84" s="4">
        <v>74797458</v>
      </c>
      <c r="BL84" s="4">
        <v>4921214</v>
      </c>
      <c r="BM84" s="4">
        <v>67692241</v>
      </c>
      <c r="BN84" s="4">
        <v>3024106</v>
      </c>
      <c r="BO84" s="4">
        <v>191483760</v>
      </c>
      <c r="BP84" s="4">
        <v>22313905</v>
      </c>
      <c r="BQ84" s="4">
        <v>47675624</v>
      </c>
      <c r="BR84" s="4">
        <v>1628770</v>
      </c>
      <c r="BT84" s="1">
        <v>42690</v>
      </c>
      <c r="BW84" s="1">
        <v>42689</v>
      </c>
      <c r="BX84" s="5">
        <v>2002963.1199999996</v>
      </c>
      <c r="BZ84" s="1">
        <v>42689</v>
      </c>
      <c r="CA84" s="5">
        <v>399532.06</v>
      </c>
      <c r="CE84" s="1">
        <v>42675</v>
      </c>
      <c r="CF84">
        <v>167643.32999999999</v>
      </c>
      <c r="CG84">
        <v>203973.33</v>
      </c>
      <c r="CH84">
        <v>36330</v>
      </c>
      <c r="CI84">
        <v>1416.67</v>
      </c>
      <c r="CJ84">
        <v>5974776.6699999999</v>
      </c>
      <c r="CK84">
        <v>-39463.33</v>
      </c>
      <c r="CL84">
        <v>-92943.33</v>
      </c>
      <c r="CN84" s="1">
        <v>42689</v>
      </c>
      <c r="CO84">
        <v>31.7388555</v>
      </c>
      <c r="CQ84" s="20">
        <v>42689</v>
      </c>
      <c r="CR84" s="21">
        <v>25573.58</v>
      </c>
      <c r="CT84" s="1">
        <v>42658</v>
      </c>
      <c r="CU84" s="1">
        <v>42689</v>
      </c>
      <c r="CV84" s="18">
        <v>274830.23</v>
      </c>
      <c r="CW84" s="18">
        <v>128007053.76000001</v>
      </c>
      <c r="CX84" s="18">
        <v>28689.43</v>
      </c>
      <c r="DA84" s="1">
        <v>37940</v>
      </c>
      <c r="DB84">
        <v>2.5</v>
      </c>
      <c r="DC84">
        <v>2.1999999999999999E-2</v>
      </c>
      <c r="DD84">
        <v>0.15622</v>
      </c>
      <c r="DE84">
        <v>906567</v>
      </c>
      <c r="DG84" s="1">
        <v>39340</v>
      </c>
      <c r="DH84">
        <v>0</v>
      </c>
      <c r="DI84">
        <v>0</v>
      </c>
      <c r="DJ84">
        <v>88670228</v>
      </c>
      <c r="DK84">
        <v>4945495</v>
      </c>
      <c r="DL84">
        <v>0</v>
      </c>
      <c r="DM84">
        <v>0</v>
      </c>
      <c r="DN84">
        <v>95390</v>
      </c>
      <c r="DO84">
        <v>0</v>
      </c>
      <c r="DP84">
        <v>0</v>
      </c>
      <c r="DQ84">
        <v>0</v>
      </c>
      <c r="DR84">
        <v>0</v>
      </c>
      <c r="DS84">
        <v>48697235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30000</v>
      </c>
      <c r="DZ84">
        <v>33191678</v>
      </c>
      <c r="EA84">
        <v>391521</v>
      </c>
      <c r="EB84">
        <v>1318909</v>
      </c>
      <c r="EE84" s="1"/>
      <c r="EG84" s="1">
        <v>43661</v>
      </c>
      <c r="EH84">
        <v>582.38</v>
      </c>
      <c r="EI84">
        <v>424.05</v>
      </c>
      <c r="EJ84">
        <v>1211.79</v>
      </c>
      <c r="EN84" s="1">
        <v>39036</v>
      </c>
      <c r="EO84">
        <v>167374557</v>
      </c>
      <c r="EP84">
        <v>314227344</v>
      </c>
      <c r="EQ84">
        <v>-146852787</v>
      </c>
      <c r="ES84"/>
      <c r="EV84" s="1">
        <v>42691</v>
      </c>
      <c r="EW84">
        <v>377.77</v>
      </c>
      <c r="EX84" s="1"/>
      <c r="EY84" s="1">
        <v>42658</v>
      </c>
      <c r="EZ84" t="s">
        <v>140</v>
      </c>
    </row>
    <row r="85" spans="1:156" x14ac:dyDescent="0.25">
      <c r="A85" s="1">
        <v>42719</v>
      </c>
      <c r="B85" s="18">
        <v>279551.14</v>
      </c>
      <c r="C85" s="18">
        <v>137931635.69999999</v>
      </c>
      <c r="D85" s="18">
        <v>14226.23</v>
      </c>
      <c r="F85" s="1">
        <v>42719</v>
      </c>
      <c r="G85">
        <v>10431.93</v>
      </c>
      <c r="H85">
        <v>10431.93</v>
      </c>
      <c r="I85" s="5">
        <f t="shared" si="1"/>
        <v>0</v>
      </c>
      <c r="J85" s="1">
        <v>42719</v>
      </c>
      <c r="K85">
        <v>3.3523000000000001</v>
      </c>
      <c r="L85" s="4">
        <v>11894108</v>
      </c>
      <c r="M85" s="11">
        <v>463188823.2100001</v>
      </c>
      <c r="N85" s="11">
        <v>1562036.0899999999</v>
      </c>
      <c r="O85" s="12">
        <v>592483616</v>
      </c>
      <c r="P85" s="11">
        <v>73226803.150000006</v>
      </c>
      <c r="Q85" s="11">
        <v>13008339.650000002</v>
      </c>
      <c r="R85">
        <v>14331117.75</v>
      </c>
      <c r="S85">
        <v>717632.41</v>
      </c>
      <c r="T85">
        <v>174557951.25</v>
      </c>
      <c r="U85">
        <v>4315.03</v>
      </c>
      <c r="V85">
        <v>175279898.69</v>
      </c>
      <c r="W85">
        <v>15773205272</v>
      </c>
      <c r="X85">
        <v>11666728798</v>
      </c>
      <c r="Y85">
        <v>133.34</v>
      </c>
      <c r="Z85" s="13">
        <v>0.54002116300000003</v>
      </c>
      <c r="AA85">
        <v>13.65</v>
      </c>
      <c r="AB85">
        <v>880</v>
      </c>
      <c r="AC85">
        <v>1223643136800</v>
      </c>
      <c r="AD85">
        <v>0.14000000000000001</v>
      </c>
      <c r="AE85">
        <v>1026.1199999999999</v>
      </c>
      <c r="AF85">
        <v>822.27700000000004</v>
      </c>
      <c r="AG85">
        <v>754.98095238095198</v>
      </c>
      <c r="AH85">
        <v>923.52919999999995</v>
      </c>
      <c r="AI85">
        <v>12.1539210910862</v>
      </c>
      <c r="AJ85">
        <v>1.3</v>
      </c>
      <c r="AK85" s="15">
        <v>184.16</v>
      </c>
      <c r="AL85" s="15">
        <v>3.73</v>
      </c>
      <c r="AM85">
        <v>25.56</v>
      </c>
      <c r="AN85" s="18">
        <v>547198.1</v>
      </c>
      <c r="AO85">
        <f t="shared" si="2"/>
        <v>547198100000</v>
      </c>
      <c r="AP85">
        <v>0.52966100000000005</v>
      </c>
      <c r="AQ85">
        <v>16.88</v>
      </c>
      <c r="AR85">
        <v>11.73</v>
      </c>
      <c r="AS85" s="1">
        <v>42353</v>
      </c>
      <c r="AT85">
        <v>22677841000</v>
      </c>
      <c r="AU85">
        <v>0.4</v>
      </c>
      <c r="AV85" s="3">
        <v>3704</v>
      </c>
      <c r="AW85">
        <v>21813.8</v>
      </c>
      <c r="AX85">
        <v>2192496000</v>
      </c>
      <c r="AY85">
        <v>18229000</v>
      </c>
      <c r="AZ85">
        <v>5389738000</v>
      </c>
      <c r="BA85">
        <v>10405398000</v>
      </c>
      <c r="BB85">
        <v>4671980000</v>
      </c>
      <c r="BC85">
        <v>18005861000</v>
      </c>
      <c r="BF85">
        <v>4106476474</v>
      </c>
      <c r="BG85">
        <v>27439934070</v>
      </c>
      <c r="BH85" s="4">
        <v>18273547</v>
      </c>
      <c r="BI85" s="4">
        <v>35566214</v>
      </c>
      <c r="BJ85" s="4">
        <v>72914164</v>
      </c>
      <c r="BK85" s="4">
        <v>84859730</v>
      </c>
      <c r="BL85" s="4">
        <v>5552783</v>
      </c>
      <c r="BM85" s="4">
        <v>72480356</v>
      </c>
      <c r="BN85" s="4">
        <v>3951902</v>
      </c>
      <c r="BO85" s="4">
        <v>221700260</v>
      </c>
      <c r="BP85" s="4">
        <v>23259972</v>
      </c>
      <c r="BQ85" s="4">
        <v>52370254</v>
      </c>
      <c r="BR85" s="4">
        <v>1554434</v>
      </c>
      <c r="BT85" s="1">
        <v>42720</v>
      </c>
      <c r="BW85" s="1">
        <v>42719</v>
      </c>
      <c r="BX85" s="5">
        <v>1671762.72</v>
      </c>
      <c r="BZ85" s="1">
        <v>42719</v>
      </c>
      <c r="CA85" s="5">
        <v>425063.73</v>
      </c>
      <c r="CE85" s="1">
        <v>42705</v>
      </c>
      <c r="CF85">
        <v>167643.32999999999</v>
      </c>
      <c r="CG85">
        <v>203973.33</v>
      </c>
      <c r="CH85">
        <v>36330</v>
      </c>
      <c r="CI85">
        <v>1416.67</v>
      </c>
      <c r="CJ85">
        <v>5974776.6699999999</v>
      </c>
      <c r="CK85">
        <v>-39463.33</v>
      </c>
      <c r="CL85">
        <v>-92943.33</v>
      </c>
      <c r="CN85" s="1">
        <v>42719</v>
      </c>
      <c r="CO85">
        <v>31.7388555</v>
      </c>
      <c r="CQ85" s="20">
        <v>42719</v>
      </c>
      <c r="CR85" s="21">
        <v>30365.58</v>
      </c>
      <c r="CT85" s="1">
        <v>42689</v>
      </c>
      <c r="CU85" s="1">
        <v>42719</v>
      </c>
      <c r="CV85" s="18">
        <v>279551.14</v>
      </c>
      <c r="CW85" s="18">
        <v>137931635.69999999</v>
      </c>
      <c r="CX85" s="18">
        <v>14226.23</v>
      </c>
      <c r="DA85" s="1">
        <v>37970</v>
      </c>
      <c r="DB85">
        <v>2.5</v>
      </c>
      <c r="DC85">
        <v>2.1999999999999999E-2</v>
      </c>
      <c r="DD85">
        <v>0.15622</v>
      </c>
      <c r="DE85">
        <v>906567</v>
      </c>
      <c r="DG85" s="1">
        <v>39370</v>
      </c>
      <c r="DH85">
        <v>0</v>
      </c>
      <c r="DI85">
        <v>0</v>
      </c>
      <c r="DJ85">
        <v>121530922</v>
      </c>
      <c r="DK85">
        <v>14386805</v>
      </c>
      <c r="DL85">
        <v>0</v>
      </c>
      <c r="DM85">
        <v>0</v>
      </c>
      <c r="DN85">
        <v>80247</v>
      </c>
      <c r="DO85">
        <v>1631</v>
      </c>
      <c r="DP85">
        <v>0</v>
      </c>
      <c r="DQ85">
        <v>0</v>
      </c>
      <c r="DR85">
        <v>0</v>
      </c>
      <c r="DS85">
        <v>54546366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30000</v>
      </c>
      <c r="DZ85">
        <v>51886526</v>
      </c>
      <c r="EA85">
        <v>0</v>
      </c>
      <c r="EB85">
        <v>599347</v>
      </c>
      <c r="EE85" s="1"/>
      <c r="EG85" s="1">
        <v>43692</v>
      </c>
      <c r="EH85">
        <v>583.72</v>
      </c>
      <c r="EI85">
        <v>425.78</v>
      </c>
      <c r="EJ85">
        <v>1211.79</v>
      </c>
      <c r="EN85" s="1">
        <v>39066</v>
      </c>
      <c r="EO85">
        <v>123079652</v>
      </c>
      <c r="EP85">
        <v>165605727</v>
      </c>
      <c r="EQ85">
        <v>-42526075</v>
      </c>
      <c r="ES85" s="3"/>
      <c r="EV85" s="1">
        <v>42721</v>
      </c>
      <c r="EW85">
        <v>27389.57</v>
      </c>
      <c r="EX85" s="1"/>
      <c r="EY85" s="1">
        <v>42689</v>
      </c>
      <c r="EZ85" t="s">
        <v>141</v>
      </c>
    </row>
    <row r="86" spans="1:156" x14ac:dyDescent="0.25">
      <c r="A86" s="1">
        <v>42750</v>
      </c>
      <c r="B86" s="18">
        <v>291554.21000000002</v>
      </c>
      <c r="C86" s="18">
        <v>124902917.68000001</v>
      </c>
      <c r="D86" s="18">
        <v>48826.11</v>
      </c>
      <c r="F86" s="1">
        <v>42750</v>
      </c>
      <c r="G86" s="5">
        <v>31736.9</v>
      </c>
      <c r="H86">
        <v>31736.9</v>
      </c>
      <c r="I86" s="5">
        <f t="shared" si="1"/>
        <v>0</v>
      </c>
      <c r="J86" s="1">
        <v>42750</v>
      </c>
      <c r="K86">
        <v>3.1966000000000001</v>
      </c>
      <c r="L86" s="4">
        <v>40105627</v>
      </c>
      <c r="M86" s="11">
        <v>365317667.58999991</v>
      </c>
      <c r="N86" s="11">
        <v>1697144.67</v>
      </c>
      <c r="O86" s="12">
        <v>503117053</v>
      </c>
      <c r="P86" s="11">
        <v>83427293.150000006</v>
      </c>
      <c r="Q86" s="11">
        <v>12877788.620000001</v>
      </c>
      <c r="R86">
        <v>16187920.67</v>
      </c>
      <c r="S86">
        <v>790093.14</v>
      </c>
      <c r="T86">
        <v>184440618.25</v>
      </c>
      <c r="U86">
        <v>42665.5</v>
      </c>
      <c r="V86">
        <v>185273376.88999999</v>
      </c>
      <c r="W86">
        <v>14827875770</v>
      </c>
      <c r="X86">
        <v>12335328289</v>
      </c>
      <c r="Y86">
        <v>128.47</v>
      </c>
      <c r="Z86" s="13">
        <v>0.64085503789999998</v>
      </c>
      <c r="AA86">
        <v>13.17</v>
      </c>
      <c r="AB86">
        <v>937</v>
      </c>
      <c r="AC86">
        <v>1175415392800</v>
      </c>
      <c r="AD86">
        <v>0.42</v>
      </c>
      <c r="AE86">
        <v>1025.9511111111101</v>
      </c>
      <c r="AF86">
        <v>829.50699999999995</v>
      </c>
      <c r="AG86">
        <v>763.16047619047595</v>
      </c>
      <c r="AH86">
        <v>927.56799999999998</v>
      </c>
      <c r="AI86">
        <v>12.677207492094301</v>
      </c>
      <c r="AJ86">
        <v>1.38</v>
      </c>
      <c r="AK86" s="16">
        <v>178.96</v>
      </c>
      <c r="AL86" s="16">
        <v>3.77</v>
      </c>
      <c r="AM86">
        <v>32.69</v>
      </c>
      <c r="AN86" s="18">
        <v>513642</v>
      </c>
      <c r="AO86">
        <f t="shared" si="2"/>
        <v>513642000000</v>
      </c>
      <c r="AP86">
        <v>0.53694160000000002</v>
      </c>
      <c r="AQ86">
        <v>0.2</v>
      </c>
      <c r="AR86">
        <v>-5.14</v>
      </c>
      <c r="AS86" s="1">
        <v>42384</v>
      </c>
      <c r="AT86">
        <v>23134440000</v>
      </c>
      <c r="AU86">
        <v>0.4</v>
      </c>
      <c r="AV86" s="3">
        <v>3704</v>
      </c>
      <c r="AW86">
        <v>21950.81</v>
      </c>
      <c r="AX86">
        <v>2353922000</v>
      </c>
      <c r="AY86">
        <v>23590000</v>
      </c>
      <c r="AZ86">
        <v>4905638000</v>
      </c>
      <c r="BA86">
        <v>11308785000</v>
      </c>
      <c r="BB86">
        <v>4542506000</v>
      </c>
      <c r="BC86">
        <v>18591934000</v>
      </c>
      <c r="BF86">
        <v>2492547481</v>
      </c>
      <c r="BG86">
        <v>27163204059</v>
      </c>
      <c r="BH86" s="4">
        <v>15885109</v>
      </c>
      <c r="BI86" s="4">
        <v>38276561</v>
      </c>
      <c r="BJ86" s="4">
        <v>94146049</v>
      </c>
      <c r="BK86" s="4">
        <v>84099599</v>
      </c>
      <c r="BL86" s="4">
        <v>5447745</v>
      </c>
      <c r="BM86" s="4">
        <v>79725933</v>
      </c>
      <c r="BN86" s="4">
        <v>3694251</v>
      </c>
      <c r="BO86" s="4">
        <v>101824754</v>
      </c>
      <c r="BP86" s="4">
        <v>24651733</v>
      </c>
      <c r="BQ86" s="4">
        <v>53684762</v>
      </c>
      <c r="BR86" s="4">
        <v>1680557</v>
      </c>
      <c r="BT86" s="1">
        <v>42751</v>
      </c>
      <c r="BW86" s="1">
        <v>42750</v>
      </c>
      <c r="BX86" s="5">
        <v>7069849.8899999987</v>
      </c>
      <c r="BZ86" s="1">
        <v>42750</v>
      </c>
      <c r="CA86" s="5">
        <v>387191.25</v>
      </c>
      <c r="CE86" s="1">
        <v>42736</v>
      </c>
      <c r="CF86">
        <v>-170010</v>
      </c>
      <c r="CG86">
        <v>-133310</v>
      </c>
      <c r="CH86">
        <v>36700</v>
      </c>
      <c r="CI86">
        <v>5850</v>
      </c>
      <c r="CJ86">
        <v>6146713.3300000001</v>
      </c>
      <c r="CK86">
        <v>-57550</v>
      </c>
      <c r="CL86">
        <v>-147660</v>
      </c>
      <c r="CN86" s="1">
        <v>42750</v>
      </c>
      <c r="CO86">
        <v>31.432478700000001</v>
      </c>
      <c r="CQ86" s="20">
        <v>42750</v>
      </c>
      <c r="CR86" s="21">
        <v>63023.59</v>
      </c>
      <c r="CT86" s="1">
        <v>42719</v>
      </c>
      <c r="CU86" s="1">
        <v>42750</v>
      </c>
      <c r="CV86" s="18">
        <v>291554.21000000002</v>
      </c>
      <c r="CW86" s="18">
        <v>124902917.68000001</v>
      </c>
      <c r="CX86" s="18">
        <v>48826.11</v>
      </c>
      <c r="DA86" s="1">
        <v>38001</v>
      </c>
      <c r="DB86">
        <v>2.5</v>
      </c>
      <c r="DC86">
        <v>2.1999999999999999E-2</v>
      </c>
      <c r="DD86">
        <v>0.15723000000000001</v>
      </c>
      <c r="DE86">
        <v>923526</v>
      </c>
      <c r="DG86" s="1">
        <v>39401</v>
      </c>
      <c r="DH86">
        <v>0</v>
      </c>
      <c r="DI86">
        <v>0</v>
      </c>
      <c r="DJ86">
        <v>108347761</v>
      </c>
      <c r="DK86">
        <v>7054430</v>
      </c>
      <c r="DL86">
        <v>0</v>
      </c>
      <c r="DM86">
        <v>0</v>
      </c>
      <c r="DN86">
        <v>117030</v>
      </c>
      <c r="DO86">
        <v>0</v>
      </c>
      <c r="DP86">
        <v>0</v>
      </c>
      <c r="DQ86">
        <v>0</v>
      </c>
      <c r="DR86">
        <v>0</v>
      </c>
      <c r="DS86">
        <v>44636893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55077226</v>
      </c>
      <c r="EA86">
        <v>0</v>
      </c>
      <c r="EB86">
        <v>1462182</v>
      </c>
      <c r="EE86" s="1"/>
      <c r="EG86" s="1">
        <v>43723</v>
      </c>
      <c r="EH86">
        <v>583.89</v>
      </c>
      <c r="EI86">
        <v>426</v>
      </c>
      <c r="EJ86">
        <v>1211.79</v>
      </c>
      <c r="EN86" s="1">
        <v>39097</v>
      </c>
      <c r="EO86">
        <v>177259856</v>
      </c>
      <c r="EP86">
        <v>170133634</v>
      </c>
      <c r="EQ86">
        <v>7126222</v>
      </c>
      <c r="ES86" s="3"/>
      <c r="EV86" s="1">
        <v>42752</v>
      </c>
      <c r="EW86">
        <v>300.54000000000002</v>
      </c>
      <c r="EX86" s="1"/>
      <c r="EY86" s="1">
        <v>42719</v>
      </c>
      <c r="EZ86" t="s">
        <v>142</v>
      </c>
    </row>
    <row r="87" spans="1:156" x14ac:dyDescent="0.25">
      <c r="A87" s="1">
        <v>42781</v>
      </c>
      <c r="B87" s="18">
        <v>274050.7</v>
      </c>
      <c r="C87" s="18">
        <v>138572114.84999999</v>
      </c>
      <c r="D87" s="18">
        <v>41277.230000000003</v>
      </c>
      <c r="F87" s="1">
        <v>42781</v>
      </c>
      <c r="G87" s="5">
        <v>26719.200000000001</v>
      </c>
      <c r="H87">
        <v>26719.200000000001</v>
      </c>
      <c r="I87" s="5">
        <f t="shared" si="1"/>
        <v>0</v>
      </c>
      <c r="J87" s="1">
        <v>42781</v>
      </c>
      <c r="K87">
        <v>3.1042000000000001</v>
      </c>
      <c r="L87" s="4">
        <v>88104197</v>
      </c>
      <c r="M87" s="11">
        <v>338039947.49000001</v>
      </c>
      <c r="N87" s="11">
        <v>1381774.2000000002</v>
      </c>
      <c r="O87" s="12">
        <v>454004451</v>
      </c>
      <c r="P87" s="11">
        <v>65128970.54999999</v>
      </c>
      <c r="Q87" s="11">
        <v>12204047.560000001</v>
      </c>
      <c r="R87">
        <v>12095651.530000001</v>
      </c>
      <c r="S87">
        <v>463470.81</v>
      </c>
      <c r="T87">
        <v>158021251.33000001</v>
      </c>
      <c r="U87">
        <v>128905.36</v>
      </c>
      <c r="V87">
        <v>158617503.80000001</v>
      </c>
      <c r="W87">
        <v>15275976600</v>
      </c>
      <c r="X87">
        <v>11046775404</v>
      </c>
      <c r="Y87">
        <v>129.38999999999999</v>
      </c>
      <c r="Z87" s="13">
        <v>8.3691187E-2</v>
      </c>
      <c r="AA87">
        <v>12.82</v>
      </c>
      <c r="AB87">
        <v>937</v>
      </c>
      <c r="AC87">
        <v>1145390820200</v>
      </c>
      <c r="AD87">
        <v>0.24</v>
      </c>
      <c r="AE87">
        <v>1032.60666666666</v>
      </c>
      <c r="AF87">
        <v>825.26149999999996</v>
      </c>
      <c r="AG87">
        <v>760.35571428571404</v>
      </c>
      <c r="AH87">
        <v>928.1028</v>
      </c>
      <c r="AI87">
        <v>13.2800808504849</v>
      </c>
      <c r="AJ87">
        <v>1.33</v>
      </c>
      <c r="AK87" s="15">
        <v>173.49</v>
      </c>
      <c r="AL87" s="15">
        <v>3.76</v>
      </c>
      <c r="AM87">
        <v>-3.78</v>
      </c>
      <c r="AN87" s="18">
        <v>510880.5</v>
      </c>
      <c r="AO87">
        <f t="shared" si="2"/>
        <v>510880500000</v>
      </c>
      <c r="AP87">
        <v>0.53694160000000002</v>
      </c>
      <c r="AQ87">
        <v>10.72</v>
      </c>
      <c r="AR87">
        <v>5.65</v>
      </c>
      <c r="AS87" s="1">
        <v>42415</v>
      </c>
      <c r="AT87">
        <v>23134440000</v>
      </c>
      <c r="AU87">
        <v>0.4</v>
      </c>
      <c r="AV87" s="3">
        <v>3704</v>
      </c>
      <c r="AW87">
        <v>21950.81</v>
      </c>
      <c r="AX87">
        <v>2353922000</v>
      </c>
      <c r="AY87">
        <v>23590000</v>
      </c>
      <c r="AZ87">
        <v>4905638000</v>
      </c>
      <c r="BA87">
        <v>11308785000</v>
      </c>
      <c r="BB87">
        <v>4542506000</v>
      </c>
      <c r="BC87">
        <v>18591934000</v>
      </c>
      <c r="BF87">
        <v>4229201196</v>
      </c>
      <c r="BG87">
        <v>26322752004</v>
      </c>
      <c r="BH87" s="4">
        <v>16117457</v>
      </c>
      <c r="BI87" s="4">
        <v>34024201</v>
      </c>
      <c r="BJ87" s="4">
        <v>67058126</v>
      </c>
      <c r="BK87" s="4">
        <v>75527364</v>
      </c>
      <c r="BL87" s="4">
        <v>4194435</v>
      </c>
      <c r="BM87" s="4">
        <v>63758110</v>
      </c>
      <c r="BN87" s="4">
        <v>2878404</v>
      </c>
      <c r="BO87" s="4">
        <v>119683652</v>
      </c>
      <c r="BP87" s="4">
        <v>24351187</v>
      </c>
      <c r="BQ87" s="4">
        <v>45030865</v>
      </c>
      <c r="BR87" s="4">
        <v>1380650</v>
      </c>
      <c r="BT87" s="1">
        <v>42782</v>
      </c>
      <c r="BW87" s="1">
        <v>42781</v>
      </c>
      <c r="BX87" s="5">
        <v>16332297.110000001</v>
      </c>
      <c r="BZ87" s="1">
        <v>42781</v>
      </c>
      <c r="CA87" s="5">
        <v>409265.08999999997</v>
      </c>
      <c r="CE87" s="1">
        <v>42767</v>
      </c>
      <c r="CF87">
        <v>-170010</v>
      </c>
      <c r="CG87">
        <v>-133310</v>
      </c>
      <c r="CH87">
        <v>36700</v>
      </c>
      <c r="CI87">
        <v>5850</v>
      </c>
      <c r="CJ87">
        <v>6146713.3300000001</v>
      </c>
      <c r="CK87">
        <v>-57550</v>
      </c>
      <c r="CL87">
        <v>-147660</v>
      </c>
      <c r="CN87" s="1">
        <v>42781</v>
      </c>
      <c r="CO87">
        <v>31.432478700000001</v>
      </c>
      <c r="CQ87" s="20">
        <v>42781</v>
      </c>
      <c r="CR87" s="21">
        <v>27139.589999999997</v>
      </c>
      <c r="CT87" s="1">
        <v>42750</v>
      </c>
      <c r="CU87" s="1">
        <v>42781</v>
      </c>
      <c r="CV87" s="18">
        <v>274050.7</v>
      </c>
      <c r="CW87" s="18">
        <v>138572114.84999999</v>
      </c>
      <c r="CX87" s="18">
        <v>41277.230000000003</v>
      </c>
      <c r="DA87" s="1">
        <v>38032</v>
      </c>
      <c r="DB87">
        <v>2.5</v>
      </c>
      <c r="DC87">
        <v>2.1999999999999999E-2</v>
      </c>
      <c r="DD87">
        <v>0.15723000000000001</v>
      </c>
      <c r="DE87">
        <v>923526</v>
      </c>
      <c r="DG87" s="1">
        <v>39431</v>
      </c>
      <c r="DH87">
        <v>0</v>
      </c>
      <c r="DI87">
        <v>0</v>
      </c>
      <c r="DJ87">
        <v>102318811</v>
      </c>
      <c r="DK87">
        <v>14175225</v>
      </c>
      <c r="DL87">
        <v>0</v>
      </c>
      <c r="DM87">
        <v>0</v>
      </c>
      <c r="DN87">
        <v>151903</v>
      </c>
      <c r="DO87">
        <v>0</v>
      </c>
      <c r="DP87">
        <v>0</v>
      </c>
      <c r="DQ87">
        <v>0</v>
      </c>
      <c r="DR87">
        <v>0</v>
      </c>
      <c r="DS87">
        <v>36962798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30000</v>
      </c>
      <c r="DZ87">
        <v>48675237</v>
      </c>
      <c r="EA87">
        <v>0</v>
      </c>
      <c r="EB87">
        <v>2323648</v>
      </c>
      <c r="EE87" s="1"/>
      <c r="EG87" s="1">
        <v>43753</v>
      </c>
      <c r="EH87">
        <v>583.66</v>
      </c>
      <c r="EI87">
        <v>425.66</v>
      </c>
      <c r="EJ87">
        <v>1211.79</v>
      </c>
      <c r="EN87" s="1">
        <v>39128</v>
      </c>
      <c r="EO87">
        <v>159120731</v>
      </c>
      <c r="EP87">
        <v>104652577</v>
      </c>
      <c r="EQ87">
        <v>54468154</v>
      </c>
      <c r="ES87" s="3"/>
      <c r="EV87" s="1">
        <v>42783</v>
      </c>
      <c r="EW87">
        <v>327.33999999999997</v>
      </c>
      <c r="EX87" s="1"/>
      <c r="EY87" s="1">
        <v>42750</v>
      </c>
      <c r="EZ87" t="s">
        <v>143</v>
      </c>
    </row>
    <row r="88" spans="1:156" x14ac:dyDescent="0.25">
      <c r="A88" s="1">
        <v>42809</v>
      </c>
      <c r="B88" s="18">
        <v>166270.70000000001</v>
      </c>
      <c r="C88" s="18">
        <v>162068809.24000001</v>
      </c>
      <c r="D88" s="18">
        <v>13790.26</v>
      </c>
      <c r="F88" s="1">
        <v>42809</v>
      </c>
      <c r="G88" s="5">
        <v>8851.6200000000008</v>
      </c>
      <c r="H88">
        <v>8851.6200000000008</v>
      </c>
      <c r="I88" s="5">
        <f t="shared" si="1"/>
        <v>0</v>
      </c>
      <c r="J88" s="1">
        <v>42809</v>
      </c>
      <c r="K88">
        <v>3.1278999999999999</v>
      </c>
      <c r="L88" s="4">
        <v>60723876</v>
      </c>
      <c r="M88" s="11">
        <v>339998469.18999994</v>
      </c>
      <c r="N88" s="11">
        <v>1934074.5</v>
      </c>
      <c r="O88" s="12">
        <v>475655184</v>
      </c>
      <c r="P88" s="11">
        <v>60729442.860000014</v>
      </c>
      <c r="Q88" s="11">
        <v>38555643.799999997</v>
      </c>
      <c r="R88">
        <v>12759340.950000001</v>
      </c>
      <c r="S88">
        <v>839273.08</v>
      </c>
      <c r="T88">
        <v>172976134.44</v>
      </c>
      <c r="U88">
        <v>78704.179999999993</v>
      </c>
      <c r="V88">
        <v>173894578.37</v>
      </c>
      <c r="W88">
        <v>19854737707</v>
      </c>
      <c r="X88">
        <v>13562894075</v>
      </c>
      <c r="Y88">
        <v>141.9</v>
      </c>
      <c r="Z88" s="13">
        <v>1.47125277E-2</v>
      </c>
      <c r="AA88">
        <v>12.15</v>
      </c>
      <c r="AB88">
        <v>937</v>
      </c>
      <c r="AC88">
        <v>1157670196900</v>
      </c>
      <c r="AD88">
        <v>0.32</v>
      </c>
      <c r="AE88">
        <v>1055.36333333333</v>
      </c>
      <c r="AF88">
        <v>847.81449999999995</v>
      </c>
      <c r="AG88">
        <v>780.675238095238</v>
      </c>
      <c r="AH88">
        <v>951.50160000000005</v>
      </c>
      <c r="AI88">
        <v>13.8680187298232</v>
      </c>
      <c r="AJ88">
        <v>1.25</v>
      </c>
      <c r="AK88" s="16">
        <v>167.03</v>
      </c>
      <c r="AL88" s="16">
        <v>3.69</v>
      </c>
      <c r="AM88">
        <v>-9.01</v>
      </c>
      <c r="AN88" s="18">
        <v>561062.1</v>
      </c>
      <c r="AO88">
        <f t="shared" si="2"/>
        <v>561062100000</v>
      </c>
      <c r="AP88">
        <v>0.53694160000000002</v>
      </c>
      <c r="AQ88">
        <v>9.6</v>
      </c>
      <c r="AR88">
        <v>2.09</v>
      </c>
      <c r="AS88" s="1">
        <v>42444</v>
      </c>
      <c r="AT88">
        <v>23134440000</v>
      </c>
      <c r="AU88">
        <v>0.4</v>
      </c>
      <c r="AV88" s="3">
        <v>3704</v>
      </c>
      <c r="AW88">
        <v>21950.81</v>
      </c>
      <c r="AX88">
        <v>2353922000</v>
      </c>
      <c r="AY88">
        <v>23590000</v>
      </c>
      <c r="AZ88">
        <v>4905638000</v>
      </c>
      <c r="BA88">
        <v>11308785000</v>
      </c>
      <c r="BB88">
        <v>4542506000</v>
      </c>
      <c r="BC88">
        <v>18591934000</v>
      </c>
      <c r="BF88">
        <v>6291843632</v>
      </c>
      <c r="BG88">
        <v>33417631782</v>
      </c>
      <c r="BH88" s="4">
        <v>15659690</v>
      </c>
      <c r="BI88" s="4">
        <v>35822423</v>
      </c>
      <c r="BJ88" s="4">
        <v>66264769</v>
      </c>
      <c r="BK88" s="4">
        <v>78205167</v>
      </c>
      <c r="BL88" s="4">
        <v>6196604</v>
      </c>
      <c r="BM88" s="4">
        <v>58222913</v>
      </c>
      <c r="BN88" s="4">
        <v>5785802</v>
      </c>
      <c r="BO88" s="4">
        <v>125245215</v>
      </c>
      <c r="BP88" s="4">
        <v>43483150</v>
      </c>
      <c r="BQ88" s="4">
        <v>38835387</v>
      </c>
      <c r="BR88" s="4">
        <v>1934064</v>
      </c>
      <c r="BT88" s="1">
        <v>42810</v>
      </c>
      <c r="BW88" s="1">
        <v>42809</v>
      </c>
      <c r="BX88" s="5">
        <v>16797277.48</v>
      </c>
      <c r="BZ88" s="1">
        <v>42809</v>
      </c>
      <c r="CA88" s="5">
        <v>332303.92</v>
      </c>
      <c r="CE88" s="1">
        <v>42795</v>
      </c>
      <c r="CF88">
        <v>-170010</v>
      </c>
      <c r="CG88">
        <v>-133310</v>
      </c>
      <c r="CH88">
        <v>36700</v>
      </c>
      <c r="CI88">
        <v>5850</v>
      </c>
      <c r="CJ88">
        <v>6146713.3300000001</v>
      </c>
      <c r="CK88">
        <v>-57550</v>
      </c>
      <c r="CL88">
        <v>-147660</v>
      </c>
      <c r="CN88" s="1">
        <v>42809</v>
      </c>
      <c r="CO88">
        <v>31.432478700000001</v>
      </c>
      <c r="CQ88" s="20">
        <v>42809</v>
      </c>
      <c r="CR88" s="21">
        <v>27262.589999999997</v>
      </c>
      <c r="CT88" s="1">
        <v>42781</v>
      </c>
      <c r="CU88" s="1">
        <v>42809</v>
      </c>
      <c r="CV88" s="18">
        <v>166270.70000000001</v>
      </c>
      <c r="CW88" s="18">
        <v>162068809.24000001</v>
      </c>
      <c r="CX88" s="18">
        <v>13790.26</v>
      </c>
      <c r="DA88" s="1">
        <v>38061</v>
      </c>
      <c r="DB88">
        <v>2.5</v>
      </c>
      <c r="DC88">
        <v>2.1999999999999999E-2</v>
      </c>
      <c r="DD88">
        <v>0.15723000000000001</v>
      </c>
      <c r="DE88">
        <v>923526</v>
      </c>
      <c r="DG88" s="1">
        <v>39462</v>
      </c>
      <c r="DH88">
        <v>0</v>
      </c>
      <c r="DI88">
        <v>0</v>
      </c>
      <c r="DJ88">
        <v>153416149</v>
      </c>
      <c r="DK88">
        <v>20633337</v>
      </c>
      <c r="DL88">
        <v>0</v>
      </c>
      <c r="DM88">
        <v>0</v>
      </c>
      <c r="DN88">
        <v>76123</v>
      </c>
      <c r="DO88">
        <v>0</v>
      </c>
      <c r="DP88">
        <v>0</v>
      </c>
      <c r="DQ88">
        <v>0</v>
      </c>
      <c r="DR88">
        <v>0</v>
      </c>
      <c r="DS88">
        <v>56481465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75593976</v>
      </c>
      <c r="EA88">
        <v>0</v>
      </c>
      <c r="EB88">
        <v>631248</v>
      </c>
      <c r="EE88" s="1"/>
      <c r="EG88" s="1">
        <v>43784</v>
      </c>
      <c r="EH88">
        <v>587.1</v>
      </c>
      <c r="EI88">
        <v>430.17</v>
      </c>
      <c r="EJ88">
        <v>1211.79</v>
      </c>
      <c r="EN88" s="1">
        <v>39156</v>
      </c>
      <c r="EO88">
        <v>162505016</v>
      </c>
      <c r="EP88">
        <v>139055350</v>
      </c>
      <c r="EQ88">
        <v>23449666</v>
      </c>
      <c r="ES88"/>
      <c r="EV88" s="1">
        <v>42811</v>
      </c>
      <c r="EW88">
        <v>384.95</v>
      </c>
      <c r="EX88" s="1"/>
      <c r="EY88" s="1">
        <v>42781</v>
      </c>
      <c r="EZ88" t="s">
        <v>144</v>
      </c>
    </row>
    <row r="89" spans="1:156" x14ac:dyDescent="0.25">
      <c r="A89" s="1">
        <v>42840</v>
      </c>
      <c r="B89" s="18">
        <v>260797.29</v>
      </c>
      <c r="C89" s="18">
        <v>151268061.21000001</v>
      </c>
      <c r="D89" s="18">
        <v>16032.67</v>
      </c>
      <c r="F89" s="1">
        <v>42840</v>
      </c>
      <c r="G89" s="5">
        <v>10307.34</v>
      </c>
      <c r="H89">
        <v>10307.34</v>
      </c>
      <c r="I89" s="5">
        <f t="shared" si="1"/>
        <v>0</v>
      </c>
      <c r="J89" s="1">
        <v>42840</v>
      </c>
      <c r="K89">
        <v>3.1362000000000001</v>
      </c>
      <c r="L89" s="4">
        <v>44234557</v>
      </c>
      <c r="M89" s="11">
        <v>341039069.92999995</v>
      </c>
      <c r="N89" s="11">
        <v>1378469.23</v>
      </c>
      <c r="O89" s="12">
        <v>468907067</v>
      </c>
      <c r="P89" s="11">
        <v>68638716.910000026</v>
      </c>
      <c r="Q89" s="11">
        <v>23860942.550000001</v>
      </c>
      <c r="R89">
        <v>13205321.550000001</v>
      </c>
      <c r="S89">
        <v>541658.27</v>
      </c>
      <c r="T89">
        <v>167934001.62</v>
      </c>
      <c r="U89">
        <v>75305.45</v>
      </c>
      <c r="V89">
        <v>168550965.34</v>
      </c>
      <c r="W89">
        <v>17484572350</v>
      </c>
      <c r="X89">
        <v>11459643696</v>
      </c>
      <c r="Y89">
        <v>133.75</v>
      </c>
      <c r="Z89" s="13">
        <v>-1.0956218656000001</v>
      </c>
      <c r="AA89">
        <v>11.59</v>
      </c>
      <c r="AB89">
        <v>937</v>
      </c>
      <c r="AC89">
        <v>1175902509000</v>
      </c>
      <c r="AD89">
        <v>0.08</v>
      </c>
      <c r="AE89">
        <v>1057.9527777777701</v>
      </c>
      <c r="AF89">
        <v>848.81349999999998</v>
      </c>
      <c r="AG89">
        <v>781.59809523809497</v>
      </c>
      <c r="AH89">
        <v>953.63480000000004</v>
      </c>
      <c r="AI89">
        <v>13.715015677621601</v>
      </c>
      <c r="AJ89">
        <v>1.1399999999999999</v>
      </c>
      <c r="AK89" s="15">
        <v>168.54</v>
      </c>
      <c r="AL89" s="15">
        <v>3.64</v>
      </c>
      <c r="AM89">
        <v>12.45</v>
      </c>
      <c r="AN89" s="18">
        <v>537678.9</v>
      </c>
      <c r="AO89">
        <f t="shared" si="2"/>
        <v>537678900000</v>
      </c>
      <c r="AP89">
        <v>0.53694160000000002</v>
      </c>
      <c r="AQ89">
        <v>3.03</v>
      </c>
      <c r="AR89">
        <v>-2.17</v>
      </c>
      <c r="AS89" s="1">
        <v>42475</v>
      </c>
      <c r="AT89">
        <v>23134440000</v>
      </c>
      <c r="AU89">
        <v>0.4</v>
      </c>
      <c r="AV89" s="3">
        <v>3704</v>
      </c>
      <c r="AW89">
        <v>21950.81</v>
      </c>
      <c r="AX89">
        <v>2353922000</v>
      </c>
      <c r="AY89">
        <v>23590000</v>
      </c>
      <c r="AZ89">
        <v>4905638000</v>
      </c>
      <c r="BA89">
        <v>11308785000</v>
      </c>
      <c r="BB89">
        <v>4542506000</v>
      </c>
      <c r="BC89">
        <v>18591934000</v>
      </c>
      <c r="BF89">
        <v>6024928654</v>
      </c>
      <c r="BG89">
        <v>28944216046</v>
      </c>
      <c r="BH89" s="4">
        <v>19260238</v>
      </c>
      <c r="BI89" s="4">
        <v>31913683</v>
      </c>
      <c r="BJ89" s="4">
        <v>68930367</v>
      </c>
      <c r="BK89" s="4">
        <v>88776272</v>
      </c>
      <c r="BL89" s="4">
        <v>4757274</v>
      </c>
      <c r="BM89" s="4">
        <v>57482922</v>
      </c>
      <c r="BN89" s="4">
        <v>2936860</v>
      </c>
      <c r="BO89" s="4">
        <v>119742808</v>
      </c>
      <c r="BP89" s="4">
        <v>30144014</v>
      </c>
      <c r="BQ89" s="4">
        <v>43585900</v>
      </c>
      <c r="BR89" s="4">
        <v>1376729</v>
      </c>
      <c r="BT89" s="1">
        <v>42841</v>
      </c>
      <c r="BW89" s="1">
        <v>42840</v>
      </c>
      <c r="BX89" s="5">
        <v>11037125.609999999</v>
      </c>
      <c r="BZ89" s="1">
        <v>42840</v>
      </c>
      <c r="CA89" s="5">
        <v>387538.57</v>
      </c>
      <c r="CE89" s="1">
        <v>42826</v>
      </c>
      <c r="CF89">
        <v>-424070</v>
      </c>
      <c r="CG89">
        <v>-391773.33</v>
      </c>
      <c r="CH89">
        <v>32300</v>
      </c>
      <c r="CI89">
        <v>55513.33</v>
      </c>
      <c r="CJ89">
        <v>6100166.6699999999</v>
      </c>
      <c r="CK89">
        <v>-62416.67</v>
      </c>
      <c r="CL89">
        <v>-378770</v>
      </c>
      <c r="CN89" s="1">
        <v>42840</v>
      </c>
      <c r="CO89">
        <v>31.432478700000001</v>
      </c>
      <c r="CQ89" s="20">
        <v>42840</v>
      </c>
      <c r="CR89" s="21">
        <v>26712.589999999997</v>
      </c>
      <c r="CT89" s="1">
        <v>42809</v>
      </c>
      <c r="CU89" s="1">
        <v>42840</v>
      </c>
      <c r="CV89" s="18">
        <v>260797.29</v>
      </c>
      <c r="CW89" s="18">
        <v>151268061.21000001</v>
      </c>
      <c r="CX89" s="18">
        <v>16032.67</v>
      </c>
      <c r="DA89" s="1">
        <v>38092</v>
      </c>
      <c r="DB89">
        <v>2.5</v>
      </c>
      <c r="DC89">
        <v>2.1999999999999999E-2</v>
      </c>
      <c r="DD89">
        <v>0.15723000000000001</v>
      </c>
      <c r="DE89">
        <v>923526</v>
      </c>
      <c r="DG89" s="1">
        <v>39493</v>
      </c>
      <c r="DH89">
        <v>0</v>
      </c>
      <c r="DI89">
        <v>0</v>
      </c>
      <c r="DJ89">
        <v>100086304</v>
      </c>
      <c r="DK89">
        <v>9401663</v>
      </c>
      <c r="DL89">
        <v>0</v>
      </c>
      <c r="DM89">
        <v>0</v>
      </c>
      <c r="DN89">
        <v>65591</v>
      </c>
      <c r="DO89">
        <v>0</v>
      </c>
      <c r="DP89">
        <v>0</v>
      </c>
      <c r="DQ89">
        <v>0</v>
      </c>
      <c r="DR89">
        <v>0</v>
      </c>
      <c r="DS89">
        <v>42186627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47177596</v>
      </c>
      <c r="EA89">
        <v>0</v>
      </c>
      <c r="EB89">
        <v>1254827</v>
      </c>
      <c r="EE89" s="1"/>
      <c r="EG89" s="1">
        <v>43814</v>
      </c>
      <c r="EH89">
        <v>587.57000000000005</v>
      </c>
      <c r="EI89">
        <v>430.77</v>
      </c>
      <c r="EJ89">
        <v>1211.79</v>
      </c>
      <c r="EN89" s="1">
        <v>39187</v>
      </c>
      <c r="EO89">
        <v>201592936</v>
      </c>
      <c r="EP89">
        <v>151514873</v>
      </c>
      <c r="EQ89">
        <v>50078063</v>
      </c>
      <c r="ES89"/>
      <c r="EV89" s="1">
        <v>42842</v>
      </c>
      <c r="EW89">
        <v>2985.95</v>
      </c>
      <c r="EX89" s="1"/>
      <c r="EY89" s="1">
        <v>42809</v>
      </c>
      <c r="EZ89" t="s">
        <v>145</v>
      </c>
    </row>
    <row r="90" spans="1:156" x14ac:dyDescent="0.25">
      <c r="A90" s="1">
        <v>42870</v>
      </c>
      <c r="B90" s="18">
        <v>211840.92</v>
      </c>
      <c r="C90" s="18">
        <v>142077725.09999999</v>
      </c>
      <c r="D90" s="18">
        <v>20276.439999999999</v>
      </c>
      <c r="F90" s="1">
        <v>42870</v>
      </c>
      <c r="G90" s="5">
        <v>13065.74</v>
      </c>
      <c r="H90">
        <v>13065.74</v>
      </c>
      <c r="I90" s="5">
        <f t="shared" si="1"/>
        <v>0</v>
      </c>
      <c r="J90" s="1">
        <v>42870</v>
      </c>
      <c r="K90">
        <v>3.2094999999999998</v>
      </c>
      <c r="L90" s="4">
        <v>48610588</v>
      </c>
      <c r="M90" s="11">
        <v>373427219.12999994</v>
      </c>
      <c r="N90" s="11">
        <v>1772102.01</v>
      </c>
      <c r="O90" s="12">
        <v>500239104</v>
      </c>
      <c r="P90" s="11">
        <v>67110254.549999982</v>
      </c>
      <c r="Q90" s="11">
        <v>22752023.870000001</v>
      </c>
      <c r="R90">
        <v>13556881.48</v>
      </c>
      <c r="S90">
        <v>775324.58</v>
      </c>
      <c r="T90">
        <v>175599808.31</v>
      </c>
      <c r="U90">
        <v>74309.53</v>
      </c>
      <c r="V90">
        <v>176449442.41999999</v>
      </c>
      <c r="W90">
        <v>19726040175</v>
      </c>
      <c r="X90">
        <v>12968955269</v>
      </c>
      <c r="Y90">
        <v>136</v>
      </c>
      <c r="Z90" s="13">
        <v>-0.93185895240000005</v>
      </c>
      <c r="AA90">
        <v>11.15</v>
      </c>
      <c r="AB90">
        <v>937</v>
      </c>
      <c r="AC90">
        <v>1208347864500</v>
      </c>
      <c r="AD90">
        <v>0.36</v>
      </c>
      <c r="AE90">
        <v>1061.8088888888799</v>
      </c>
      <c r="AF90">
        <v>850.90949999999998</v>
      </c>
      <c r="AG90">
        <v>783.33285714285705</v>
      </c>
      <c r="AH90">
        <v>956.94240000000002</v>
      </c>
      <c r="AI90">
        <v>13.4202772545041</v>
      </c>
      <c r="AJ90">
        <v>1.31</v>
      </c>
      <c r="AK90" s="16">
        <v>164.93</v>
      </c>
      <c r="AL90" s="16">
        <v>3.62</v>
      </c>
      <c r="AM90">
        <v>-0.27</v>
      </c>
      <c r="AN90" s="18">
        <v>550991.80000000005</v>
      </c>
      <c r="AO90">
        <f t="shared" si="2"/>
        <v>550991800000</v>
      </c>
      <c r="AP90">
        <v>0.53694160000000002</v>
      </c>
      <c r="AQ90">
        <v>12.57</v>
      </c>
      <c r="AR90">
        <v>5.8</v>
      </c>
      <c r="AS90" s="1">
        <v>42505</v>
      </c>
      <c r="AT90">
        <v>23134440000</v>
      </c>
      <c r="AU90">
        <v>0.4</v>
      </c>
      <c r="AV90" s="3">
        <v>3704</v>
      </c>
      <c r="AW90">
        <v>21950.81</v>
      </c>
      <c r="AX90">
        <v>2353922000</v>
      </c>
      <c r="AY90">
        <v>23590000</v>
      </c>
      <c r="AZ90">
        <v>4905638000</v>
      </c>
      <c r="BA90">
        <v>11308785000</v>
      </c>
      <c r="BB90">
        <v>4542506000</v>
      </c>
      <c r="BC90">
        <v>18591934000</v>
      </c>
      <c r="BF90">
        <v>6757084906</v>
      </c>
      <c r="BG90">
        <v>32694995444</v>
      </c>
      <c r="BH90" s="4">
        <v>18295429</v>
      </c>
      <c r="BI90" s="4">
        <v>32386345</v>
      </c>
      <c r="BJ90" s="4">
        <v>72238126</v>
      </c>
      <c r="BK90" s="4">
        <v>83426474</v>
      </c>
      <c r="BL90" s="4">
        <v>5592145</v>
      </c>
      <c r="BM90" s="4">
        <v>60461678</v>
      </c>
      <c r="BN90" s="4">
        <v>4966697</v>
      </c>
      <c r="BO90" s="4">
        <v>19147778</v>
      </c>
      <c r="BP90" s="4">
        <v>149940277</v>
      </c>
      <c r="BQ90" s="4">
        <v>52013456</v>
      </c>
      <c r="BR90" s="4">
        <v>1770699</v>
      </c>
      <c r="BT90" s="1">
        <v>42871</v>
      </c>
      <c r="BW90" s="1">
        <v>42870</v>
      </c>
      <c r="BX90" s="5">
        <v>9110425.6399999987</v>
      </c>
      <c r="BZ90" s="1">
        <v>42870</v>
      </c>
      <c r="CA90" s="5">
        <v>376492.12</v>
      </c>
      <c r="CE90" s="1">
        <v>42856</v>
      </c>
      <c r="CF90">
        <v>-424070</v>
      </c>
      <c r="CG90">
        <v>-391773.33</v>
      </c>
      <c r="CH90">
        <v>32300</v>
      </c>
      <c r="CI90">
        <v>55513.33</v>
      </c>
      <c r="CJ90">
        <v>6100166.6699999999</v>
      </c>
      <c r="CK90">
        <v>-62416.67</v>
      </c>
      <c r="CL90">
        <v>-378770</v>
      </c>
      <c r="CN90" s="1">
        <v>42870</v>
      </c>
      <c r="CO90">
        <v>31.432478700000001</v>
      </c>
      <c r="CQ90" s="20">
        <v>42870</v>
      </c>
      <c r="CR90" s="21">
        <v>27452.589999999997</v>
      </c>
      <c r="CT90" s="1">
        <v>42840</v>
      </c>
      <c r="CU90" s="1">
        <v>42870</v>
      </c>
      <c r="CV90" s="18">
        <v>211840.92</v>
      </c>
      <c r="CW90" s="18">
        <v>142077725.09999999</v>
      </c>
      <c r="CX90" s="18">
        <v>20276.439999999999</v>
      </c>
      <c r="DA90" s="1">
        <v>38122</v>
      </c>
      <c r="DB90">
        <v>2.5</v>
      </c>
      <c r="DC90">
        <v>2.1999999999999999E-2</v>
      </c>
      <c r="DD90">
        <v>0.15723000000000001</v>
      </c>
      <c r="DE90">
        <v>923526</v>
      </c>
      <c r="DG90" s="1">
        <v>39522</v>
      </c>
      <c r="DH90">
        <v>0</v>
      </c>
      <c r="DI90">
        <v>0</v>
      </c>
      <c r="DJ90">
        <v>70350045</v>
      </c>
      <c r="DK90">
        <v>23251762</v>
      </c>
      <c r="DL90">
        <v>0</v>
      </c>
      <c r="DM90">
        <v>0</v>
      </c>
      <c r="DN90">
        <v>52171</v>
      </c>
      <c r="DO90">
        <v>0</v>
      </c>
      <c r="DP90">
        <v>0</v>
      </c>
      <c r="DQ90">
        <v>0</v>
      </c>
      <c r="DR90">
        <v>0</v>
      </c>
      <c r="DS90">
        <v>20873756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24159974</v>
      </c>
      <c r="EA90">
        <v>0</v>
      </c>
      <c r="EB90">
        <v>2012382</v>
      </c>
      <c r="EE90" s="1"/>
      <c r="EG90" s="1">
        <v>43845</v>
      </c>
      <c r="EH90">
        <v>590.75</v>
      </c>
      <c r="EI90">
        <v>434.86</v>
      </c>
      <c r="EJ90">
        <v>1211.79</v>
      </c>
      <c r="EN90" s="1">
        <v>39217</v>
      </c>
      <c r="EO90">
        <v>201235274</v>
      </c>
      <c r="EP90">
        <v>117049481</v>
      </c>
      <c r="EQ90">
        <v>84185793</v>
      </c>
      <c r="ES90"/>
      <c r="EV90" s="1">
        <v>42872</v>
      </c>
      <c r="EW90">
        <v>596.89</v>
      </c>
      <c r="EX90" s="1"/>
      <c r="EY90" s="1">
        <v>42840</v>
      </c>
      <c r="EZ90" t="s">
        <v>146</v>
      </c>
    </row>
    <row r="91" spans="1:156" x14ac:dyDescent="0.25">
      <c r="A91" s="1">
        <v>42901</v>
      </c>
      <c r="B91" s="18">
        <v>218036.43</v>
      </c>
      <c r="C91" s="18">
        <v>169579880.58000001</v>
      </c>
      <c r="D91" s="18">
        <v>27050.09</v>
      </c>
      <c r="F91" s="1">
        <v>42901</v>
      </c>
      <c r="G91" s="5">
        <v>17467.84</v>
      </c>
      <c r="H91">
        <v>17467.84</v>
      </c>
      <c r="I91" s="5">
        <f t="shared" ref="I91:I154" si="3">G91-H91</f>
        <v>0</v>
      </c>
      <c r="J91" s="1">
        <v>42901</v>
      </c>
      <c r="K91">
        <v>3.2953999999999999</v>
      </c>
      <c r="L91" s="4">
        <v>30619550</v>
      </c>
      <c r="M91" s="11">
        <v>424931799.79000002</v>
      </c>
      <c r="N91" s="11">
        <v>1361135.0799999998</v>
      </c>
      <c r="O91" s="12">
        <v>557560897</v>
      </c>
      <c r="P91" s="11">
        <v>75868630.640000015</v>
      </c>
      <c r="Q91" s="11">
        <v>20927502.080000002</v>
      </c>
      <c r="R91">
        <v>14478268.440000001</v>
      </c>
      <c r="S91">
        <v>512658.58</v>
      </c>
      <c r="T91">
        <v>179852623.41</v>
      </c>
      <c r="U91">
        <v>34667.550000000003</v>
      </c>
      <c r="V91">
        <v>180401749.53999999</v>
      </c>
      <c r="W91">
        <v>19535151809</v>
      </c>
      <c r="X91">
        <v>13408998263</v>
      </c>
      <c r="Y91">
        <v>134.88</v>
      </c>
      <c r="Z91" s="13">
        <v>-0.66624997320000001</v>
      </c>
      <c r="AA91">
        <v>10.15</v>
      </c>
      <c r="AB91">
        <v>937</v>
      </c>
      <c r="AC91">
        <v>1242942495000</v>
      </c>
      <c r="AD91">
        <v>-0.3</v>
      </c>
      <c r="AE91">
        <v>1057.70055555555</v>
      </c>
      <c r="AF91">
        <v>849.11249999999995</v>
      </c>
      <c r="AG91">
        <v>782.4</v>
      </c>
      <c r="AH91">
        <v>953.10640000000001</v>
      </c>
      <c r="AI91">
        <v>13.1013286315769</v>
      </c>
      <c r="AJ91">
        <v>0.77</v>
      </c>
      <c r="AK91" s="15">
        <v>157.22</v>
      </c>
      <c r="AL91" s="15">
        <v>3.55</v>
      </c>
      <c r="AM91">
        <v>2.33</v>
      </c>
      <c r="AN91" s="18">
        <v>541966.9</v>
      </c>
      <c r="AO91">
        <f t="shared" si="2"/>
        <v>541966900000</v>
      </c>
      <c r="AP91">
        <v>0.53694160000000002</v>
      </c>
      <c r="AQ91">
        <v>9.48</v>
      </c>
      <c r="AR91">
        <v>3.67</v>
      </c>
      <c r="AS91" s="1">
        <v>42536</v>
      </c>
      <c r="AT91">
        <v>23134440000</v>
      </c>
      <c r="AU91">
        <v>0.4</v>
      </c>
      <c r="AV91" s="3">
        <v>3704</v>
      </c>
      <c r="AW91">
        <v>21950.81</v>
      </c>
      <c r="AX91">
        <v>2353922000</v>
      </c>
      <c r="AY91">
        <v>23590000</v>
      </c>
      <c r="AZ91">
        <v>4905638000</v>
      </c>
      <c r="BA91">
        <v>11308785000</v>
      </c>
      <c r="BB91">
        <v>4542506000</v>
      </c>
      <c r="BC91">
        <v>18591934000</v>
      </c>
      <c r="BF91">
        <v>6126153546</v>
      </c>
      <c r="BG91">
        <v>32944150072</v>
      </c>
      <c r="BH91" s="4">
        <v>15572143</v>
      </c>
      <c r="BI91" s="4">
        <v>33478897</v>
      </c>
      <c r="BJ91" s="4">
        <v>75708448</v>
      </c>
      <c r="BK91" s="4">
        <v>82428777</v>
      </c>
      <c r="BL91" s="4">
        <v>5425526</v>
      </c>
      <c r="BM91" s="4">
        <v>72390980</v>
      </c>
      <c r="BN91" s="4">
        <v>4847676</v>
      </c>
      <c r="BO91" s="4">
        <v>17670428</v>
      </c>
      <c r="BP91" s="4">
        <v>197074001</v>
      </c>
      <c r="BQ91" s="4">
        <v>51604119</v>
      </c>
      <c r="BR91" s="4">
        <v>1359902</v>
      </c>
      <c r="BT91" s="1">
        <v>42902</v>
      </c>
      <c r="BW91" s="1">
        <v>42901</v>
      </c>
      <c r="BX91" s="5">
        <v>5054643.32</v>
      </c>
      <c r="BZ91" s="1">
        <v>42901</v>
      </c>
      <c r="CA91" s="5">
        <v>378538.92</v>
      </c>
      <c r="CE91" s="1">
        <v>42887</v>
      </c>
      <c r="CF91">
        <v>-424070</v>
      </c>
      <c r="CG91">
        <v>-391773.33</v>
      </c>
      <c r="CH91">
        <v>32300</v>
      </c>
      <c r="CI91">
        <v>55513.33</v>
      </c>
      <c r="CJ91">
        <v>6100166.6699999999</v>
      </c>
      <c r="CK91">
        <v>-62416.67</v>
      </c>
      <c r="CL91">
        <v>-378770</v>
      </c>
      <c r="CN91" s="1">
        <v>42901</v>
      </c>
      <c r="CO91">
        <v>31.432478700000001</v>
      </c>
      <c r="CQ91" s="20">
        <v>42901</v>
      </c>
      <c r="CR91" s="21">
        <v>27272.589999999997</v>
      </c>
      <c r="CT91" s="1">
        <v>42870</v>
      </c>
      <c r="CU91" s="1">
        <v>42901</v>
      </c>
      <c r="CV91" s="18">
        <v>218036.43</v>
      </c>
      <c r="CW91" s="18">
        <v>169579880.58000001</v>
      </c>
      <c r="CX91" s="18">
        <v>27050.09</v>
      </c>
      <c r="DA91" s="1">
        <v>38153</v>
      </c>
      <c r="DB91">
        <v>2.5</v>
      </c>
      <c r="DC91">
        <v>2.1999999999999999E-2</v>
      </c>
      <c r="DD91">
        <v>0.15723000000000001</v>
      </c>
      <c r="DE91">
        <v>923526</v>
      </c>
      <c r="DG91" s="1">
        <v>39553</v>
      </c>
      <c r="DH91">
        <v>0</v>
      </c>
      <c r="DI91">
        <v>0</v>
      </c>
      <c r="DJ91">
        <v>103883499</v>
      </c>
      <c r="DK91">
        <v>16325876</v>
      </c>
      <c r="DL91">
        <v>0</v>
      </c>
      <c r="DM91">
        <v>0</v>
      </c>
      <c r="DN91">
        <v>157496</v>
      </c>
      <c r="DO91">
        <v>0</v>
      </c>
      <c r="DP91">
        <v>0</v>
      </c>
      <c r="DQ91">
        <v>0</v>
      </c>
      <c r="DR91">
        <v>0</v>
      </c>
      <c r="DS91">
        <v>39424802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47388933</v>
      </c>
      <c r="EA91">
        <v>0</v>
      </c>
      <c r="EB91">
        <v>586392</v>
      </c>
      <c r="EE91" s="1"/>
      <c r="EG91" s="1">
        <v>43876</v>
      </c>
      <c r="EH91">
        <v>592.75</v>
      </c>
      <c r="EI91">
        <v>437.52</v>
      </c>
      <c r="EJ91">
        <v>1211.79</v>
      </c>
      <c r="EN91" s="1">
        <v>39248</v>
      </c>
      <c r="EO91">
        <v>134678539</v>
      </c>
      <c r="EP91">
        <v>249059871</v>
      </c>
      <c r="EQ91">
        <v>-114381332</v>
      </c>
      <c r="ES91"/>
      <c r="EV91" s="1">
        <v>42903</v>
      </c>
      <c r="EW91">
        <v>6800.77</v>
      </c>
      <c r="EX91" s="1"/>
      <c r="EY91" s="1">
        <v>42870</v>
      </c>
      <c r="EZ91" s="3">
        <v>23300</v>
      </c>
    </row>
    <row r="92" spans="1:156" x14ac:dyDescent="0.25">
      <c r="A92" s="1">
        <v>42931</v>
      </c>
      <c r="B92" s="18">
        <v>247961.63</v>
      </c>
      <c r="C92" s="18">
        <v>157208303.18000001</v>
      </c>
      <c r="D92" s="18">
        <v>19279.21</v>
      </c>
      <c r="F92" s="1">
        <v>42931</v>
      </c>
      <c r="G92" s="5">
        <v>12415.88</v>
      </c>
      <c r="H92">
        <v>12415.88</v>
      </c>
      <c r="I92" s="5">
        <f t="shared" si="3"/>
        <v>0</v>
      </c>
      <c r="J92" s="1">
        <v>42931</v>
      </c>
      <c r="K92">
        <v>3.2061000000000002</v>
      </c>
      <c r="L92" s="4">
        <v>25323018</v>
      </c>
      <c r="M92" s="11">
        <v>384047473.42999989</v>
      </c>
      <c r="N92" s="11">
        <v>1493686.52</v>
      </c>
      <c r="O92" s="12">
        <v>529713714</v>
      </c>
      <c r="P92" s="11">
        <v>85084286.969999984</v>
      </c>
      <c r="Q92" s="11">
        <v>18464369.140000004</v>
      </c>
      <c r="R92">
        <v>15084758.740000002</v>
      </c>
      <c r="S92">
        <v>561930.44999999995</v>
      </c>
      <c r="T92">
        <v>179935025.88</v>
      </c>
      <c r="U92">
        <v>16426.810000000001</v>
      </c>
      <c r="V92">
        <v>180515633.13999999</v>
      </c>
      <c r="W92">
        <v>17658900096</v>
      </c>
      <c r="X92">
        <v>13263065205</v>
      </c>
      <c r="Y92">
        <v>138.43</v>
      </c>
      <c r="Z92" s="13">
        <v>-0.71606038780000003</v>
      </c>
      <c r="AA92">
        <v>10.01</v>
      </c>
      <c r="AB92">
        <v>937</v>
      </c>
      <c r="AC92">
        <v>1221617076900</v>
      </c>
      <c r="AD92">
        <v>0.17</v>
      </c>
      <c r="AE92">
        <v>1069.28833333333</v>
      </c>
      <c r="AF92">
        <v>851.24649999999997</v>
      </c>
      <c r="AG92">
        <v>781.53095238095204</v>
      </c>
      <c r="AH92">
        <v>959.60839999999996</v>
      </c>
      <c r="AI92">
        <v>12.9099247209483</v>
      </c>
      <c r="AJ92">
        <v>1.24</v>
      </c>
      <c r="AK92" s="16">
        <v>159.47</v>
      </c>
      <c r="AL92" s="16">
        <v>3.55</v>
      </c>
      <c r="AM92">
        <v>-1.94</v>
      </c>
      <c r="AN92" s="18">
        <v>548387.1</v>
      </c>
      <c r="AO92">
        <f t="shared" si="2"/>
        <v>548387100000</v>
      </c>
      <c r="AP92">
        <v>0.53694160000000002</v>
      </c>
      <c r="AQ92">
        <v>7.31</v>
      </c>
      <c r="AR92">
        <v>2.5299999999999998</v>
      </c>
      <c r="AS92" s="1">
        <v>42566</v>
      </c>
      <c r="AT92">
        <v>23134440000</v>
      </c>
      <c r="AU92">
        <v>0.4</v>
      </c>
      <c r="AV92" s="3">
        <v>3704</v>
      </c>
      <c r="AW92">
        <v>21950.81</v>
      </c>
      <c r="AX92">
        <v>2353922000</v>
      </c>
      <c r="AY92">
        <v>23590000</v>
      </c>
      <c r="AZ92">
        <v>4905638000</v>
      </c>
      <c r="BA92">
        <v>11308785000</v>
      </c>
      <c r="BB92">
        <v>4542506000</v>
      </c>
      <c r="BC92">
        <v>18591934000</v>
      </c>
      <c r="BF92">
        <v>4395834891</v>
      </c>
      <c r="BG92">
        <v>30921965301</v>
      </c>
      <c r="BH92" s="4">
        <v>15128140</v>
      </c>
      <c r="BI92" s="4">
        <v>32966284</v>
      </c>
      <c r="BJ92" s="4">
        <v>74862448</v>
      </c>
      <c r="BK92" s="4">
        <v>81262764</v>
      </c>
      <c r="BL92" s="4">
        <v>5839377</v>
      </c>
      <c r="BM92" s="4">
        <v>75559891</v>
      </c>
      <c r="BN92" s="4">
        <v>3753508</v>
      </c>
      <c r="BO92" s="4">
        <v>16645024</v>
      </c>
      <c r="BP92" s="4">
        <v>163340005</v>
      </c>
      <c r="BQ92" s="4">
        <v>58862587</v>
      </c>
      <c r="BR92" s="4">
        <v>1493686</v>
      </c>
      <c r="BT92" s="1">
        <v>42932</v>
      </c>
      <c r="BW92" s="1">
        <v>42931</v>
      </c>
      <c r="BX92" s="5">
        <v>5660400.7400000002</v>
      </c>
      <c r="BZ92" s="1">
        <v>42931</v>
      </c>
      <c r="CA92" s="5">
        <v>398040.75</v>
      </c>
      <c r="CE92" s="1">
        <v>42917</v>
      </c>
      <c r="CF92">
        <v>162626.67000000001</v>
      </c>
      <c r="CG92">
        <v>189543.33</v>
      </c>
      <c r="CH92">
        <v>26920</v>
      </c>
      <c r="CI92">
        <v>55020</v>
      </c>
      <c r="CJ92">
        <v>6090063.3300000001</v>
      </c>
      <c r="CK92">
        <v>-53476.67</v>
      </c>
      <c r="CL92">
        <v>-281830</v>
      </c>
      <c r="CN92" s="1">
        <v>42931</v>
      </c>
      <c r="CO92">
        <v>31.432478700000001</v>
      </c>
      <c r="CQ92" s="20">
        <v>42931</v>
      </c>
      <c r="CR92" s="21">
        <v>27201.589999999997</v>
      </c>
      <c r="CT92" s="1">
        <v>42901</v>
      </c>
      <c r="CU92" s="1">
        <v>42931</v>
      </c>
      <c r="CV92" s="18">
        <v>247961.63</v>
      </c>
      <c r="CW92" s="18">
        <v>157208303.18000001</v>
      </c>
      <c r="CX92" s="18">
        <v>19279.21</v>
      </c>
      <c r="DA92" s="1">
        <v>38183</v>
      </c>
      <c r="DB92">
        <v>2.5</v>
      </c>
      <c r="DC92">
        <v>2.1999999999999999E-2</v>
      </c>
      <c r="DD92">
        <v>0.15723000000000001</v>
      </c>
      <c r="DE92">
        <v>923526</v>
      </c>
      <c r="DG92" s="1">
        <v>39583</v>
      </c>
      <c r="DH92">
        <v>0</v>
      </c>
      <c r="DI92">
        <v>0</v>
      </c>
      <c r="DJ92">
        <v>222881074</v>
      </c>
      <c r="DK92">
        <v>20610980</v>
      </c>
      <c r="DL92">
        <v>0</v>
      </c>
      <c r="DM92">
        <v>0</v>
      </c>
      <c r="DN92">
        <v>74813</v>
      </c>
      <c r="DO92">
        <v>0</v>
      </c>
      <c r="DP92">
        <v>1558</v>
      </c>
      <c r="DQ92">
        <v>0</v>
      </c>
      <c r="DR92">
        <v>0</v>
      </c>
      <c r="DS92">
        <v>106701335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92421301</v>
      </c>
      <c r="EA92">
        <v>0</v>
      </c>
      <c r="EB92">
        <v>3071087</v>
      </c>
      <c r="EE92" s="1"/>
      <c r="EG92" s="1">
        <v>43905</v>
      </c>
      <c r="EH92">
        <v>593.52</v>
      </c>
      <c r="EI92">
        <v>437.65</v>
      </c>
      <c r="EJ92">
        <v>1214.82</v>
      </c>
      <c r="EN92" s="1">
        <v>39278</v>
      </c>
      <c r="EO92">
        <v>234384147</v>
      </c>
      <c r="EP92">
        <v>260981950</v>
      </c>
      <c r="EQ92">
        <v>-26597803</v>
      </c>
      <c r="ES92"/>
      <c r="EV92" s="1">
        <v>42933</v>
      </c>
      <c r="EW92">
        <v>393.91</v>
      </c>
      <c r="EX92" s="1"/>
      <c r="EY92" s="1">
        <v>42901</v>
      </c>
      <c r="EZ92" s="3">
        <v>-19400</v>
      </c>
    </row>
    <row r="93" spans="1:156" x14ac:dyDescent="0.25">
      <c r="A93" s="1">
        <v>42962</v>
      </c>
      <c r="B93" s="18">
        <v>222053.11</v>
      </c>
      <c r="C93" s="18">
        <v>141643637.5</v>
      </c>
      <c r="D93" s="18">
        <v>21747.67</v>
      </c>
      <c r="F93" s="1">
        <v>42962</v>
      </c>
      <c r="G93" s="5">
        <v>14019.57</v>
      </c>
      <c r="H93">
        <v>14019.57</v>
      </c>
      <c r="I93" s="5">
        <f t="shared" si="3"/>
        <v>0</v>
      </c>
      <c r="J93" s="1">
        <v>42962</v>
      </c>
      <c r="K93">
        <v>3.1509</v>
      </c>
      <c r="L93" s="4">
        <v>23200936</v>
      </c>
      <c r="M93" s="11">
        <v>383270145.51000005</v>
      </c>
      <c r="N93" s="11">
        <v>2464283.21</v>
      </c>
      <c r="O93" s="12">
        <v>529200221</v>
      </c>
      <c r="P93" s="11">
        <v>85239372.719999999</v>
      </c>
      <c r="Q93" s="11">
        <v>19642541.260000002</v>
      </c>
      <c r="R93">
        <v>15130631.620000005</v>
      </c>
      <c r="S93">
        <v>966218.15</v>
      </c>
      <c r="T93">
        <v>178223918.81999999</v>
      </c>
      <c r="U93">
        <v>6278.27</v>
      </c>
      <c r="V93">
        <v>179207394.21000001</v>
      </c>
      <c r="W93">
        <v>19336799997</v>
      </c>
      <c r="X93">
        <v>14789290641</v>
      </c>
      <c r="Y93">
        <v>140.13999999999999</v>
      </c>
      <c r="Z93" s="13">
        <v>9.5842278099999997E-2</v>
      </c>
      <c r="AA93">
        <v>9.15</v>
      </c>
      <c r="AB93">
        <v>937</v>
      </c>
      <c r="AC93">
        <v>1203149108700</v>
      </c>
      <c r="AD93">
        <v>-0.03</v>
      </c>
      <c r="AE93">
        <v>1068.3216666666599</v>
      </c>
      <c r="AF93">
        <v>850.73299999999995</v>
      </c>
      <c r="AG93">
        <v>781.56476190476099</v>
      </c>
      <c r="AH93">
        <v>960.12480000000005</v>
      </c>
      <c r="AI93">
        <v>12.677880878585199</v>
      </c>
      <c r="AJ93">
        <v>1.19</v>
      </c>
      <c r="AK93" s="15">
        <v>163.96</v>
      </c>
      <c r="AL93" s="15">
        <v>3.78</v>
      </c>
      <c r="AM93">
        <v>-20.05</v>
      </c>
      <c r="AN93" s="18">
        <v>555915.69999999995</v>
      </c>
      <c r="AO93">
        <f t="shared" si="2"/>
        <v>555915700000</v>
      </c>
      <c r="AP93">
        <v>0.53694160000000002</v>
      </c>
      <c r="AQ93">
        <v>8.82</v>
      </c>
      <c r="AR93">
        <v>1.77</v>
      </c>
      <c r="AS93" s="1">
        <v>42597</v>
      </c>
      <c r="AT93">
        <v>23134440000</v>
      </c>
      <c r="AU93">
        <v>0.4</v>
      </c>
      <c r="AV93" s="3">
        <v>3704</v>
      </c>
      <c r="AW93">
        <v>21950.81</v>
      </c>
      <c r="AX93">
        <v>2353922000</v>
      </c>
      <c r="AY93">
        <v>23590000</v>
      </c>
      <c r="AZ93">
        <v>4905638000</v>
      </c>
      <c r="BA93">
        <v>11308785000</v>
      </c>
      <c r="BB93">
        <v>4542506000</v>
      </c>
      <c r="BC93">
        <v>18591934000</v>
      </c>
      <c r="BF93">
        <v>4547509356</v>
      </c>
      <c r="BG93">
        <v>34126090638</v>
      </c>
      <c r="BH93" s="4">
        <v>11005311</v>
      </c>
      <c r="BI93" s="4">
        <v>32892323</v>
      </c>
      <c r="BJ93" s="4">
        <v>77667139</v>
      </c>
      <c r="BK93" s="4">
        <v>83463319</v>
      </c>
      <c r="BL93" s="4">
        <v>6370854</v>
      </c>
      <c r="BM93" s="4">
        <v>82166693</v>
      </c>
      <c r="BN93" s="4">
        <v>3450443</v>
      </c>
      <c r="BO93" s="4">
        <v>19950752</v>
      </c>
      <c r="BP93" s="4">
        <v>153511027</v>
      </c>
      <c r="BQ93" s="4">
        <v>56258077</v>
      </c>
      <c r="BR93" s="4">
        <v>2464283</v>
      </c>
      <c r="BT93" s="1">
        <v>42963</v>
      </c>
      <c r="BW93" s="1">
        <v>42962</v>
      </c>
      <c r="BX93" s="5">
        <v>5271869.3999999994</v>
      </c>
      <c r="BZ93" s="1">
        <v>42962</v>
      </c>
      <c r="CA93" s="5">
        <v>397927.01</v>
      </c>
      <c r="CE93" s="1">
        <v>42948</v>
      </c>
      <c r="CF93">
        <v>162626.67000000001</v>
      </c>
      <c r="CG93">
        <v>189543.33</v>
      </c>
      <c r="CH93">
        <v>26920</v>
      </c>
      <c r="CI93">
        <v>55020</v>
      </c>
      <c r="CJ93">
        <v>6090063.3300000001</v>
      </c>
      <c r="CK93">
        <v>-53476.67</v>
      </c>
      <c r="CL93">
        <v>-281830</v>
      </c>
      <c r="CN93" s="1">
        <v>42962</v>
      </c>
      <c r="CO93">
        <v>31.432478700000001</v>
      </c>
      <c r="CQ93" s="20">
        <v>42962</v>
      </c>
      <c r="CR93" s="21">
        <v>27808.589999999997</v>
      </c>
      <c r="CT93" s="1">
        <v>42931</v>
      </c>
      <c r="CU93" s="1">
        <v>42962</v>
      </c>
      <c r="CV93" s="18">
        <v>222053.11</v>
      </c>
      <c r="CW93" s="18">
        <v>141643637.5</v>
      </c>
      <c r="CX93" s="18">
        <v>21747.67</v>
      </c>
      <c r="DA93" s="1">
        <v>38214</v>
      </c>
      <c r="DB93">
        <v>2.5</v>
      </c>
      <c r="DC93">
        <v>2.1999999999999999E-2</v>
      </c>
      <c r="DD93">
        <v>0.15723000000000001</v>
      </c>
      <c r="DE93">
        <v>923526</v>
      </c>
      <c r="DG93" s="1">
        <v>39614</v>
      </c>
      <c r="DH93">
        <v>0</v>
      </c>
      <c r="DI93">
        <v>0</v>
      </c>
      <c r="DJ93">
        <v>105175516</v>
      </c>
      <c r="DK93">
        <v>9215779</v>
      </c>
      <c r="DL93">
        <v>0</v>
      </c>
      <c r="DM93">
        <v>0</v>
      </c>
      <c r="DN93">
        <v>75251</v>
      </c>
      <c r="DO93">
        <v>0</v>
      </c>
      <c r="DP93">
        <v>0</v>
      </c>
      <c r="DQ93">
        <v>0</v>
      </c>
      <c r="DR93">
        <v>0</v>
      </c>
      <c r="DS93">
        <v>47792301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46899446</v>
      </c>
      <c r="EA93">
        <v>0</v>
      </c>
      <c r="EB93">
        <v>1192739</v>
      </c>
      <c r="EE93" s="1"/>
      <c r="EG93" s="1">
        <v>43936</v>
      </c>
      <c r="EH93">
        <v>593.94000000000005</v>
      </c>
      <c r="EI93">
        <v>438.08</v>
      </c>
      <c r="EJ93">
        <v>1215.18</v>
      </c>
      <c r="EN93" s="1">
        <v>39309</v>
      </c>
      <c r="EO93">
        <v>200480264</v>
      </c>
      <c r="EP93">
        <v>200407596</v>
      </c>
      <c r="EQ93">
        <v>72668</v>
      </c>
      <c r="ES93" s="3"/>
      <c r="EV93" s="1">
        <v>42964</v>
      </c>
      <c r="EW93">
        <v>463.7</v>
      </c>
      <c r="EX93" s="1"/>
      <c r="EY93" s="1">
        <v>42931</v>
      </c>
      <c r="EZ93" t="s">
        <v>147</v>
      </c>
    </row>
    <row r="94" spans="1:156" x14ac:dyDescent="0.25">
      <c r="A94" s="1">
        <v>42993</v>
      </c>
      <c r="B94" s="18">
        <v>325652.95</v>
      </c>
      <c r="C94" s="18">
        <v>137692768.34999999</v>
      </c>
      <c r="D94" s="18">
        <v>33775.699999999997</v>
      </c>
      <c r="F94" s="1">
        <v>42993</v>
      </c>
      <c r="G94" s="5">
        <v>21836.95</v>
      </c>
      <c r="H94">
        <v>21836.95</v>
      </c>
      <c r="I94" s="5">
        <f t="shared" si="3"/>
        <v>0</v>
      </c>
      <c r="J94" s="1">
        <v>42993</v>
      </c>
      <c r="K94">
        <v>3.1347999999999998</v>
      </c>
      <c r="L94" s="4">
        <v>14876725</v>
      </c>
      <c r="M94" s="11">
        <v>403236245.42000008</v>
      </c>
      <c r="N94" s="11">
        <v>1786105.38</v>
      </c>
      <c r="O94" s="12">
        <v>572750678</v>
      </c>
      <c r="P94" s="11">
        <v>85066114.090000018</v>
      </c>
      <c r="Q94" s="11">
        <v>37949194.649999999</v>
      </c>
      <c r="R94">
        <v>15469198.65</v>
      </c>
      <c r="S94">
        <v>814535.75</v>
      </c>
      <c r="T94">
        <v>205912356.88999999</v>
      </c>
      <c r="U94">
        <v>3018.23</v>
      </c>
      <c r="V94">
        <v>206729910.87</v>
      </c>
      <c r="W94">
        <v>18533214138</v>
      </c>
      <c r="X94">
        <v>14242528368</v>
      </c>
      <c r="Y94">
        <v>134.86000000000001</v>
      </c>
      <c r="Z94" s="13">
        <v>0.4681998128</v>
      </c>
      <c r="AA94">
        <v>8.35</v>
      </c>
      <c r="AB94">
        <v>937</v>
      </c>
      <c r="AC94">
        <v>1195123691200</v>
      </c>
      <c r="AD94">
        <v>-0.02</v>
      </c>
      <c r="AE94">
        <v>1072.36055555555</v>
      </c>
      <c r="AF94">
        <v>852.16200000000003</v>
      </c>
      <c r="AG94">
        <v>783.53809523809502</v>
      </c>
      <c r="AH94">
        <v>963.56560000000002</v>
      </c>
      <c r="AI94">
        <v>12.5249194908756</v>
      </c>
      <c r="AJ94">
        <v>1.1599999999999999</v>
      </c>
      <c r="AK94" s="16">
        <v>175</v>
      </c>
      <c r="AL94" s="16">
        <v>3.88</v>
      </c>
      <c r="AM94">
        <v>12.739000000000001</v>
      </c>
      <c r="AN94" s="18">
        <v>544327.9</v>
      </c>
      <c r="AO94">
        <f t="shared" si="2"/>
        <v>544327900000</v>
      </c>
      <c r="AP94">
        <v>0.53694160000000002</v>
      </c>
      <c r="AQ94">
        <v>9.6999999999999993</v>
      </c>
      <c r="AR94">
        <v>4.07</v>
      </c>
      <c r="AS94" s="1">
        <v>42628</v>
      </c>
      <c r="AT94">
        <v>23134440000</v>
      </c>
      <c r="AU94">
        <v>0.4</v>
      </c>
      <c r="AV94" s="3">
        <v>3704</v>
      </c>
      <c r="AW94">
        <v>21950.81</v>
      </c>
      <c r="AX94">
        <v>2353922000</v>
      </c>
      <c r="AY94">
        <v>23590000</v>
      </c>
      <c r="AZ94">
        <v>4905638000</v>
      </c>
      <c r="BA94">
        <v>11308785000</v>
      </c>
      <c r="BB94">
        <v>4542506000</v>
      </c>
      <c r="BC94">
        <v>18591934000</v>
      </c>
      <c r="BF94">
        <v>4290685770</v>
      </c>
      <c r="BG94">
        <v>32775742506</v>
      </c>
      <c r="BH94" s="4">
        <v>17067762</v>
      </c>
      <c r="BI94" s="4">
        <v>33296698</v>
      </c>
      <c r="BJ94" s="4">
        <v>78306785</v>
      </c>
      <c r="BK94" s="4">
        <v>85766948</v>
      </c>
      <c r="BL94" s="4">
        <v>6721977</v>
      </c>
      <c r="BM94" s="4">
        <v>84801019</v>
      </c>
      <c r="BN94" s="4">
        <v>3514355</v>
      </c>
      <c r="BO94" s="4">
        <v>17190293</v>
      </c>
      <c r="BP94" s="4">
        <v>183382025</v>
      </c>
      <c r="BQ94" s="4">
        <v>60924006</v>
      </c>
      <c r="BR94" s="4">
        <v>1778810</v>
      </c>
      <c r="BT94" s="1">
        <v>42994</v>
      </c>
      <c r="BW94" s="1">
        <v>42993</v>
      </c>
      <c r="BX94" s="5">
        <v>3669277.3899999997</v>
      </c>
      <c r="BZ94" s="1">
        <v>42993</v>
      </c>
      <c r="CA94" s="5">
        <v>425032.75</v>
      </c>
      <c r="CE94" s="1">
        <v>42979</v>
      </c>
      <c r="CF94">
        <v>162626.67000000001</v>
      </c>
      <c r="CG94">
        <v>189543.33</v>
      </c>
      <c r="CH94">
        <v>26920</v>
      </c>
      <c r="CI94">
        <v>55020</v>
      </c>
      <c r="CJ94">
        <v>6090063.3300000001</v>
      </c>
      <c r="CK94">
        <v>-53476.67</v>
      </c>
      <c r="CL94">
        <v>-281830</v>
      </c>
      <c r="CN94" s="1">
        <v>42993</v>
      </c>
      <c r="CO94">
        <v>31.432478700000001</v>
      </c>
      <c r="CQ94" s="20">
        <v>42993</v>
      </c>
      <c r="CR94" s="21">
        <v>27138.589999999997</v>
      </c>
      <c r="CT94" s="1">
        <v>42962</v>
      </c>
      <c r="CU94" s="1">
        <v>42993</v>
      </c>
      <c r="CV94" s="18">
        <v>325652.95</v>
      </c>
      <c r="CW94" s="18">
        <v>137692768.34999999</v>
      </c>
      <c r="CX94" s="18">
        <v>33775.699999999997</v>
      </c>
      <c r="DA94" s="1">
        <v>38245</v>
      </c>
      <c r="DB94">
        <v>2.5</v>
      </c>
      <c r="DC94">
        <v>2.1999999999999999E-2</v>
      </c>
      <c r="DD94">
        <v>0.15723000000000001</v>
      </c>
      <c r="DE94">
        <v>923526</v>
      </c>
      <c r="DG94" s="1">
        <v>39644</v>
      </c>
      <c r="DH94">
        <v>0</v>
      </c>
      <c r="DI94">
        <v>0</v>
      </c>
      <c r="DJ94">
        <v>186961520</v>
      </c>
      <c r="DK94">
        <v>5506443</v>
      </c>
      <c r="DL94">
        <v>0</v>
      </c>
      <c r="DM94">
        <v>0</v>
      </c>
      <c r="DN94">
        <v>80457</v>
      </c>
      <c r="DO94">
        <v>0</v>
      </c>
      <c r="DP94">
        <v>0</v>
      </c>
      <c r="DQ94">
        <v>0</v>
      </c>
      <c r="DR94">
        <v>0</v>
      </c>
      <c r="DS94">
        <v>40676690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139373634</v>
      </c>
      <c r="EA94">
        <v>0</v>
      </c>
      <c r="EB94">
        <v>1324296</v>
      </c>
      <c r="EE94" s="1"/>
      <c r="EG94" s="1">
        <v>43966</v>
      </c>
      <c r="EH94">
        <v>603.26</v>
      </c>
      <c r="EI94">
        <v>437.34</v>
      </c>
      <c r="EJ94">
        <v>1261.8399999999999</v>
      </c>
      <c r="EN94" s="1">
        <v>39340</v>
      </c>
      <c r="EO94">
        <v>177680009</v>
      </c>
      <c r="EP94">
        <v>224908051</v>
      </c>
      <c r="EQ94">
        <v>-47228042</v>
      </c>
      <c r="ES94"/>
      <c r="EV94" s="1">
        <v>42995</v>
      </c>
      <c r="EW94">
        <v>2103.19</v>
      </c>
      <c r="EX94" s="1"/>
      <c r="EY94" s="1">
        <v>42962</v>
      </c>
      <c r="EZ94" s="3">
        <v>12739</v>
      </c>
    </row>
    <row r="95" spans="1:156" x14ac:dyDescent="0.25">
      <c r="A95" s="1">
        <v>43023</v>
      </c>
      <c r="B95" s="18">
        <v>229395.98</v>
      </c>
      <c r="C95" s="18">
        <v>135493445.09999999</v>
      </c>
      <c r="D95" s="18">
        <v>16330.25</v>
      </c>
      <c r="F95" s="1">
        <v>43023</v>
      </c>
      <c r="G95" s="5">
        <v>10496.66</v>
      </c>
      <c r="H95">
        <v>10496.66</v>
      </c>
      <c r="I95" s="5">
        <f t="shared" si="3"/>
        <v>0</v>
      </c>
      <c r="J95" s="1">
        <v>43023</v>
      </c>
      <c r="K95">
        <v>3.1911999999999998</v>
      </c>
      <c r="L95" s="4">
        <v>11543775</v>
      </c>
      <c r="M95" s="11">
        <v>383350368.48000008</v>
      </c>
      <c r="N95" s="11">
        <v>3203611.17</v>
      </c>
      <c r="O95" s="12">
        <v>564152762</v>
      </c>
      <c r="P95" s="11">
        <v>77303196.430000007</v>
      </c>
      <c r="Q95" s="11">
        <v>55078228.379999995</v>
      </c>
      <c r="R95">
        <v>14895212.309999999</v>
      </c>
      <c r="S95" s="11">
        <v>1280151.1000000001</v>
      </c>
      <c r="T95" s="18">
        <v>197638465.75</v>
      </c>
      <c r="U95">
        <v>8325.31</v>
      </c>
      <c r="V95" s="18">
        <v>198926942.16</v>
      </c>
      <c r="W95">
        <v>18694329848</v>
      </c>
      <c r="X95">
        <v>14598898881</v>
      </c>
      <c r="Y95">
        <v>136.07</v>
      </c>
      <c r="Z95" s="13">
        <v>0.1964782206</v>
      </c>
      <c r="AA95">
        <v>8.01</v>
      </c>
      <c r="AB95">
        <v>937</v>
      </c>
      <c r="AC95">
        <v>1213776111200</v>
      </c>
      <c r="AD95">
        <v>0.37</v>
      </c>
      <c r="AE95">
        <v>1073.7366666666601</v>
      </c>
      <c r="AF95">
        <v>852.97649999999999</v>
      </c>
      <c r="AG95">
        <v>785.33952380952303</v>
      </c>
      <c r="AH95">
        <v>963.60919999999999</v>
      </c>
      <c r="AI95">
        <v>12.305659799341299</v>
      </c>
      <c r="AJ95">
        <v>1.42</v>
      </c>
      <c r="AK95" s="15">
        <v>187.09</v>
      </c>
      <c r="AL95" s="15">
        <v>3.9</v>
      </c>
      <c r="AM95">
        <v>35.619999999999997</v>
      </c>
      <c r="AN95" s="18">
        <v>568803.9</v>
      </c>
      <c r="AO95">
        <f t="shared" si="2"/>
        <v>568803900000</v>
      </c>
      <c r="AP95">
        <v>0.53694160000000002</v>
      </c>
      <c r="AQ95">
        <v>5.21</v>
      </c>
      <c r="AR95">
        <v>-0.87</v>
      </c>
      <c r="AS95" s="1">
        <v>42658</v>
      </c>
      <c r="AT95">
        <v>23134440000</v>
      </c>
      <c r="AU95">
        <v>0.4</v>
      </c>
      <c r="AV95" s="3">
        <v>3704</v>
      </c>
      <c r="AW95">
        <v>21950.81</v>
      </c>
      <c r="AX95">
        <v>2353922000</v>
      </c>
      <c r="AY95">
        <v>23590000</v>
      </c>
      <c r="AZ95">
        <v>4905638000</v>
      </c>
      <c r="BA95">
        <v>11308785000</v>
      </c>
      <c r="BB95">
        <v>4542506000</v>
      </c>
      <c r="BC95">
        <v>18591934000</v>
      </c>
      <c r="BF95">
        <v>4095430967</v>
      </c>
      <c r="BG95">
        <v>33293228729</v>
      </c>
      <c r="BH95" s="4">
        <v>18364310</v>
      </c>
      <c r="BI95" s="4">
        <v>32372827</v>
      </c>
      <c r="BJ95" s="4">
        <v>78998847</v>
      </c>
      <c r="BK95" s="4">
        <v>88767144</v>
      </c>
      <c r="BL95" s="4">
        <v>7234221</v>
      </c>
      <c r="BM95" s="4">
        <v>78378279</v>
      </c>
      <c r="BN95" s="4">
        <v>4195945</v>
      </c>
      <c r="BO95" s="4">
        <v>20455188</v>
      </c>
      <c r="BP95" s="4">
        <v>162935435</v>
      </c>
      <c r="BQ95" s="4">
        <v>69246955</v>
      </c>
      <c r="BR95" s="4">
        <v>3203611</v>
      </c>
      <c r="BT95" s="1">
        <v>43024</v>
      </c>
      <c r="BW95" s="1">
        <v>43023</v>
      </c>
      <c r="BX95" s="5">
        <v>2573814.1</v>
      </c>
      <c r="BZ95" s="1">
        <v>43023</v>
      </c>
      <c r="CA95" s="5">
        <v>481966.71</v>
      </c>
      <c r="CE95" s="1">
        <v>43009</v>
      </c>
      <c r="CF95">
        <v>116030</v>
      </c>
      <c r="CG95">
        <v>141173.32999999999</v>
      </c>
      <c r="CH95">
        <v>25143.33</v>
      </c>
      <c r="CI95">
        <v>-36420</v>
      </c>
      <c r="CJ95">
        <v>6106246.6699999999</v>
      </c>
      <c r="CK95">
        <v>-50476.67</v>
      </c>
      <c r="CL95">
        <v>-218470</v>
      </c>
      <c r="CN95" s="1">
        <v>43023</v>
      </c>
      <c r="CO95">
        <v>31.432478700000001</v>
      </c>
      <c r="CQ95" s="20">
        <v>43023</v>
      </c>
      <c r="CR95" s="21">
        <v>27518.589999999997</v>
      </c>
      <c r="CT95" s="1">
        <v>42993</v>
      </c>
      <c r="CU95" s="1">
        <v>43023</v>
      </c>
      <c r="CV95" s="18">
        <v>229395.98</v>
      </c>
      <c r="CW95" s="18">
        <v>135493445.09999999</v>
      </c>
      <c r="CX95" s="18">
        <v>16330.25</v>
      </c>
      <c r="DA95" s="1">
        <v>38275</v>
      </c>
      <c r="DB95">
        <v>2.5</v>
      </c>
      <c r="DC95">
        <v>2.1999999999999999E-2</v>
      </c>
      <c r="DD95">
        <v>0.15723000000000001</v>
      </c>
      <c r="DE95">
        <v>923526</v>
      </c>
      <c r="DG95" s="1">
        <v>39675</v>
      </c>
      <c r="DH95">
        <v>0</v>
      </c>
      <c r="DI95">
        <v>0</v>
      </c>
      <c r="DJ95">
        <v>256547990</v>
      </c>
      <c r="DK95">
        <v>16058063</v>
      </c>
      <c r="DL95">
        <v>0</v>
      </c>
      <c r="DM95">
        <v>0</v>
      </c>
      <c r="DN95">
        <v>83842</v>
      </c>
      <c r="DO95">
        <v>0</v>
      </c>
      <c r="DP95">
        <v>0</v>
      </c>
      <c r="DQ95">
        <v>0</v>
      </c>
      <c r="DR95">
        <v>0</v>
      </c>
      <c r="DS95">
        <v>60055125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177741356</v>
      </c>
      <c r="EA95">
        <v>0</v>
      </c>
      <c r="EB95">
        <v>2609604</v>
      </c>
      <c r="EE95" s="1"/>
      <c r="EG95" s="1">
        <v>43997</v>
      </c>
      <c r="EH95">
        <v>603.69000000000005</v>
      </c>
      <c r="EI95">
        <v>437.91</v>
      </c>
      <c r="EJ95">
        <v>1261.8399999999999</v>
      </c>
      <c r="EN95" s="1">
        <v>39370</v>
      </c>
      <c r="EO95">
        <v>174278086</v>
      </c>
      <c r="EP95">
        <v>113804008</v>
      </c>
      <c r="EQ95">
        <v>60474078</v>
      </c>
      <c r="ES95" s="3"/>
      <c r="EV95" s="1">
        <v>43025</v>
      </c>
      <c r="EW95">
        <v>9302.93</v>
      </c>
      <c r="EX95" s="1"/>
      <c r="EY95" s="1">
        <v>42993</v>
      </c>
      <c r="EZ95" s="3">
        <v>35620</v>
      </c>
    </row>
    <row r="96" spans="1:156" x14ac:dyDescent="0.25">
      <c r="A96" s="1">
        <v>43054</v>
      </c>
      <c r="B96" s="18">
        <v>351343.19</v>
      </c>
      <c r="C96" s="18">
        <v>147418733.91</v>
      </c>
      <c r="D96" s="18">
        <v>52686.36</v>
      </c>
      <c r="F96" s="1">
        <v>43054</v>
      </c>
      <c r="G96" s="5">
        <v>34127.440000000002</v>
      </c>
      <c r="H96">
        <v>34127.440000000002</v>
      </c>
      <c r="I96" s="5">
        <f t="shared" si="3"/>
        <v>0</v>
      </c>
      <c r="J96" s="1">
        <v>43054</v>
      </c>
      <c r="K96">
        <v>3.2593999999999999</v>
      </c>
      <c r="L96" s="4">
        <v>9199520</v>
      </c>
      <c r="M96" s="11">
        <v>410868188.97000003</v>
      </c>
      <c r="N96" s="11">
        <v>3915062.0700000003</v>
      </c>
      <c r="O96" s="12">
        <v>594330549</v>
      </c>
      <c r="P96" s="11">
        <v>82467908.480000019</v>
      </c>
      <c r="Q96" s="11">
        <v>55029179.089999996</v>
      </c>
      <c r="R96">
        <v>15396054.299999999</v>
      </c>
      <c r="S96">
        <v>2284559.85</v>
      </c>
      <c r="T96">
        <v>214115132.19999999</v>
      </c>
      <c r="U96">
        <v>2345.17</v>
      </c>
      <c r="V96">
        <v>216402037.22</v>
      </c>
      <c r="W96">
        <v>16584235219</v>
      </c>
      <c r="X96">
        <v>13951600049</v>
      </c>
      <c r="Y96">
        <v>135.08000000000001</v>
      </c>
      <c r="Z96" s="13">
        <v>0.52430195850000005</v>
      </c>
      <c r="AA96">
        <v>7.4</v>
      </c>
      <c r="AB96">
        <v>937</v>
      </c>
      <c r="AC96">
        <v>1242013926400</v>
      </c>
      <c r="AD96">
        <v>0.18</v>
      </c>
      <c r="AE96">
        <v>1079.68611111111</v>
      </c>
      <c r="AF96">
        <v>857.58349999999996</v>
      </c>
      <c r="AG96">
        <v>786.21523809523796</v>
      </c>
      <c r="AH96">
        <v>969.43119999999999</v>
      </c>
      <c r="AI96">
        <v>12.1328724745063</v>
      </c>
      <c r="AJ96">
        <v>1.28</v>
      </c>
      <c r="AK96" s="16">
        <v>203.67</v>
      </c>
      <c r="AL96" s="16">
        <v>4</v>
      </c>
      <c r="AM96">
        <v>37.72</v>
      </c>
      <c r="AN96" s="18">
        <v>574019.5</v>
      </c>
      <c r="AO96">
        <f t="shared" si="2"/>
        <v>574019500000</v>
      </c>
      <c r="AP96">
        <v>0.53694160000000002</v>
      </c>
      <c r="AQ96">
        <v>5.26</v>
      </c>
      <c r="AR96">
        <v>0.05</v>
      </c>
      <c r="AS96" s="1">
        <v>42689</v>
      </c>
      <c r="AT96">
        <v>23134440000</v>
      </c>
      <c r="AU96">
        <v>0.4</v>
      </c>
      <c r="AV96" s="3">
        <v>3704</v>
      </c>
      <c r="AW96">
        <v>21950.81</v>
      </c>
      <c r="AX96">
        <v>2353922000</v>
      </c>
      <c r="AY96">
        <v>23590000</v>
      </c>
      <c r="AZ96">
        <v>4905638000</v>
      </c>
      <c r="BA96">
        <v>11308785000</v>
      </c>
      <c r="BB96">
        <v>4542506000</v>
      </c>
      <c r="BC96">
        <v>18591934000</v>
      </c>
      <c r="BF96">
        <v>2632635170</v>
      </c>
      <c r="BG96">
        <v>30535835268</v>
      </c>
      <c r="BH96" s="4">
        <v>19298273</v>
      </c>
      <c r="BI96" s="4">
        <v>31895543</v>
      </c>
      <c r="BJ96" s="4">
        <v>84457059</v>
      </c>
      <c r="BK96" s="4">
        <v>83660098</v>
      </c>
      <c r="BL96" s="4">
        <v>6927543</v>
      </c>
      <c r="BM96" s="4">
        <v>81630246</v>
      </c>
      <c r="BN96" s="4">
        <v>2999406</v>
      </c>
      <c r="BO96" s="4">
        <v>22044962</v>
      </c>
      <c r="BP96" s="4">
        <v>182115584</v>
      </c>
      <c r="BQ96" s="4">
        <v>75386773</v>
      </c>
      <c r="BR96" s="4">
        <v>3915062</v>
      </c>
      <c r="BT96" s="1">
        <v>43055</v>
      </c>
      <c r="BW96" s="1">
        <v>43054</v>
      </c>
      <c r="BX96" s="5">
        <v>1578670.29</v>
      </c>
      <c r="BZ96" s="1">
        <v>43054</v>
      </c>
      <c r="CA96" s="5">
        <v>438002</v>
      </c>
      <c r="CE96" s="1">
        <v>43040</v>
      </c>
      <c r="CF96">
        <v>116030</v>
      </c>
      <c r="CG96">
        <v>141173.32999999999</v>
      </c>
      <c r="CH96">
        <v>25143.33</v>
      </c>
      <c r="CI96">
        <v>-36420</v>
      </c>
      <c r="CJ96">
        <v>6106246.6699999999</v>
      </c>
      <c r="CK96">
        <v>-50476.67</v>
      </c>
      <c r="CL96">
        <v>-218470</v>
      </c>
      <c r="CN96" s="1">
        <v>43054</v>
      </c>
      <c r="CO96">
        <v>31.432478700000001</v>
      </c>
      <c r="CQ96" s="20">
        <v>43054</v>
      </c>
      <c r="CR96" s="21">
        <v>27281.589999999997</v>
      </c>
      <c r="CT96" s="1">
        <v>43023</v>
      </c>
      <c r="CU96" s="1">
        <v>43054</v>
      </c>
      <c r="CV96" s="18">
        <v>351343.19</v>
      </c>
      <c r="CW96" s="18">
        <v>147418733.91</v>
      </c>
      <c r="CX96" s="18">
        <v>52686.36</v>
      </c>
      <c r="DA96" s="1">
        <v>38306</v>
      </c>
      <c r="DB96">
        <v>2.5</v>
      </c>
      <c r="DC96">
        <v>2.1999999999999999E-2</v>
      </c>
      <c r="DD96">
        <v>0.15723000000000001</v>
      </c>
      <c r="DE96">
        <v>923526</v>
      </c>
      <c r="DG96" s="1">
        <v>39706</v>
      </c>
      <c r="DH96">
        <v>0</v>
      </c>
      <c r="DI96">
        <v>0</v>
      </c>
      <c r="DJ96">
        <v>253876592</v>
      </c>
      <c r="DK96">
        <v>16102104</v>
      </c>
      <c r="DL96">
        <v>0</v>
      </c>
      <c r="DM96">
        <v>0</v>
      </c>
      <c r="DN96">
        <v>73980</v>
      </c>
      <c r="DO96">
        <v>0</v>
      </c>
      <c r="DP96">
        <v>0</v>
      </c>
      <c r="DQ96">
        <v>0</v>
      </c>
      <c r="DR96">
        <v>0</v>
      </c>
      <c r="DS96">
        <v>88278273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147506058</v>
      </c>
      <c r="EA96">
        <v>0</v>
      </c>
      <c r="EB96">
        <v>1916177</v>
      </c>
      <c r="EE96" s="1"/>
      <c r="EG96" s="1">
        <v>44027</v>
      </c>
      <c r="EH96">
        <v>606.71</v>
      </c>
      <c r="EI96">
        <v>441.72</v>
      </c>
      <c r="EJ96">
        <v>1262.22</v>
      </c>
      <c r="EN96" s="1">
        <v>39401</v>
      </c>
      <c r="EO96">
        <v>184517710</v>
      </c>
      <c r="EP96">
        <v>301420395</v>
      </c>
      <c r="EQ96">
        <v>-116902685</v>
      </c>
      <c r="ES96"/>
      <c r="EV96" s="1">
        <v>43056</v>
      </c>
      <c r="EW96">
        <v>488.03</v>
      </c>
      <c r="EX96" s="1"/>
      <c r="EY96" s="1">
        <v>43023</v>
      </c>
      <c r="EZ96" s="3">
        <v>377200</v>
      </c>
    </row>
    <row r="97" spans="1:156" x14ac:dyDescent="0.25">
      <c r="A97" s="1">
        <v>43084</v>
      </c>
      <c r="B97" s="18">
        <v>372462.8</v>
      </c>
      <c r="C97" s="18">
        <v>180482198.47</v>
      </c>
      <c r="D97" s="18">
        <v>34782.480000000003</v>
      </c>
      <c r="F97" s="1">
        <v>43084</v>
      </c>
      <c r="G97" s="5">
        <v>22489.25</v>
      </c>
      <c r="H97">
        <v>22489.25</v>
      </c>
      <c r="I97" s="5">
        <f t="shared" si="3"/>
        <v>0</v>
      </c>
      <c r="J97" s="1">
        <v>43084</v>
      </c>
      <c r="K97">
        <v>3.2919</v>
      </c>
      <c r="L97" s="4">
        <v>12296714</v>
      </c>
      <c r="M97" s="11">
        <v>364678421.18000001</v>
      </c>
      <c r="N97" s="11">
        <v>2136721.56</v>
      </c>
      <c r="O97" s="12">
        <v>540928521</v>
      </c>
      <c r="P97" s="11">
        <v>83586702.710000038</v>
      </c>
      <c r="Q97" s="11">
        <v>46884403.610000007</v>
      </c>
      <c r="R97">
        <v>16386390.300000001</v>
      </c>
      <c r="S97">
        <v>1019043.69</v>
      </c>
      <c r="T97">
        <v>202428385.03999999</v>
      </c>
      <c r="U97">
        <v>3742.52</v>
      </c>
      <c r="V97">
        <v>203451171.25</v>
      </c>
      <c r="W97">
        <v>17476274644</v>
      </c>
      <c r="X97">
        <v>13323465863</v>
      </c>
      <c r="Y97">
        <v>135.78</v>
      </c>
      <c r="Z97" s="13">
        <v>0.88732396530000002</v>
      </c>
      <c r="AA97">
        <v>7</v>
      </c>
      <c r="AB97">
        <v>937</v>
      </c>
      <c r="AC97">
        <v>1231078426800</v>
      </c>
      <c r="AD97">
        <v>0.26</v>
      </c>
      <c r="AE97">
        <v>1079.3433333333301</v>
      </c>
      <c r="AF97">
        <v>857.20150000000001</v>
      </c>
      <c r="AG97">
        <v>784.66571428571399</v>
      </c>
      <c r="AH97">
        <v>969.11120000000005</v>
      </c>
      <c r="AI97">
        <v>11.8961416111806</v>
      </c>
      <c r="AJ97">
        <v>1.44</v>
      </c>
      <c r="AK97" s="15">
        <v>210.56</v>
      </c>
      <c r="AL97" s="15">
        <v>4.09</v>
      </c>
      <c r="AM97">
        <v>24.49</v>
      </c>
      <c r="AN97" s="18">
        <v>577802.80000000005</v>
      </c>
      <c r="AO97">
        <f t="shared" si="2"/>
        <v>577802800000</v>
      </c>
      <c r="AP97">
        <v>0.53694160000000002</v>
      </c>
      <c r="AQ97">
        <v>9.6</v>
      </c>
      <c r="AR97">
        <v>3.83</v>
      </c>
      <c r="AS97" s="1">
        <v>42719</v>
      </c>
      <c r="AT97">
        <v>23134440000</v>
      </c>
      <c r="AU97">
        <v>0.4</v>
      </c>
      <c r="AV97" s="3">
        <v>3704</v>
      </c>
      <c r="AW97">
        <v>21950.81</v>
      </c>
      <c r="AX97">
        <v>2353922000</v>
      </c>
      <c r="AY97">
        <v>23590000</v>
      </c>
      <c r="AZ97">
        <v>4905638000</v>
      </c>
      <c r="BA97">
        <v>11308785000</v>
      </c>
      <c r="BB97">
        <v>4542506000</v>
      </c>
      <c r="BC97">
        <v>18591934000</v>
      </c>
      <c r="BF97">
        <v>4152808781</v>
      </c>
      <c r="BG97">
        <v>30799740507</v>
      </c>
      <c r="BH97" s="4">
        <v>18600533</v>
      </c>
      <c r="BI97" s="4">
        <v>31202068</v>
      </c>
      <c r="BJ97" s="4">
        <v>84769477</v>
      </c>
      <c r="BK97" s="4">
        <v>82759702</v>
      </c>
      <c r="BL97" s="4">
        <v>5731415</v>
      </c>
      <c r="BM97" s="4">
        <v>91090555</v>
      </c>
      <c r="BN97" s="4">
        <v>2717864</v>
      </c>
      <c r="BO97" s="4">
        <v>17396209</v>
      </c>
      <c r="BP97" s="4">
        <v>127316310</v>
      </c>
      <c r="BQ97" s="4">
        <v>77207667</v>
      </c>
      <c r="BR97" s="4">
        <v>2136721</v>
      </c>
      <c r="BT97" s="1">
        <v>43085</v>
      </c>
      <c r="BW97" s="1">
        <v>43084</v>
      </c>
      <c r="BX97" s="5">
        <v>2486784.52</v>
      </c>
      <c r="BZ97" s="1">
        <v>43084</v>
      </c>
      <c r="CA97" s="5">
        <v>604315.56000000006</v>
      </c>
      <c r="CE97" s="1">
        <v>43070</v>
      </c>
      <c r="CF97">
        <v>116030</v>
      </c>
      <c r="CG97">
        <v>141173.32999999999</v>
      </c>
      <c r="CH97">
        <v>25143.33</v>
      </c>
      <c r="CI97">
        <v>-36420</v>
      </c>
      <c r="CJ97">
        <v>6106246.6699999999</v>
      </c>
      <c r="CK97">
        <v>-50476.67</v>
      </c>
      <c r="CL97">
        <v>-218470</v>
      </c>
      <c r="CN97" s="1">
        <v>43084</v>
      </c>
      <c r="CO97">
        <v>31.432478700000001</v>
      </c>
      <c r="CQ97" s="20">
        <v>43084</v>
      </c>
      <c r="CR97" s="21">
        <v>27281.589999999997</v>
      </c>
      <c r="CT97" s="1">
        <v>43054</v>
      </c>
      <c r="CU97" s="1">
        <v>43084</v>
      </c>
      <c r="CV97" s="18">
        <v>372462.8</v>
      </c>
      <c r="CW97" s="18">
        <v>180482198.47</v>
      </c>
      <c r="CX97" s="18">
        <v>34782.480000000003</v>
      </c>
      <c r="DA97" s="1">
        <v>38336</v>
      </c>
      <c r="DB97">
        <v>2.5</v>
      </c>
      <c r="DC97">
        <v>2.1999999999999999E-2</v>
      </c>
      <c r="DD97">
        <v>0.15723000000000001</v>
      </c>
      <c r="DE97">
        <v>923526</v>
      </c>
      <c r="DG97" s="1">
        <v>39736</v>
      </c>
      <c r="DH97">
        <v>0</v>
      </c>
      <c r="DI97">
        <v>0</v>
      </c>
      <c r="DJ97">
        <v>222297152</v>
      </c>
      <c r="DK97">
        <v>17950464</v>
      </c>
      <c r="DL97">
        <v>0</v>
      </c>
      <c r="DM97">
        <v>0</v>
      </c>
      <c r="DN97">
        <v>162022</v>
      </c>
      <c r="DO97">
        <v>0</v>
      </c>
      <c r="DP97">
        <v>0</v>
      </c>
      <c r="DQ97">
        <v>0</v>
      </c>
      <c r="DR97">
        <v>0</v>
      </c>
      <c r="DS97">
        <v>48721018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153009857</v>
      </c>
      <c r="EA97">
        <v>0</v>
      </c>
      <c r="EB97">
        <v>2453791</v>
      </c>
      <c r="EE97" s="1"/>
      <c r="EG97" s="1">
        <v>44058</v>
      </c>
      <c r="EH97">
        <v>612.29</v>
      </c>
      <c r="EI97">
        <v>447.68</v>
      </c>
      <c r="EJ97">
        <v>1266.8900000000001</v>
      </c>
      <c r="EN97" s="1">
        <v>39431</v>
      </c>
      <c r="EO97">
        <v>146667162</v>
      </c>
      <c r="EP97">
        <v>289882692</v>
      </c>
      <c r="EQ97">
        <v>-143215530</v>
      </c>
      <c r="ES97"/>
      <c r="EV97" s="1">
        <v>43086</v>
      </c>
      <c r="EW97">
        <v>392.74</v>
      </c>
      <c r="EX97" s="1"/>
      <c r="EY97" s="1">
        <v>43054</v>
      </c>
      <c r="EZ97" t="s">
        <v>148</v>
      </c>
    </row>
    <row r="98" spans="1:156" x14ac:dyDescent="0.25">
      <c r="A98" s="1">
        <v>43115</v>
      </c>
      <c r="B98" s="18">
        <v>255681.01</v>
      </c>
      <c r="C98" s="18">
        <v>174980047.66</v>
      </c>
      <c r="D98" s="18">
        <v>7250.98</v>
      </c>
      <c r="F98" s="1">
        <v>43115</v>
      </c>
      <c r="G98" s="5">
        <v>4593.32</v>
      </c>
      <c r="H98">
        <v>4593.32</v>
      </c>
      <c r="I98" s="5">
        <f t="shared" si="3"/>
        <v>0</v>
      </c>
      <c r="J98" s="1">
        <v>43115</v>
      </c>
      <c r="K98">
        <v>3.2105999999999999</v>
      </c>
      <c r="L98" s="4">
        <v>34014863</v>
      </c>
      <c r="M98" s="11">
        <v>378090284.60000002</v>
      </c>
      <c r="N98" s="11">
        <v>2248350.6500000004</v>
      </c>
      <c r="O98" s="12">
        <v>555797823</v>
      </c>
      <c r="P98" s="11">
        <v>82288485.689999983</v>
      </c>
      <c r="Q98" s="11">
        <v>52302984.93</v>
      </c>
      <c r="R98">
        <v>18642566.200000003</v>
      </c>
      <c r="S98">
        <v>1005276.13</v>
      </c>
      <c r="T98">
        <v>214507620.53</v>
      </c>
      <c r="U98">
        <v>33578.699999999997</v>
      </c>
      <c r="V98">
        <v>215550062.80000001</v>
      </c>
      <c r="W98">
        <v>16769724658</v>
      </c>
      <c r="X98">
        <v>15114215063</v>
      </c>
      <c r="Y98">
        <v>132.12</v>
      </c>
      <c r="Z98" s="13">
        <v>0.75502501300000002</v>
      </c>
      <c r="AA98">
        <v>6.9</v>
      </c>
      <c r="AB98">
        <v>954</v>
      </c>
      <c r="AC98">
        <v>1206225630600</v>
      </c>
      <c r="AD98">
        <v>0.23</v>
      </c>
      <c r="AE98">
        <v>1083.2716666666599</v>
      </c>
      <c r="AF98">
        <v>857.87649999999996</v>
      </c>
      <c r="AG98">
        <v>783.34142857142797</v>
      </c>
      <c r="AH98">
        <v>972.13599999999997</v>
      </c>
      <c r="AI98">
        <v>12.272340913214901</v>
      </c>
      <c r="AJ98">
        <v>1.29</v>
      </c>
      <c r="AK98" s="16">
        <v>221.18</v>
      </c>
      <c r="AL98" s="16">
        <v>4.1900000000000004</v>
      </c>
      <c r="AM98">
        <v>9.8800000000000008</v>
      </c>
      <c r="AN98" s="18">
        <v>552718.5</v>
      </c>
      <c r="AO98">
        <f t="shared" si="2"/>
        <v>552718500000</v>
      </c>
      <c r="AP98">
        <v>0.53856099999999996</v>
      </c>
      <c r="AQ98">
        <v>-1.53</v>
      </c>
      <c r="AR98">
        <v>-6.64</v>
      </c>
      <c r="AS98" s="1">
        <v>42750</v>
      </c>
      <c r="AT98">
        <v>27308046000</v>
      </c>
      <c r="AU98">
        <v>0.4</v>
      </c>
      <c r="AV98" s="3">
        <v>3704</v>
      </c>
      <c r="AW98">
        <v>25660.71</v>
      </c>
      <c r="AX98">
        <v>2676581000</v>
      </c>
      <c r="AY98">
        <v>22762000</v>
      </c>
      <c r="AZ98">
        <v>6052464000</v>
      </c>
      <c r="BA98">
        <v>13383053000</v>
      </c>
      <c r="BB98">
        <v>5173186000</v>
      </c>
      <c r="BC98">
        <v>22134860000</v>
      </c>
      <c r="BF98">
        <v>1655509595</v>
      </c>
      <c r="BG98">
        <v>31883939721</v>
      </c>
      <c r="BH98" s="4">
        <v>17890894</v>
      </c>
      <c r="BI98" s="4">
        <v>32376102</v>
      </c>
      <c r="BJ98" s="4">
        <v>104477452</v>
      </c>
      <c r="BK98" s="4">
        <v>79573554</v>
      </c>
      <c r="BL98" s="4">
        <v>6485599</v>
      </c>
      <c r="BM98" s="4">
        <v>91478227</v>
      </c>
      <c r="BN98" s="4">
        <v>2664076</v>
      </c>
      <c r="BO98" s="4">
        <v>19224552</v>
      </c>
      <c r="BP98" s="4">
        <v>128138644</v>
      </c>
      <c r="BQ98" s="4">
        <v>71240373</v>
      </c>
      <c r="BR98" s="4">
        <v>2248350</v>
      </c>
      <c r="BT98" s="1">
        <v>43116</v>
      </c>
      <c r="BW98" s="1">
        <v>43115</v>
      </c>
      <c r="BX98" s="5">
        <v>5177078.71</v>
      </c>
      <c r="BZ98" s="1">
        <v>43115</v>
      </c>
      <c r="CA98" s="5">
        <v>449568.37</v>
      </c>
      <c r="CE98" s="1">
        <v>43101</v>
      </c>
      <c r="CF98">
        <v>185946.67</v>
      </c>
      <c r="CG98">
        <v>214040</v>
      </c>
      <c r="CH98">
        <v>28093.33</v>
      </c>
      <c r="CI98">
        <v>31040</v>
      </c>
      <c r="CJ98">
        <v>6142000</v>
      </c>
      <c r="CK98">
        <v>-35463.33</v>
      </c>
      <c r="CL98">
        <v>-163306.67000000001</v>
      </c>
      <c r="CN98" s="1">
        <v>43115</v>
      </c>
      <c r="CO98">
        <v>32.480378199999997</v>
      </c>
      <c r="CQ98" s="20">
        <v>43115</v>
      </c>
      <c r="CR98" s="21">
        <v>74893.67</v>
      </c>
      <c r="CT98" s="1">
        <v>43084</v>
      </c>
      <c r="CU98" s="1">
        <v>43115</v>
      </c>
      <c r="CV98" s="18">
        <v>255681.01</v>
      </c>
      <c r="CW98" s="18">
        <v>174980047.66</v>
      </c>
      <c r="CX98" s="18">
        <v>7250.98</v>
      </c>
      <c r="DA98" s="1">
        <v>38367</v>
      </c>
      <c r="DB98">
        <v>2.5</v>
      </c>
      <c r="DC98">
        <v>2.1999999999999999E-2</v>
      </c>
      <c r="DD98">
        <v>0.15928</v>
      </c>
      <c r="DE98">
        <v>959124</v>
      </c>
      <c r="DG98" s="1">
        <v>39767</v>
      </c>
      <c r="DH98">
        <v>0</v>
      </c>
      <c r="DI98">
        <v>0</v>
      </c>
      <c r="DJ98">
        <v>119316024</v>
      </c>
      <c r="DK98">
        <v>11575469</v>
      </c>
      <c r="DL98">
        <v>0</v>
      </c>
      <c r="DM98">
        <v>0</v>
      </c>
      <c r="DN98">
        <v>82192</v>
      </c>
      <c r="DO98">
        <v>0</v>
      </c>
      <c r="DP98">
        <v>0</v>
      </c>
      <c r="DQ98">
        <v>0</v>
      </c>
      <c r="DR98">
        <v>0</v>
      </c>
      <c r="DS98">
        <v>59375436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47403335</v>
      </c>
      <c r="EA98">
        <v>0</v>
      </c>
      <c r="EB98">
        <v>879592</v>
      </c>
      <c r="EE98" s="1"/>
      <c r="EG98" s="1">
        <v>44089</v>
      </c>
      <c r="EH98">
        <v>619.39</v>
      </c>
      <c r="EI98">
        <v>456.99</v>
      </c>
      <c r="EJ98">
        <v>1266.8900000000001</v>
      </c>
      <c r="EN98" s="1">
        <v>39462</v>
      </c>
      <c r="EO98">
        <v>161304137</v>
      </c>
      <c r="EP98">
        <v>95467752</v>
      </c>
      <c r="EQ98">
        <v>65836385</v>
      </c>
      <c r="ES98"/>
      <c r="EV98" s="1">
        <v>43117</v>
      </c>
      <c r="EW98">
        <v>490.91</v>
      </c>
      <c r="EX98" s="1"/>
      <c r="EY98" s="1">
        <v>43084</v>
      </c>
      <c r="EZ98" t="s">
        <v>149</v>
      </c>
    </row>
    <row r="99" spans="1:156" x14ac:dyDescent="0.25">
      <c r="A99" s="1">
        <v>43146</v>
      </c>
      <c r="B99" s="18">
        <v>310588.48</v>
      </c>
      <c r="C99" s="18">
        <v>198697669.81</v>
      </c>
      <c r="D99" s="18">
        <v>50819.43</v>
      </c>
      <c r="F99" s="1">
        <v>43146</v>
      </c>
      <c r="G99" s="5">
        <v>30380.59</v>
      </c>
      <c r="H99">
        <v>30380.59</v>
      </c>
      <c r="I99" s="5">
        <f t="shared" si="3"/>
        <v>0</v>
      </c>
      <c r="J99" s="1">
        <v>43146</v>
      </c>
      <c r="K99">
        <v>3.2414999999999998</v>
      </c>
      <c r="L99" s="4">
        <v>102347262</v>
      </c>
      <c r="M99" s="11">
        <v>343825681.58999997</v>
      </c>
      <c r="N99" s="11">
        <v>1894962.56</v>
      </c>
      <c r="O99" s="12">
        <v>495688222</v>
      </c>
      <c r="P99" s="11">
        <v>72563658.680000007</v>
      </c>
      <c r="Q99" s="11">
        <v>38715871.430000007</v>
      </c>
      <c r="R99">
        <v>14667877.830000002</v>
      </c>
      <c r="S99">
        <v>807161.94</v>
      </c>
      <c r="T99">
        <v>176982716.06</v>
      </c>
      <c r="U99">
        <v>155576.09</v>
      </c>
      <c r="V99">
        <v>177973454.09</v>
      </c>
      <c r="W99">
        <v>15801987736</v>
      </c>
      <c r="X99">
        <v>13268767883</v>
      </c>
      <c r="Y99">
        <v>129.94</v>
      </c>
      <c r="Z99" s="13">
        <v>7.3171541199999995E-2</v>
      </c>
      <c r="AA99">
        <v>6.72</v>
      </c>
      <c r="AB99">
        <v>954</v>
      </c>
      <c r="AC99">
        <v>1222158952500</v>
      </c>
      <c r="AD99">
        <v>0.18</v>
      </c>
      <c r="AE99">
        <v>1091.12055555555</v>
      </c>
      <c r="AF99">
        <v>865.3895</v>
      </c>
      <c r="AG99">
        <v>789.16142857142802</v>
      </c>
      <c r="AH99">
        <v>978.22759999999903</v>
      </c>
      <c r="AI99">
        <v>12.706136535281001</v>
      </c>
      <c r="AJ99">
        <v>1.32</v>
      </c>
      <c r="AK99" s="15">
        <v>213.5</v>
      </c>
      <c r="AL99" s="15">
        <v>4.21</v>
      </c>
      <c r="AM99">
        <v>4.21</v>
      </c>
      <c r="AN99" s="18">
        <v>540147.69999999995</v>
      </c>
      <c r="AO99">
        <f t="shared" si="2"/>
        <v>540147699999.99994</v>
      </c>
      <c r="AP99">
        <v>0.53856099999999996</v>
      </c>
      <c r="AQ99">
        <v>8.4700000000000006</v>
      </c>
      <c r="AR99">
        <v>3.52</v>
      </c>
      <c r="AS99" s="1">
        <v>42781</v>
      </c>
      <c r="AT99">
        <v>27308046000</v>
      </c>
      <c r="AU99">
        <v>0.4</v>
      </c>
      <c r="AV99" s="3">
        <v>3704</v>
      </c>
      <c r="AW99">
        <v>25660.71</v>
      </c>
      <c r="AX99">
        <v>2676581000</v>
      </c>
      <c r="AY99">
        <v>22762000</v>
      </c>
      <c r="AZ99">
        <v>6052464000</v>
      </c>
      <c r="BA99">
        <v>13383053000</v>
      </c>
      <c r="BB99">
        <v>5173186000</v>
      </c>
      <c r="BC99">
        <v>22134860000</v>
      </c>
      <c r="BF99">
        <v>2533219853</v>
      </c>
      <c r="BG99">
        <v>29070755619</v>
      </c>
      <c r="BH99" s="4">
        <v>15242873</v>
      </c>
      <c r="BI99" s="4">
        <v>37106852</v>
      </c>
      <c r="BJ99" s="4">
        <v>72506814</v>
      </c>
      <c r="BK99" s="4">
        <v>74038325</v>
      </c>
      <c r="BL99" s="4">
        <v>4438748</v>
      </c>
      <c r="BM99" s="4">
        <v>71477144</v>
      </c>
      <c r="BN99" s="4">
        <v>2587332</v>
      </c>
      <c r="BO99" s="4">
        <v>15199807</v>
      </c>
      <c r="BP99" s="4">
        <v>137074101</v>
      </c>
      <c r="BQ99" s="4">
        <v>64121842</v>
      </c>
      <c r="BR99" s="4">
        <v>1894384</v>
      </c>
      <c r="BT99" s="1">
        <v>43147</v>
      </c>
      <c r="BW99" s="1">
        <v>43146</v>
      </c>
      <c r="BX99" s="5">
        <v>12640792.52</v>
      </c>
      <c r="BZ99" s="1">
        <v>43146</v>
      </c>
      <c r="CA99" s="5">
        <v>468640.16</v>
      </c>
      <c r="CE99" s="1">
        <v>43132</v>
      </c>
      <c r="CF99">
        <v>185946.67</v>
      </c>
      <c r="CG99">
        <v>214040</v>
      </c>
      <c r="CH99">
        <v>28093.33</v>
      </c>
      <c r="CI99">
        <v>31040</v>
      </c>
      <c r="CJ99">
        <v>6142000</v>
      </c>
      <c r="CK99">
        <v>-35463.33</v>
      </c>
      <c r="CL99">
        <v>-163306.67000000001</v>
      </c>
      <c r="CN99" s="1">
        <v>43146</v>
      </c>
      <c r="CO99">
        <v>32.480378199999997</v>
      </c>
      <c r="CQ99" s="20">
        <v>43146</v>
      </c>
      <c r="CR99" s="21">
        <v>27602.67</v>
      </c>
      <c r="CT99" s="1">
        <v>43115</v>
      </c>
      <c r="CU99" s="1">
        <v>43146</v>
      </c>
      <c r="CV99" s="18">
        <v>310588.48</v>
      </c>
      <c r="CW99" s="18">
        <v>198697669.81</v>
      </c>
      <c r="CX99" s="18">
        <v>50819.43</v>
      </c>
      <c r="DA99" s="1">
        <v>38398</v>
      </c>
      <c r="DB99">
        <v>2.5</v>
      </c>
      <c r="DC99">
        <v>2.1999999999999999E-2</v>
      </c>
      <c r="DD99">
        <v>0.15928</v>
      </c>
      <c r="DE99">
        <v>959124</v>
      </c>
      <c r="DG99" s="1">
        <v>39797</v>
      </c>
      <c r="DH99">
        <v>0</v>
      </c>
      <c r="DI99">
        <v>0</v>
      </c>
      <c r="DJ99">
        <v>127504683</v>
      </c>
      <c r="DK99">
        <v>19172783</v>
      </c>
      <c r="DL99">
        <v>0</v>
      </c>
      <c r="DM99">
        <v>0</v>
      </c>
      <c r="DN99">
        <v>87024</v>
      </c>
      <c r="DO99">
        <v>0</v>
      </c>
      <c r="DP99">
        <v>0</v>
      </c>
      <c r="DQ99">
        <v>0</v>
      </c>
      <c r="DR99">
        <v>0</v>
      </c>
      <c r="DS99">
        <v>52973995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54460182</v>
      </c>
      <c r="EA99">
        <v>0</v>
      </c>
      <c r="EB99">
        <v>810699</v>
      </c>
      <c r="EE99" s="1"/>
      <c r="EG99" s="1">
        <v>44119</v>
      </c>
      <c r="EH99">
        <v>624.47</v>
      </c>
      <c r="EI99">
        <v>463.66</v>
      </c>
      <c r="EJ99">
        <v>1266.8900000000001</v>
      </c>
      <c r="EN99" s="1">
        <v>39493</v>
      </c>
      <c r="EO99">
        <v>145750564</v>
      </c>
      <c r="EP99">
        <v>253505601</v>
      </c>
      <c r="EQ99">
        <v>-107755037</v>
      </c>
      <c r="ES99"/>
      <c r="EV99" s="1">
        <v>43148</v>
      </c>
      <c r="EW99">
        <v>321.83</v>
      </c>
      <c r="EX99" s="1"/>
      <c r="EY99" s="1">
        <v>43115</v>
      </c>
      <c r="EZ99" s="3">
        <v>4210</v>
      </c>
    </row>
    <row r="100" spans="1:156" x14ac:dyDescent="0.25">
      <c r="A100" s="1">
        <v>43174</v>
      </c>
      <c r="B100" s="18">
        <v>238739.32</v>
      </c>
      <c r="C100" s="18">
        <v>220122194.75999999</v>
      </c>
      <c r="D100" s="18">
        <v>13864.76</v>
      </c>
      <c r="F100" s="1">
        <v>43174</v>
      </c>
      <c r="G100" s="5">
        <v>8207.26</v>
      </c>
      <c r="H100">
        <v>8207.26</v>
      </c>
      <c r="I100" s="5">
        <f t="shared" si="3"/>
        <v>0</v>
      </c>
      <c r="J100" s="1">
        <v>43174</v>
      </c>
      <c r="K100">
        <v>3.2791999999999999</v>
      </c>
      <c r="L100" s="4">
        <v>58160176</v>
      </c>
      <c r="M100" s="11">
        <v>348320724.87</v>
      </c>
      <c r="N100" s="11">
        <v>1741746.06</v>
      </c>
      <c r="O100" s="12">
        <v>488462177</v>
      </c>
      <c r="P100" s="11">
        <v>68575601.000000015</v>
      </c>
      <c r="Q100" s="11">
        <v>36009049.690000005</v>
      </c>
      <c r="R100">
        <v>13732340.98</v>
      </c>
      <c r="S100">
        <v>692870.45</v>
      </c>
      <c r="T100">
        <v>154193252.66999999</v>
      </c>
      <c r="U100">
        <v>99631.85</v>
      </c>
      <c r="V100">
        <v>154987418.13</v>
      </c>
      <c r="W100">
        <v>20228663646</v>
      </c>
      <c r="X100">
        <v>14668560310</v>
      </c>
      <c r="Y100">
        <v>141.57</v>
      </c>
      <c r="Z100" s="13">
        <v>0.63514701250000005</v>
      </c>
      <c r="AA100">
        <v>6.58</v>
      </c>
      <c r="AB100">
        <v>954</v>
      </c>
      <c r="AC100">
        <v>1244708898400</v>
      </c>
      <c r="AD100">
        <v>7.0000000000000007E-2</v>
      </c>
      <c r="AE100">
        <v>1089.36055555555</v>
      </c>
      <c r="AF100">
        <v>867.17649999999901</v>
      </c>
      <c r="AG100">
        <v>793.019047619047</v>
      </c>
      <c r="AH100">
        <v>978.98599999999999</v>
      </c>
      <c r="AI100">
        <v>13.242833003980801</v>
      </c>
      <c r="AJ100">
        <v>1.0900000000000001</v>
      </c>
      <c r="AK100" s="16">
        <v>219.9</v>
      </c>
      <c r="AL100" s="16">
        <v>4.2</v>
      </c>
      <c r="AM100">
        <v>14.7</v>
      </c>
      <c r="AN100" s="18">
        <v>589594.19999999995</v>
      </c>
      <c r="AO100">
        <f t="shared" si="2"/>
        <v>589594200000</v>
      </c>
      <c r="AP100">
        <v>0.53856099999999996</v>
      </c>
      <c r="AQ100">
        <v>10.119999999999999</v>
      </c>
      <c r="AR100">
        <v>4.34</v>
      </c>
      <c r="AS100" s="1">
        <v>42809</v>
      </c>
      <c r="AT100">
        <v>27308046000</v>
      </c>
      <c r="AU100">
        <v>0.4</v>
      </c>
      <c r="AV100" s="3">
        <v>3704</v>
      </c>
      <c r="AW100">
        <v>25660.71</v>
      </c>
      <c r="AX100">
        <v>2676581000</v>
      </c>
      <c r="AY100">
        <v>22762000</v>
      </c>
      <c r="AZ100">
        <v>6052464000</v>
      </c>
      <c r="BA100">
        <v>13383053000</v>
      </c>
      <c r="BB100">
        <v>5173186000</v>
      </c>
      <c r="BC100">
        <v>22134860000</v>
      </c>
      <c r="BF100">
        <v>5560103336</v>
      </c>
      <c r="BG100">
        <v>34897223956</v>
      </c>
      <c r="BH100" s="4">
        <v>14917094</v>
      </c>
      <c r="BI100" s="4">
        <v>28378705</v>
      </c>
      <c r="BJ100" s="4">
        <v>69102406</v>
      </c>
      <c r="BK100" s="4">
        <v>72121187</v>
      </c>
      <c r="BL100" s="4">
        <v>4269495</v>
      </c>
      <c r="BM100" s="4">
        <v>64876546</v>
      </c>
      <c r="BN100" s="4">
        <v>2968852</v>
      </c>
      <c r="BO100" s="4">
        <v>19075581</v>
      </c>
      <c r="BP100" s="4">
        <v>157410041</v>
      </c>
      <c r="BQ100" s="4">
        <v>53600524</v>
      </c>
      <c r="BR100" s="4">
        <v>1741746</v>
      </c>
      <c r="BT100" s="1">
        <v>43175</v>
      </c>
      <c r="BW100" s="1">
        <v>43174</v>
      </c>
      <c r="BX100" s="5">
        <v>27064501.800000001</v>
      </c>
      <c r="BZ100" s="1">
        <v>43174</v>
      </c>
      <c r="CA100" s="5">
        <v>390868.28</v>
      </c>
      <c r="CE100" s="1">
        <v>43160</v>
      </c>
      <c r="CF100">
        <v>185946.67</v>
      </c>
      <c r="CG100">
        <v>214040</v>
      </c>
      <c r="CH100">
        <v>28093.33</v>
      </c>
      <c r="CI100">
        <v>31040</v>
      </c>
      <c r="CJ100">
        <v>6142000</v>
      </c>
      <c r="CK100">
        <v>-35463.33</v>
      </c>
      <c r="CL100">
        <v>-163306.67000000001</v>
      </c>
      <c r="CN100" s="1">
        <v>43174</v>
      </c>
      <c r="CO100">
        <v>32.480378199999997</v>
      </c>
      <c r="CQ100" s="20">
        <v>43174</v>
      </c>
      <c r="CR100" s="21">
        <v>27597.67</v>
      </c>
      <c r="CT100" s="1">
        <v>43146</v>
      </c>
      <c r="CU100" s="1">
        <v>43174</v>
      </c>
      <c r="CV100" s="18">
        <v>238739.32</v>
      </c>
      <c r="CW100" s="18">
        <v>220122194.75999999</v>
      </c>
      <c r="CX100" s="18">
        <v>13864.76</v>
      </c>
      <c r="DA100" s="1">
        <v>38426</v>
      </c>
      <c r="DB100">
        <v>2.5</v>
      </c>
      <c r="DC100">
        <v>2.1999999999999999E-2</v>
      </c>
      <c r="DD100">
        <v>0.15928</v>
      </c>
      <c r="DE100">
        <v>959124</v>
      </c>
      <c r="DG100" s="1">
        <v>39828</v>
      </c>
      <c r="DH100">
        <v>0</v>
      </c>
      <c r="DI100">
        <v>0</v>
      </c>
      <c r="DJ100">
        <v>50040535</v>
      </c>
      <c r="DK100">
        <v>2646975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17843494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28610204</v>
      </c>
      <c r="EA100">
        <v>0</v>
      </c>
      <c r="EB100">
        <v>939862</v>
      </c>
      <c r="EE100" s="1"/>
      <c r="EG100" s="1">
        <v>44150</v>
      </c>
      <c r="EH100">
        <v>627.97</v>
      </c>
      <c r="EI100">
        <v>468.35</v>
      </c>
      <c r="EJ100">
        <v>1266.51</v>
      </c>
      <c r="EN100" s="1">
        <v>39522</v>
      </c>
      <c r="EO100">
        <v>99110620</v>
      </c>
      <c r="EP100">
        <v>533142857</v>
      </c>
      <c r="EQ100">
        <v>-434032237</v>
      </c>
      <c r="ES100"/>
      <c r="EV100" s="1">
        <v>43176</v>
      </c>
      <c r="EW100">
        <f>ROUND(AVERAGE(EW101,EW103,EW109,EW105,EW106,EW108),2)</f>
        <v>287.98</v>
      </c>
      <c r="EX100" s="1"/>
      <c r="EY100" s="1">
        <v>43146</v>
      </c>
      <c r="EZ100" t="s">
        <v>150</v>
      </c>
    </row>
    <row r="101" spans="1:156" x14ac:dyDescent="0.25">
      <c r="A101" s="1">
        <v>43205</v>
      </c>
      <c r="B101" s="18">
        <v>153854.87</v>
      </c>
      <c r="C101" s="18">
        <v>211052800.46000001</v>
      </c>
      <c r="D101" s="18">
        <v>21180.17</v>
      </c>
      <c r="F101" s="1">
        <v>43205</v>
      </c>
      <c r="G101" s="5">
        <v>12596.07</v>
      </c>
      <c r="H101">
        <v>12596.07</v>
      </c>
      <c r="I101" s="5">
        <f t="shared" si="3"/>
        <v>0</v>
      </c>
      <c r="J101" s="1">
        <v>43205</v>
      </c>
      <c r="K101">
        <v>3.4075000000000002</v>
      </c>
      <c r="L101" s="4">
        <v>59012412</v>
      </c>
      <c r="M101" s="11">
        <v>341352999.47999996</v>
      </c>
      <c r="N101" s="11">
        <v>2242525.23</v>
      </c>
      <c r="O101" s="12">
        <v>503307638</v>
      </c>
      <c r="P101" s="11">
        <v>83548305.369999975</v>
      </c>
      <c r="Q101" s="11">
        <v>38323796.909999989</v>
      </c>
      <c r="R101">
        <v>15028395.92</v>
      </c>
      <c r="S101">
        <v>1066998.78</v>
      </c>
      <c r="T101">
        <v>166411414.13999999</v>
      </c>
      <c r="U101">
        <v>81671.61</v>
      </c>
      <c r="V101">
        <v>167560084.53</v>
      </c>
      <c r="W101">
        <v>19678336251</v>
      </c>
      <c r="X101">
        <v>14653559274</v>
      </c>
      <c r="Y101">
        <v>139.09</v>
      </c>
      <c r="Z101" s="13">
        <v>0.56971734350000003</v>
      </c>
      <c r="AA101">
        <v>6.4</v>
      </c>
      <c r="AB101">
        <v>954</v>
      </c>
      <c r="AC101">
        <v>1294778442500</v>
      </c>
      <c r="AD101">
        <v>0.21</v>
      </c>
      <c r="AE101">
        <v>1090.57</v>
      </c>
      <c r="AF101">
        <v>870.74850000000004</v>
      </c>
      <c r="AG101">
        <v>798.15190476190401</v>
      </c>
      <c r="AH101">
        <v>981.78560000000004</v>
      </c>
      <c r="AI101">
        <v>12.998318235676299</v>
      </c>
      <c r="AJ101">
        <v>1.22</v>
      </c>
      <c r="AK101" s="15">
        <v>242.07</v>
      </c>
      <c r="AL101" s="15">
        <v>4.22</v>
      </c>
      <c r="AM101">
        <v>21.38</v>
      </c>
      <c r="AN101" s="18">
        <v>587819.4</v>
      </c>
      <c r="AO101">
        <f t="shared" si="2"/>
        <v>587819400000</v>
      </c>
      <c r="AP101">
        <v>0.53856099999999996</v>
      </c>
      <c r="AQ101">
        <v>4.2699999999999996</v>
      </c>
      <c r="AR101">
        <v>-0.93</v>
      </c>
      <c r="AS101" s="1">
        <v>42840</v>
      </c>
      <c r="AT101">
        <v>27308046000</v>
      </c>
      <c r="AU101">
        <v>0.4</v>
      </c>
      <c r="AV101" s="3">
        <v>3704</v>
      </c>
      <c r="AW101">
        <v>25660.71</v>
      </c>
      <c r="AX101">
        <v>2676581000</v>
      </c>
      <c r="AY101">
        <v>22762000</v>
      </c>
      <c r="AZ101">
        <v>6052464000</v>
      </c>
      <c r="BA101">
        <v>13383053000</v>
      </c>
      <c r="BB101">
        <v>5173186000</v>
      </c>
      <c r="BC101">
        <v>22134860000</v>
      </c>
      <c r="BF101">
        <v>5024776977</v>
      </c>
      <c r="BG101">
        <v>34331895525</v>
      </c>
      <c r="BH101" s="4">
        <v>16888349</v>
      </c>
      <c r="BI101" s="4">
        <v>28219444</v>
      </c>
      <c r="BJ101" s="4">
        <v>75315302</v>
      </c>
      <c r="BK101" s="4">
        <v>80503858</v>
      </c>
      <c r="BL101" s="4">
        <v>5328511</v>
      </c>
      <c r="BM101" s="4">
        <v>72397032</v>
      </c>
      <c r="BN101" s="4">
        <v>3077698</v>
      </c>
      <c r="BO101" s="4">
        <v>16747300</v>
      </c>
      <c r="BP101" s="4">
        <v>146789427</v>
      </c>
      <c r="BQ101" s="4">
        <v>55798192</v>
      </c>
      <c r="BR101" s="4">
        <v>2242525</v>
      </c>
      <c r="BT101" s="1">
        <v>43206</v>
      </c>
      <c r="BW101" s="1">
        <v>43205</v>
      </c>
      <c r="BX101" s="5">
        <v>10688736.84</v>
      </c>
      <c r="BZ101" s="1">
        <v>43205</v>
      </c>
      <c r="CA101" s="5">
        <v>417302.89</v>
      </c>
      <c r="CE101" s="1">
        <v>43191</v>
      </c>
      <c r="CF101">
        <v>-166876.67000000001</v>
      </c>
      <c r="CG101">
        <v>-137520</v>
      </c>
      <c r="CH101">
        <v>29356.67</v>
      </c>
      <c r="CI101">
        <v>73886.67</v>
      </c>
      <c r="CJ101">
        <v>6146743.3300000001</v>
      </c>
      <c r="CK101">
        <v>-68920</v>
      </c>
      <c r="CL101">
        <v>-292473.33</v>
      </c>
      <c r="CN101" s="1">
        <v>43205</v>
      </c>
      <c r="CO101">
        <v>32.480378199999997</v>
      </c>
      <c r="CQ101" s="20">
        <v>43205</v>
      </c>
      <c r="CR101" s="21">
        <v>27960.67</v>
      </c>
      <c r="CT101" s="1">
        <v>43174</v>
      </c>
      <c r="CU101" s="1">
        <v>43205</v>
      </c>
      <c r="CV101" s="18">
        <v>153854.87</v>
      </c>
      <c r="CW101" s="18">
        <v>211052800.46000001</v>
      </c>
      <c r="CX101" s="18">
        <v>21180.17</v>
      </c>
      <c r="DA101" s="1">
        <v>38457</v>
      </c>
      <c r="DB101">
        <v>2.5</v>
      </c>
      <c r="DC101">
        <v>2.1999999999999999E-2</v>
      </c>
      <c r="DD101">
        <v>0.15928</v>
      </c>
      <c r="DE101">
        <v>959124</v>
      </c>
      <c r="DG101" s="1">
        <v>39859</v>
      </c>
      <c r="DH101">
        <v>0</v>
      </c>
      <c r="DI101">
        <v>0</v>
      </c>
      <c r="DJ101">
        <v>89383291</v>
      </c>
      <c r="DK101">
        <v>9347815</v>
      </c>
      <c r="DL101">
        <v>0</v>
      </c>
      <c r="DM101">
        <v>0</v>
      </c>
      <c r="DN101">
        <v>85265</v>
      </c>
      <c r="DO101">
        <v>0</v>
      </c>
      <c r="DP101">
        <v>0</v>
      </c>
      <c r="DQ101">
        <v>0</v>
      </c>
      <c r="DR101">
        <v>0</v>
      </c>
      <c r="DS101">
        <v>60083204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18987057</v>
      </c>
      <c r="EA101">
        <v>0</v>
      </c>
      <c r="EB101">
        <v>879950</v>
      </c>
      <c r="EE101" s="1"/>
      <c r="EG101" s="1">
        <v>44180</v>
      </c>
      <c r="EH101">
        <v>640.02</v>
      </c>
      <c r="EI101">
        <v>485.4</v>
      </c>
      <c r="EJ101">
        <v>1261.83</v>
      </c>
      <c r="EN101" s="1">
        <v>39553</v>
      </c>
      <c r="EO101">
        <v>115696116</v>
      </c>
      <c r="EP101">
        <v>311881100</v>
      </c>
      <c r="EQ101">
        <v>-196184984</v>
      </c>
      <c r="ES101"/>
      <c r="EV101" s="1">
        <v>43207</v>
      </c>
      <c r="EW101">
        <v>223.7</v>
      </c>
      <c r="EX101" s="1"/>
      <c r="EY101" s="1">
        <v>43174</v>
      </c>
      <c r="EZ101" t="s">
        <v>151</v>
      </c>
    </row>
    <row r="102" spans="1:156" x14ac:dyDescent="0.25">
      <c r="A102" s="1">
        <v>43235</v>
      </c>
      <c r="B102" s="18">
        <v>198652.21</v>
      </c>
      <c r="C102" s="18">
        <v>217733022.31999999</v>
      </c>
      <c r="D102" s="18">
        <v>20940.8</v>
      </c>
      <c r="F102" s="1">
        <v>43235</v>
      </c>
      <c r="G102" s="5">
        <v>12451.98</v>
      </c>
      <c r="H102">
        <v>12451.98</v>
      </c>
      <c r="I102" s="5">
        <f t="shared" si="3"/>
        <v>0</v>
      </c>
      <c r="J102" s="1">
        <v>43235</v>
      </c>
      <c r="K102">
        <v>3.6360999999999999</v>
      </c>
      <c r="L102" s="4">
        <v>42608607</v>
      </c>
      <c r="M102" s="11">
        <v>262348765.09</v>
      </c>
      <c r="N102" s="11">
        <v>1751358.1099999999</v>
      </c>
      <c r="O102" s="12">
        <v>502560078</v>
      </c>
      <c r="P102" s="11">
        <v>75969646.379999995</v>
      </c>
      <c r="Q102" s="11">
        <v>122568578.50999999</v>
      </c>
      <c r="R102">
        <v>14607312.209999997</v>
      </c>
      <c r="S102">
        <v>715388.16</v>
      </c>
      <c r="T102">
        <v>248971846.46000001</v>
      </c>
      <c r="U102">
        <v>69814.460000000006</v>
      </c>
      <c r="V102">
        <v>249758048.88</v>
      </c>
      <c r="W102">
        <v>19271601072</v>
      </c>
      <c r="X102">
        <v>14039984530</v>
      </c>
      <c r="Y102">
        <v>132.29</v>
      </c>
      <c r="Z102" s="13">
        <v>1.3781659311000001</v>
      </c>
      <c r="AA102">
        <v>6.4</v>
      </c>
      <c r="AB102">
        <v>954</v>
      </c>
      <c r="AC102">
        <v>1390986418900</v>
      </c>
      <c r="AD102">
        <v>0.43</v>
      </c>
      <c r="AE102">
        <v>1094.27833333333</v>
      </c>
      <c r="AF102">
        <v>872.21050000000002</v>
      </c>
      <c r="AG102">
        <v>801.92666666666605</v>
      </c>
      <c r="AH102">
        <v>984.24879999999996</v>
      </c>
      <c r="AI102">
        <v>12.827695661319</v>
      </c>
      <c r="AJ102">
        <v>1.4</v>
      </c>
      <c r="AK102" s="16">
        <v>278.39</v>
      </c>
      <c r="AL102" s="16">
        <v>4.3099999999999996</v>
      </c>
      <c r="AM102">
        <v>33.75</v>
      </c>
      <c r="AN102" s="18">
        <v>562261.5</v>
      </c>
      <c r="AO102">
        <f t="shared" si="2"/>
        <v>562261500000</v>
      </c>
      <c r="AP102">
        <v>0.53856099999999996</v>
      </c>
      <c r="AQ102">
        <v>10.050000000000001</v>
      </c>
      <c r="AR102">
        <v>1.97</v>
      </c>
      <c r="AS102" s="1">
        <v>42870</v>
      </c>
      <c r="AT102">
        <v>27308046000</v>
      </c>
      <c r="AU102">
        <v>0.4</v>
      </c>
      <c r="AV102" s="3">
        <v>3704</v>
      </c>
      <c r="AW102">
        <v>25660.71</v>
      </c>
      <c r="AX102">
        <v>2676581000</v>
      </c>
      <c r="AY102">
        <v>22762000</v>
      </c>
      <c r="AZ102">
        <v>6052464000</v>
      </c>
      <c r="BA102">
        <v>13383053000</v>
      </c>
      <c r="BB102">
        <v>5173186000</v>
      </c>
      <c r="BC102">
        <v>22134860000</v>
      </c>
      <c r="BF102">
        <v>5231616542</v>
      </c>
      <c r="BG102">
        <v>33311585602</v>
      </c>
      <c r="BH102" s="4">
        <v>17945929</v>
      </c>
      <c r="BI102" s="4">
        <v>29525352</v>
      </c>
      <c r="BJ102" s="4">
        <v>71396011</v>
      </c>
      <c r="BK102" s="4">
        <v>78785542</v>
      </c>
      <c r="BL102" s="4">
        <v>5328030</v>
      </c>
      <c r="BM102" s="4">
        <v>65318513</v>
      </c>
      <c r="BN102" s="4">
        <v>2625483</v>
      </c>
      <c r="BO102" s="4">
        <v>16865838</v>
      </c>
      <c r="BP102" s="4">
        <v>149754467</v>
      </c>
      <c r="BQ102" s="4">
        <v>63263611</v>
      </c>
      <c r="BR102" s="4">
        <v>1751302</v>
      </c>
      <c r="BT102" s="1">
        <v>43236</v>
      </c>
      <c r="BW102" s="1">
        <v>43235</v>
      </c>
      <c r="BX102" s="5">
        <v>9783277.3100000005</v>
      </c>
      <c r="BZ102" s="1">
        <v>43235</v>
      </c>
      <c r="CA102" s="5">
        <v>425299.56</v>
      </c>
      <c r="CE102" s="1">
        <v>43221</v>
      </c>
      <c r="CF102">
        <v>-166876.67000000001</v>
      </c>
      <c r="CG102">
        <v>-137520</v>
      </c>
      <c r="CH102">
        <v>29356.67</v>
      </c>
      <c r="CI102">
        <v>73886.67</v>
      </c>
      <c r="CJ102">
        <v>6146743.3300000001</v>
      </c>
      <c r="CK102">
        <v>-68920</v>
      </c>
      <c r="CL102">
        <v>-292473.33</v>
      </c>
      <c r="CN102" s="1">
        <v>43235</v>
      </c>
      <c r="CO102">
        <v>32.480378199999997</v>
      </c>
      <c r="CQ102" s="20">
        <v>43235</v>
      </c>
      <c r="CR102" s="21">
        <v>27934.67</v>
      </c>
      <c r="CT102" s="1">
        <v>43205</v>
      </c>
      <c r="CU102" s="1">
        <v>43235</v>
      </c>
      <c r="CV102" s="18">
        <v>198652.21</v>
      </c>
      <c r="CW102" s="18">
        <v>217733022.31999999</v>
      </c>
      <c r="CX102" s="18">
        <v>20940.8</v>
      </c>
      <c r="DA102" s="1">
        <v>38487</v>
      </c>
      <c r="DB102">
        <v>2.5</v>
      </c>
      <c r="DC102">
        <v>2.1999999999999999E-2</v>
      </c>
      <c r="DD102">
        <v>0.15928</v>
      </c>
      <c r="DE102">
        <v>959124</v>
      </c>
      <c r="DG102" s="1">
        <v>39887</v>
      </c>
      <c r="DH102">
        <v>0</v>
      </c>
      <c r="DI102">
        <v>0</v>
      </c>
      <c r="DJ102">
        <v>75294265</v>
      </c>
      <c r="DK102">
        <v>8496190</v>
      </c>
      <c r="DL102">
        <v>0</v>
      </c>
      <c r="DM102">
        <v>0</v>
      </c>
      <c r="DN102">
        <v>80594</v>
      </c>
      <c r="DO102">
        <v>0</v>
      </c>
      <c r="DP102">
        <v>0</v>
      </c>
      <c r="DQ102">
        <v>0</v>
      </c>
      <c r="DR102">
        <v>0</v>
      </c>
      <c r="DS102">
        <v>28534441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35856362</v>
      </c>
      <c r="EA102">
        <v>0</v>
      </c>
      <c r="EB102">
        <v>2326678</v>
      </c>
      <c r="EE102" s="1"/>
      <c r="EG102" s="1">
        <v>44211</v>
      </c>
      <c r="EH102">
        <v>659.03</v>
      </c>
      <c r="EI102">
        <v>502.43</v>
      </c>
      <c r="EJ102">
        <v>1290.0899999999999</v>
      </c>
      <c r="EN102" s="1">
        <v>39583</v>
      </c>
      <c r="EO102">
        <v>276960835</v>
      </c>
      <c r="EP102">
        <v>570704593</v>
      </c>
      <c r="EQ102">
        <v>-293743758</v>
      </c>
      <c r="ES102"/>
      <c r="EV102" s="1">
        <v>43237</v>
      </c>
      <c r="EW102">
        <f>1943.64-ROUND(AVERAGE(EW101,EW103,EW109,EW105,EW106,EW108),2)</f>
        <v>1655.66</v>
      </c>
      <c r="EX102" s="1"/>
      <c r="EY102" s="1">
        <v>43205</v>
      </c>
      <c r="EZ102" t="s">
        <v>152</v>
      </c>
    </row>
    <row r="103" spans="1:156" x14ac:dyDescent="0.25">
      <c r="A103" s="1">
        <v>43266</v>
      </c>
      <c r="B103" s="18">
        <v>184460.46</v>
      </c>
      <c r="C103" s="18">
        <v>238041101.46000001</v>
      </c>
      <c r="D103" s="18">
        <v>9621.6299999999992</v>
      </c>
      <c r="F103" s="1">
        <v>43266</v>
      </c>
      <c r="G103" s="5">
        <v>5659.99</v>
      </c>
      <c r="H103">
        <v>5659.99</v>
      </c>
      <c r="I103" s="5">
        <f t="shared" si="3"/>
        <v>0</v>
      </c>
      <c r="J103" s="1">
        <v>43266</v>
      </c>
      <c r="K103">
        <v>3.7732000000000001</v>
      </c>
      <c r="L103" s="4">
        <v>24306844</v>
      </c>
      <c r="M103" s="11">
        <v>349444262.62999994</v>
      </c>
      <c r="N103" s="11">
        <v>2419528.7200000002</v>
      </c>
      <c r="O103" s="12">
        <v>617342710</v>
      </c>
      <c r="P103" s="11">
        <v>69638024.820000008</v>
      </c>
      <c r="Q103" s="11">
        <v>156011923.40000004</v>
      </c>
      <c r="R103">
        <v>14790436.949999999</v>
      </c>
      <c r="S103">
        <v>1107059.49</v>
      </c>
      <c r="T103">
        <v>312398532.44999999</v>
      </c>
      <c r="U103">
        <v>35817.800000000003</v>
      </c>
      <c r="V103">
        <v>313541724.74000001</v>
      </c>
      <c r="W103">
        <v>19830021392</v>
      </c>
      <c r="X103">
        <v>15008152809</v>
      </c>
      <c r="Y103">
        <v>136.94999999999999</v>
      </c>
      <c r="Z103" s="13">
        <v>1.8672336349</v>
      </c>
      <c r="AA103">
        <v>6.4</v>
      </c>
      <c r="AB103">
        <v>954</v>
      </c>
      <c r="AC103">
        <v>1431929400000</v>
      </c>
      <c r="AD103">
        <v>1.43</v>
      </c>
      <c r="AE103">
        <v>1093.9194444444399</v>
      </c>
      <c r="AF103">
        <v>872.62649999999996</v>
      </c>
      <c r="AG103">
        <v>800.11714285714197</v>
      </c>
      <c r="AH103">
        <v>985.00120000000004</v>
      </c>
      <c r="AI103">
        <v>12.568588089092801</v>
      </c>
      <c r="AJ103">
        <v>2.2599999999999998</v>
      </c>
      <c r="AK103" s="15">
        <v>290.44</v>
      </c>
      <c r="AL103" s="15">
        <v>4.55</v>
      </c>
      <c r="AM103">
        <v>52.31</v>
      </c>
      <c r="AN103" s="18">
        <v>584372.80000000005</v>
      </c>
      <c r="AO103">
        <f t="shared" si="2"/>
        <v>584372800000</v>
      </c>
      <c r="AP103">
        <v>0.53856099999999996</v>
      </c>
      <c r="AQ103">
        <v>10.89</v>
      </c>
      <c r="AR103">
        <v>2.56</v>
      </c>
      <c r="AS103" s="1">
        <v>42901</v>
      </c>
      <c r="AT103">
        <v>27308046000</v>
      </c>
      <c r="AU103">
        <v>0.4</v>
      </c>
      <c r="AV103" s="3">
        <v>3704</v>
      </c>
      <c r="AW103">
        <v>25660.71</v>
      </c>
      <c r="AX103">
        <v>2676581000</v>
      </c>
      <c r="AY103">
        <v>22762000</v>
      </c>
      <c r="AZ103">
        <v>6052464000</v>
      </c>
      <c r="BA103">
        <v>13383053000</v>
      </c>
      <c r="BB103">
        <v>5173186000</v>
      </c>
      <c r="BC103">
        <v>22134860000</v>
      </c>
      <c r="BF103">
        <v>4821868583</v>
      </c>
      <c r="BG103">
        <v>34838174201</v>
      </c>
      <c r="BH103" s="4">
        <v>14614328</v>
      </c>
      <c r="BI103" s="4">
        <v>29116775</v>
      </c>
      <c r="BJ103" s="4">
        <v>80380451</v>
      </c>
      <c r="BK103" s="4">
        <v>75098461</v>
      </c>
      <c r="BL103" s="4">
        <v>4820608</v>
      </c>
      <c r="BM103" s="4">
        <v>65081997</v>
      </c>
      <c r="BN103" s="4">
        <v>2979761</v>
      </c>
      <c r="BO103" s="4">
        <v>18291148</v>
      </c>
      <c r="BP103" s="4">
        <v>179538112</v>
      </c>
      <c r="BQ103" s="4">
        <v>145001634</v>
      </c>
      <c r="BR103" s="4">
        <v>2419435</v>
      </c>
      <c r="BT103" s="1">
        <v>43267</v>
      </c>
      <c r="BW103" s="1">
        <v>43266</v>
      </c>
      <c r="BX103" s="5">
        <v>5412923.8299999991</v>
      </c>
      <c r="BZ103" s="1">
        <v>43266</v>
      </c>
      <c r="CA103" s="5">
        <v>467036.02999999997</v>
      </c>
      <c r="CE103" s="1">
        <v>43252</v>
      </c>
      <c r="CF103">
        <v>-166876.67000000001</v>
      </c>
      <c r="CG103">
        <v>-137520</v>
      </c>
      <c r="CH103">
        <v>29356.67</v>
      </c>
      <c r="CI103">
        <v>73886.67</v>
      </c>
      <c r="CJ103">
        <v>6146743.3300000001</v>
      </c>
      <c r="CK103">
        <v>-68920</v>
      </c>
      <c r="CL103">
        <v>-292473.33</v>
      </c>
      <c r="CN103" s="1">
        <v>43266</v>
      </c>
      <c r="CO103">
        <v>32.480378199999997</v>
      </c>
      <c r="CQ103" s="20">
        <v>43266</v>
      </c>
      <c r="CR103" s="21">
        <v>27725.67</v>
      </c>
      <c r="CT103" s="1">
        <v>43235</v>
      </c>
      <c r="CU103" s="1">
        <v>43266</v>
      </c>
      <c r="CV103" s="18">
        <v>184460.46</v>
      </c>
      <c r="CW103" s="18">
        <v>238041101.46000001</v>
      </c>
      <c r="CX103" s="18">
        <v>9621.6299999999992</v>
      </c>
      <c r="DA103" s="1">
        <v>38518</v>
      </c>
      <c r="DB103">
        <v>2.5</v>
      </c>
      <c r="DC103">
        <v>2.1999999999999999E-2</v>
      </c>
      <c r="DD103">
        <v>0.15928</v>
      </c>
      <c r="DE103">
        <v>959124</v>
      </c>
      <c r="DG103" s="1">
        <v>39918</v>
      </c>
      <c r="DH103">
        <v>0</v>
      </c>
      <c r="DI103">
        <v>0</v>
      </c>
      <c r="DJ103">
        <v>35043447</v>
      </c>
      <c r="DK103">
        <v>7010898</v>
      </c>
      <c r="DL103">
        <v>0</v>
      </c>
      <c r="DM103">
        <v>0</v>
      </c>
      <c r="DN103">
        <v>79457</v>
      </c>
      <c r="DO103">
        <v>0</v>
      </c>
      <c r="DP103">
        <v>0</v>
      </c>
      <c r="DQ103">
        <v>0</v>
      </c>
      <c r="DR103">
        <v>0</v>
      </c>
      <c r="DS103">
        <v>26603394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1349698</v>
      </c>
      <c r="EE103" s="1"/>
      <c r="EG103" s="1">
        <v>44242</v>
      </c>
      <c r="EH103">
        <v>669.05</v>
      </c>
      <c r="EI103">
        <v>515.4</v>
      </c>
      <c r="EJ103">
        <v>1290.48</v>
      </c>
      <c r="EN103" s="1">
        <v>39614</v>
      </c>
      <c r="EO103">
        <v>188712247</v>
      </c>
      <c r="EP103">
        <v>369296059</v>
      </c>
      <c r="EQ103">
        <v>-180583812</v>
      </c>
      <c r="ES103"/>
      <c r="EV103" s="1">
        <v>43268</v>
      </c>
      <c r="EW103">
        <v>28.1</v>
      </c>
      <c r="EX103" s="1"/>
      <c r="EY103" s="1">
        <v>43235</v>
      </c>
      <c r="EZ103" t="s">
        <v>153</v>
      </c>
    </row>
    <row r="104" spans="1:156" x14ac:dyDescent="0.25">
      <c r="A104" s="1">
        <v>43296</v>
      </c>
      <c r="B104" s="18">
        <v>154027.81</v>
      </c>
      <c r="C104" s="18">
        <v>236348707.97</v>
      </c>
      <c r="D104" s="18">
        <v>14431.36</v>
      </c>
      <c r="F104" s="1">
        <v>43296</v>
      </c>
      <c r="G104" s="5">
        <v>8545.35</v>
      </c>
      <c r="H104">
        <v>8545.35</v>
      </c>
      <c r="I104" s="5">
        <f t="shared" si="3"/>
        <v>0</v>
      </c>
      <c r="J104" s="1">
        <v>43296</v>
      </c>
      <c r="K104">
        <v>3.8288000000000002</v>
      </c>
      <c r="L104" s="4">
        <v>21790908</v>
      </c>
      <c r="M104" s="11">
        <v>336076032.77000004</v>
      </c>
      <c r="N104" s="11">
        <v>2168296.38</v>
      </c>
      <c r="O104" s="12">
        <v>602705132</v>
      </c>
      <c r="P104" s="11">
        <v>89311956.300000012</v>
      </c>
      <c r="Q104" s="11">
        <v>131156980.89999999</v>
      </c>
      <c r="R104">
        <v>16293510.500000002</v>
      </c>
      <c r="S104">
        <v>865539.37</v>
      </c>
      <c r="T104">
        <v>298946961.56999999</v>
      </c>
      <c r="U104">
        <v>35682.93</v>
      </c>
      <c r="V104">
        <v>299853684.74000001</v>
      </c>
      <c r="W104">
        <v>21055288607</v>
      </c>
      <c r="X104">
        <v>17759842765</v>
      </c>
      <c r="Y104">
        <v>141.07</v>
      </c>
      <c r="Z104" s="13">
        <v>0.50671655459999998</v>
      </c>
      <c r="AA104">
        <v>6.4</v>
      </c>
      <c r="AB104">
        <v>954</v>
      </c>
      <c r="AC104">
        <v>1452815187200</v>
      </c>
      <c r="AD104">
        <v>0.25</v>
      </c>
      <c r="AE104">
        <v>1107.0650000000001</v>
      </c>
      <c r="AF104">
        <v>879.60550000000001</v>
      </c>
      <c r="AG104">
        <v>804.512857142857</v>
      </c>
      <c r="AH104">
        <v>995.35640000000001</v>
      </c>
      <c r="AI104">
        <v>12.443910943439301</v>
      </c>
      <c r="AJ104">
        <v>1.33</v>
      </c>
      <c r="AK104" s="16">
        <v>287.88</v>
      </c>
      <c r="AL104" s="16">
        <v>4.49</v>
      </c>
      <c r="AM104">
        <v>39.76</v>
      </c>
      <c r="AN104" s="18">
        <v>592283.9</v>
      </c>
      <c r="AO104">
        <f t="shared" si="2"/>
        <v>592283900000</v>
      </c>
      <c r="AP104">
        <v>0.53856099999999996</v>
      </c>
      <c r="AQ104">
        <v>4.87</v>
      </c>
      <c r="AR104">
        <v>0.43</v>
      </c>
      <c r="AS104" s="1">
        <v>42931</v>
      </c>
      <c r="AT104">
        <v>27308046000</v>
      </c>
      <c r="AU104">
        <v>0.4</v>
      </c>
      <c r="AV104" s="3">
        <v>3704</v>
      </c>
      <c r="AW104">
        <v>25660.71</v>
      </c>
      <c r="AX104">
        <v>2676581000</v>
      </c>
      <c r="AY104">
        <v>22762000</v>
      </c>
      <c r="AZ104">
        <v>6052464000</v>
      </c>
      <c r="BA104">
        <v>13383053000</v>
      </c>
      <c r="BB104">
        <v>5173186000</v>
      </c>
      <c r="BC104">
        <v>22134860000</v>
      </c>
      <c r="BF104">
        <v>3295445842</v>
      </c>
      <c r="BG104">
        <v>38815131372</v>
      </c>
      <c r="BH104" s="4">
        <v>16139096</v>
      </c>
      <c r="BI104" s="4">
        <v>28759167</v>
      </c>
      <c r="BJ104" s="4">
        <v>77752949</v>
      </c>
      <c r="BK104" s="4">
        <v>94401947</v>
      </c>
      <c r="BL104" s="4">
        <v>4916939</v>
      </c>
      <c r="BM104" s="4">
        <v>86424229</v>
      </c>
      <c r="BN104" s="4">
        <v>2724120</v>
      </c>
      <c r="BO104" s="4">
        <v>18704962</v>
      </c>
      <c r="BP104" s="4">
        <v>195813588</v>
      </c>
      <c r="BQ104" s="4">
        <v>74899839</v>
      </c>
      <c r="BR104" s="4">
        <v>2168296</v>
      </c>
      <c r="BT104" s="1">
        <v>43297</v>
      </c>
      <c r="BW104" s="1">
        <v>43296</v>
      </c>
      <c r="BX104" s="5">
        <v>3098383.16</v>
      </c>
      <c r="BZ104" s="1">
        <v>43296</v>
      </c>
      <c r="CA104" s="5">
        <v>393026.29000000004</v>
      </c>
      <c r="CE104" s="1">
        <v>43282</v>
      </c>
      <c r="CF104">
        <v>49823.33</v>
      </c>
      <c r="CG104">
        <v>78046.67</v>
      </c>
      <c r="CH104">
        <v>28223.33</v>
      </c>
      <c r="CI104">
        <v>109976.67</v>
      </c>
      <c r="CJ104">
        <v>6374710</v>
      </c>
      <c r="CK104">
        <v>-67143.33</v>
      </c>
      <c r="CL104">
        <v>-276056.67</v>
      </c>
      <c r="CN104" s="1">
        <v>43296</v>
      </c>
      <c r="CO104">
        <v>32.480378199999997</v>
      </c>
      <c r="CQ104" s="20">
        <v>43296</v>
      </c>
      <c r="CR104" s="21">
        <v>28029.67</v>
      </c>
      <c r="CT104" s="1">
        <v>43266</v>
      </c>
      <c r="CU104" s="1">
        <v>43296</v>
      </c>
      <c r="CV104" s="18">
        <v>154027.81</v>
      </c>
      <c r="CW104" s="18">
        <v>236348707.97</v>
      </c>
      <c r="CX104" s="18">
        <v>14431.36</v>
      </c>
      <c r="DA104" s="1">
        <v>38548</v>
      </c>
      <c r="DB104">
        <v>2.5</v>
      </c>
      <c r="DC104">
        <v>2.1999999999999999E-2</v>
      </c>
      <c r="DD104">
        <v>0.15928</v>
      </c>
      <c r="DE104">
        <v>959124</v>
      </c>
      <c r="DG104" s="1">
        <v>39948</v>
      </c>
      <c r="DH104">
        <v>0</v>
      </c>
      <c r="DI104">
        <v>0</v>
      </c>
      <c r="DJ104">
        <v>30825960</v>
      </c>
      <c r="DK104">
        <v>15240769</v>
      </c>
      <c r="DL104">
        <v>0</v>
      </c>
      <c r="DM104">
        <v>0</v>
      </c>
      <c r="DN104">
        <v>49675</v>
      </c>
      <c r="DO104">
        <v>0</v>
      </c>
      <c r="DP104">
        <v>0</v>
      </c>
      <c r="DQ104">
        <v>0</v>
      </c>
      <c r="DR104">
        <v>0</v>
      </c>
      <c r="DS104">
        <v>5881963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8812375</v>
      </c>
      <c r="EA104">
        <v>0</v>
      </c>
      <c r="EB104">
        <v>841178</v>
      </c>
      <c r="EE104" s="1"/>
      <c r="EG104" s="1">
        <v>44270</v>
      </c>
      <c r="EH104">
        <v>679.69</v>
      </c>
      <c r="EI104">
        <v>528.17999999999995</v>
      </c>
      <c r="EJ104">
        <v>1294.3499999999999</v>
      </c>
      <c r="EN104" s="1">
        <v>39644</v>
      </c>
      <c r="EO104">
        <v>312662270</v>
      </c>
      <c r="EP104">
        <v>354393493</v>
      </c>
      <c r="EQ104">
        <v>-41731223</v>
      </c>
      <c r="ES104"/>
      <c r="EV104" s="1">
        <v>43298</v>
      </c>
      <c r="EW104">
        <v>1225.1300000000001</v>
      </c>
      <c r="EX104" s="1"/>
      <c r="EY104" s="1">
        <v>43266</v>
      </c>
      <c r="EZ104" t="s">
        <v>154</v>
      </c>
    </row>
    <row r="105" spans="1:156" x14ac:dyDescent="0.25">
      <c r="A105" s="1">
        <v>43327</v>
      </c>
      <c r="B105" s="18">
        <v>242644.12</v>
      </c>
      <c r="C105" s="18">
        <v>249037398.28999999</v>
      </c>
      <c r="D105" s="18">
        <v>47152.9</v>
      </c>
      <c r="F105" s="1">
        <v>43327</v>
      </c>
      <c r="G105" s="5">
        <v>28177.82</v>
      </c>
      <c r="H105">
        <v>28177.82</v>
      </c>
      <c r="I105" s="5">
        <f t="shared" si="3"/>
        <v>0</v>
      </c>
      <c r="J105" s="1">
        <v>43327</v>
      </c>
      <c r="K105">
        <v>3.9298000000000002</v>
      </c>
      <c r="L105" s="4">
        <v>17415946</v>
      </c>
      <c r="M105" s="11">
        <v>324634084.00999999</v>
      </c>
      <c r="N105" s="11">
        <v>2366334.0300000003</v>
      </c>
      <c r="O105" s="12">
        <v>652456129</v>
      </c>
      <c r="P105" s="11">
        <v>82586151.759999976</v>
      </c>
      <c r="Q105" s="11">
        <v>198103094.70000005</v>
      </c>
      <c r="R105">
        <v>16190417.829999996</v>
      </c>
      <c r="S105">
        <v>962295.08</v>
      </c>
      <c r="T105">
        <v>354948669.79000002</v>
      </c>
      <c r="U105">
        <v>30634.48</v>
      </c>
      <c r="V105">
        <v>355949042.91000003</v>
      </c>
      <c r="W105">
        <v>20084138252</v>
      </c>
      <c r="X105">
        <v>19768276314</v>
      </c>
      <c r="Y105">
        <v>143.41999999999999</v>
      </c>
      <c r="Z105" s="13">
        <v>0.69991389209999999</v>
      </c>
      <c r="AA105">
        <v>6.4</v>
      </c>
      <c r="AB105">
        <v>954</v>
      </c>
      <c r="AC105">
        <v>1498798211400</v>
      </c>
      <c r="AD105">
        <v>0</v>
      </c>
      <c r="AE105">
        <v>1114.7533333333299</v>
      </c>
      <c r="AF105">
        <v>882.62649999999996</v>
      </c>
      <c r="AG105">
        <v>805.90142857142803</v>
      </c>
      <c r="AH105">
        <v>999.20159999999998</v>
      </c>
      <c r="AI105">
        <v>12.2668211694084</v>
      </c>
      <c r="AJ105">
        <v>0.91</v>
      </c>
      <c r="AK105" s="15">
        <v>293.14999999999998</v>
      </c>
      <c r="AL105" s="15">
        <v>4.45</v>
      </c>
      <c r="AM105">
        <v>25.68</v>
      </c>
      <c r="AN105" s="18">
        <v>599113.69999999995</v>
      </c>
      <c r="AO105">
        <f t="shared" si="2"/>
        <v>599113700000</v>
      </c>
      <c r="AP105">
        <v>0.53856099999999996</v>
      </c>
      <c r="AQ105">
        <v>13.46</v>
      </c>
      <c r="AR105">
        <v>3.49</v>
      </c>
      <c r="AS105" s="1">
        <v>42962</v>
      </c>
      <c r="AT105">
        <v>27308046000</v>
      </c>
      <c r="AU105">
        <v>0.4</v>
      </c>
      <c r="AV105" s="3">
        <v>3704</v>
      </c>
      <c r="AW105">
        <v>25660.71</v>
      </c>
      <c r="AX105">
        <v>2676581000</v>
      </c>
      <c r="AY105">
        <v>22762000</v>
      </c>
      <c r="AZ105">
        <v>6052464000</v>
      </c>
      <c r="BA105">
        <v>13383053000</v>
      </c>
      <c r="BB105">
        <v>5173186000</v>
      </c>
      <c r="BC105">
        <v>22134860000</v>
      </c>
      <c r="BF105">
        <v>315861938</v>
      </c>
      <c r="BG105">
        <v>39852414566</v>
      </c>
      <c r="BH105" s="4">
        <v>16014085</v>
      </c>
      <c r="BI105" s="4">
        <v>31489990</v>
      </c>
      <c r="BJ105" s="4">
        <v>81578856</v>
      </c>
      <c r="BK105" s="4">
        <v>91758501</v>
      </c>
      <c r="BL105" s="4">
        <v>4995113</v>
      </c>
      <c r="BM105" s="4">
        <v>83593081</v>
      </c>
      <c r="BN105" s="4">
        <v>2967267</v>
      </c>
      <c r="BO105" s="4">
        <v>20633096</v>
      </c>
      <c r="BP105" s="4">
        <v>242678745</v>
      </c>
      <c r="BQ105" s="4">
        <v>74406058</v>
      </c>
      <c r="BR105" s="4">
        <v>2341337</v>
      </c>
      <c r="BT105" s="1">
        <v>43328</v>
      </c>
      <c r="BW105" s="1">
        <v>43327</v>
      </c>
      <c r="BX105" s="5">
        <v>3259599.63</v>
      </c>
      <c r="BZ105" s="1">
        <v>43327</v>
      </c>
      <c r="CA105" s="5">
        <v>425064.94999999995</v>
      </c>
      <c r="CE105" s="1">
        <v>43313</v>
      </c>
      <c r="CF105">
        <v>49823.33</v>
      </c>
      <c r="CG105">
        <v>78046.67</v>
      </c>
      <c r="CH105">
        <v>28223.33</v>
      </c>
      <c r="CI105">
        <v>109976.67</v>
      </c>
      <c r="CJ105">
        <v>6374710</v>
      </c>
      <c r="CK105">
        <v>-67143.33</v>
      </c>
      <c r="CL105">
        <v>-276056.67</v>
      </c>
      <c r="CN105" s="1">
        <v>43327</v>
      </c>
      <c r="CO105">
        <v>32.480378199999997</v>
      </c>
      <c r="CQ105" s="20">
        <v>43327</v>
      </c>
      <c r="CR105" s="21">
        <v>28202.67</v>
      </c>
      <c r="CT105" s="1">
        <v>43296</v>
      </c>
      <c r="CU105" s="1">
        <v>43327</v>
      </c>
      <c r="CV105" s="18">
        <v>242644.12</v>
      </c>
      <c r="CW105" s="18">
        <v>249037398.28999999</v>
      </c>
      <c r="CX105" s="18">
        <v>47152.9</v>
      </c>
      <c r="DA105" s="1">
        <v>38579</v>
      </c>
      <c r="DB105">
        <v>2.5</v>
      </c>
      <c r="DC105">
        <v>2.1999999999999999E-2</v>
      </c>
      <c r="DD105">
        <v>0.15928</v>
      </c>
      <c r="DE105">
        <v>959124</v>
      </c>
      <c r="DG105" s="1">
        <v>39979</v>
      </c>
      <c r="DH105">
        <v>0</v>
      </c>
      <c r="DI105">
        <v>0</v>
      </c>
      <c r="DJ105">
        <v>26385052</v>
      </c>
      <c r="DK105">
        <v>8709507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6812358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9197625</v>
      </c>
      <c r="EA105">
        <v>0</v>
      </c>
      <c r="EB105">
        <v>1665562</v>
      </c>
      <c r="EE105" s="1"/>
      <c r="EG105" s="1">
        <v>44301</v>
      </c>
      <c r="EH105">
        <v>696.54</v>
      </c>
      <c r="EI105">
        <v>537.84</v>
      </c>
      <c r="EJ105">
        <v>1338.75</v>
      </c>
      <c r="EN105" s="1">
        <v>39675</v>
      </c>
      <c r="EO105">
        <v>353218744</v>
      </c>
      <c r="EP105">
        <v>561037327</v>
      </c>
      <c r="EQ105">
        <v>-207818583</v>
      </c>
      <c r="ES105"/>
      <c r="EV105" s="1">
        <v>43329</v>
      </c>
      <c r="EW105">
        <v>121.65</v>
      </c>
      <c r="EX105" s="1"/>
      <c r="EY105" s="1">
        <v>43296</v>
      </c>
      <c r="EZ105" s="3">
        <v>25680</v>
      </c>
    </row>
    <row r="106" spans="1:156" x14ac:dyDescent="0.25">
      <c r="A106" s="1">
        <v>43358</v>
      </c>
      <c r="B106" s="18">
        <v>223455.48</v>
      </c>
      <c r="C106" s="18">
        <v>271482735.47000003</v>
      </c>
      <c r="D106" s="18">
        <v>27246.47</v>
      </c>
      <c r="F106" s="1">
        <v>43358</v>
      </c>
      <c r="G106" s="5">
        <v>16347.89</v>
      </c>
      <c r="H106">
        <v>16347.89</v>
      </c>
      <c r="I106" s="5">
        <f t="shared" si="3"/>
        <v>0</v>
      </c>
      <c r="J106" s="1">
        <v>43358</v>
      </c>
      <c r="K106">
        <v>4.1165000000000003</v>
      </c>
      <c r="L106" s="4">
        <v>13185359</v>
      </c>
      <c r="M106" s="11">
        <v>355267717.53999996</v>
      </c>
      <c r="N106" s="11">
        <v>2039392.8000000003</v>
      </c>
      <c r="O106" s="12">
        <v>673411703</v>
      </c>
      <c r="P106" s="11">
        <v>89174294.790000007</v>
      </c>
      <c r="Q106" s="11">
        <v>181390724.27000001</v>
      </c>
      <c r="R106">
        <v>16655824.899999999</v>
      </c>
      <c r="S106">
        <v>791318.46</v>
      </c>
      <c r="T106">
        <v>342461760.81999999</v>
      </c>
      <c r="U106">
        <v>18613.189999999999</v>
      </c>
      <c r="V106">
        <v>343276842.47000003</v>
      </c>
      <c r="W106">
        <v>19041023535</v>
      </c>
      <c r="X106">
        <v>14948421194</v>
      </c>
      <c r="Y106">
        <v>135.77000000000001</v>
      </c>
      <c r="Z106" s="13">
        <v>1.5243480975000001</v>
      </c>
      <c r="AA106">
        <v>6.4</v>
      </c>
      <c r="AB106">
        <v>954</v>
      </c>
      <c r="AC106">
        <v>1567307977000</v>
      </c>
      <c r="AD106">
        <v>0.3</v>
      </c>
      <c r="AE106">
        <v>1127.7183333333301</v>
      </c>
      <c r="AF106">
        <v>894.06899999999996</v>
      </c>
      <c r="AG106">
        <v>816.47857142857094</v>
      </c>
      <c r="AH106">
        <v>1009.1612</v>
      </c>
      <c r="AI106">
        <v>12.018101946527301</v>
      </c>
      <c r="AJ106">
        <v>1.48</v>
      </c>
      <c r="AK106" s="16">
        <v>324.07</v>
      </c>
      <c r="AL106" s="16">
        <v>4.63</v>
      </c>
      <c r="AM106">
        <v>31.2</v>
      </c>
      <c r="AN106" s="18">
        <v>576470.30000000005</v>
      </c>
      <c r="AO106">
        <f t="shared" si="2"/>
        <v>576470300000</v>
      </c>
      <c r="AP106">
        <v>0.53856099999999996</v>
      </c>
      <c r="AQ106">
        <v>6.79</v>
      </c>
      <c r="AR106">
        <v>4.2</v>
      </c>
      <c r="AS106" s="1">
        <v>42993</v>
      </c>
      <c r="AT106">
        <v>27308046000</v>
      </c>
      <c r="AU106">
        <v>0.4</v>
      </c>
      <c r="AV106" s="3">
        <v>3704</v>
      </c>
      <c r="AW106">
        <v>25660.71</v>
      </c>
      <c r="AX106">
        <v>2676581000</v>
      </c>
      <c r="AY106">
        <v>22762000</v>
      </c>
      <c r="AZ106">
        <v>6052464000</v>
      </c>
      <c r="BA106">
        <v>13383053000</v>
      </c>
      <c r="BB106">
        <v>5173186000</v>
      </c>
      <c r="BC106">
        <v>22134860000</v>
      </c>
      <c r="BF106">
        <v>4092602341</v>
      </c>
      <c r="BG106">
        <v>33989444729</v>
      </c>
      <c r="BH106" s="4">
        <v>16605965</v>
      </c>
      <c r="BI106" s="4">
        <v>29833125</v>
      </c>
      <c r="BJ106" s="4">
        <v>80311389</v>
      </c>
      <c r="BK106" s="4">
        <v>97231740</v>
      </c>
      <c r="BL106" s="4">
        <v>5568285</v>
      </c>
      <c r="BM106" s="4">
        <v>90966733</v>
      </c>
      <c r="BN106" s="4">
        <v>3229430</v>
      </c>
      <c r="BO106" s="4">
        <v>20991581</v>
      </c>
      <c r="BP106" s="4">
        <v>246204885</v>
      </c>
      <c r="BQ106" s="4">
        <v>80429178</v>
      </c>
      <c r="BR106" s="4">
        <v>2039392</v>
      </c>
      <c r="BT106" s="1">
        <v>43359</v>
      </c>
      <c r="BW106" s="1">
        <v>43358</v>
      </c>
      <c r="BX106" s="5">
        <v>2844681.32</v>
      </c>
      <c r="BZ106" s="1">
        <v>43358</v>
      </c>
      <c r="CA106" s="5">
        <v>425004.51</v>
      </c>
      <c r="CE106" s="1">
        <v>43344</v>
      </c>
      <c r="CF106">
        <v>49823.33</v>
      </c>
      <c r="CG106">
        <v>78046.67</v>
      </c>
      <c r="CH106">
        <v>28223.33</v>
      </c>
      <c r="CI106">
        <v>109976.67</v>
      </c>
      <c r="CJ106">
        <v>6374710</v>
      </c>
      <c r="CK106">
        <v>-67143.33</v>
      </c>
      <c r="CL106">
        <v>-276056.67</v>
      </c>
      <c r="CN106" s="1">
        <v>43358</v>
      </c>
      <c r="CO106">
        <v>32.480378199999997</v>
      </c>
      <c r="CQ106" s="20">
        <v>43358</v>
      </c>
      <c r="CR106" s="21">
        <v>27745.67</v>
      </c>
      <c r="CT106" s="1">
        <v>43327</v>
      </c>
      <c r="CU106" s="1">
        <v>43358</v>
      </c>
      <c r="CV106" s="18">
        <v>223455.48</v>
      </c>
      <c r="CW106" s="18">
        <v>271482735.47000003</v>
      </c>
      <c r="CX106" s="18">
        <v>27246.47</v>
      </c>
      <c r="DA106" s="1">
        <v>38610</v>
      </c>
      <c r="DB106">
        <v>2.5</v>
      </c>
      <c r="DC106">
        <v>2.1999999999999999E-2</v>
      </c>
      <c r="DD106">
        <v>0.15928</v>
      </c>
      <c r="DE106">
        <v>959124</v>
      </c>
      <c r="DG106" s="1">
        <v>40009</v>
      </c>
      <c r="DH106">
        <v>0</v>
      </c>
      <c r="DI106">
        <v>0</v>
      </c>
      <c r="DJ106">
        <v>66541621</v>
      </c>
      <c r="DK106">
        <v>12527591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33161010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13094835</v>
      </c>
      <c r="EA106">
        <v>6921504</v>
      </c>
      <c r="EB106">
        <v>836681</v>
      </c>
      <c r="EE106" s="1"/>
      <c r="EG106" s="1">
        <v>44331</v>
      </c>
      <c r="EH106">
        <v>707.48</v>
      </c>
      <c r="EI106">
        <v>552.1</v>
      </c>
      <c r="EJ106">
        <v>1338.75</v>
      </c>
      <c r="EN106" s="1">
        <v>39706</v>
      </c>
      <c r="EO106">
        <v>337861148</v>
      </c>
      <c r="EP106">
        <v>378056896</v>
      </c>
      <c r="EQ106">
        <v>-40195748</v>
      </c>
      <c r="ES106"/>
      <c r="EV106" s="1">
        <v>43360</v>
      </c>
      <c r="EW106">
        <v>1141.3900000000001</v>
      </c>
      <c r="EX106" s="1"/>
      <c r="EY106" s="1">
        <v>43327</v>
      </c>
      <c r="EZ106" t="s">
        <v>155</v>
      </c>
    </row>
    <row r="107" spans="1:156" x14ac:dyDescent="0.25">
      <c r="A107" s="1">
        <v>43388</v>
      </c>
      <c r="B107" s="18">
        <v>282882.31</v>
      </c>
      <c r="C107" s="18">
        <v>290532107.19999999</v>
      </c>
      <c r="D107" s="18">
        <v>38534.620000000003</v>
      </c>
      <c r="F107" s="1">
        <v>43388</v>
      </c>
      <c r="G107" s="5">
        <v>22890.26</v>
      </c>
      <c r="H107">
        <v>22890.26</v>
      </c>
      <c r="I107" s="5">
        <f t="shared" si="3"/>
        <v>0</v>
      </c>
      <c r="J107" s="1">
        <v>43388</v>
      </c>
      <c r="K107">
        <v>3.7584</v>
      </c>
      <c r="L107" s="4">
        <v>13312321</v>
      </c>
      <c r="M107" s="11">
        <v>314690664.1500001</v>
      </c>
      <c r="N107" s="11">
        <v>2485159.6899999995</v>
      </c>
      <c r="O107" s="12">
        <v>589291027</v>
      </c>
      <c r="P107" s="11">
        <v>86174965.239999995</v>
      </c>
      <c r="Q107" s="11">
        <v>144529799.28000003</v>
      </c>
      <c r="R107">
        <v>16398706.399999999</v>
      </c>
      <c r="S107">
        <v>1030678.13</v>
      </c>
      <c r="T107">
        <v>311413442.75</v>
      </c>
      <c r="U107">
        <v>21805.17</v>
      </c>
      <c r="V107">
        <v>312469408.94999999</v>
      </c>
      <c r="W107">
        <v>21671364889</v>
      </c>
      <c r="X107">
        <v>16921935159</v>
      </c>
      <c r="Y107">
        <v>139.83000000000001</v>
      </c>
      <c r="Z107" s="13">
        <v>0.88591229589999998</v>
      </c>
      <c r="AA107">
        <v>6.4</v>
      </c>
      <c r="AB107">
        <v>954</v>
      </c>
      <c r="AC107">
        <v>1429281936000</v>
      </c>
      <c r="AD107">
        <v>0.4</v>
      </c>
      <c r="AE107">
        <v>1144.37777777777</v>
      </c>
      <c r="AF107">
        <v>900.6345</v>
      </c>
      <c r="AG107">
        <v>821.60523809523795</v>
      </c>
      <c r="AH107">
        <v>1020.7212</v>
      </c>
      <c r="AI107">
        <v>11.8617654281342</v>
      </c>
      <c r="AJ107">
        <v>1.45</v>
      </c>
      <c r="AK107" s="15">
        <v>309.31</v>
      </c>
      <c r="AL107" s="15">
        <v>4.72</v>
      </c>
      <c r="AM107">
        <v>57.87</v>
      </c>
      <c r="AN107" s="18">
        <v>612014.6</v>
      </c>
      <c r="AO107">
        <f t="shared" si="2"/>
        <v>612014600000</v>
      </c>
      <c r="AP107">
        <v>0.53856099999999996</v>
      </c>
      <c r="AQ107">
        <v>0.33</v>
      </c>
      <c r="AR107">
        <v>-1.72</v>
      </c>
      <c r="AT107">
        <v>27308046000</v>
      </c>
      <c r="AU107">
        <v>0.4</v>
      </c>
      <c r="AV107" s="3">
        <v>3704</v>
      </c>
      <c r="AW107">
        <v>25660.71</v>
      </c>
      <c r="AX107">
        <v>2676581000</v>
      </c>
      <c r="AY107">
        <v>22762000</v>
      </c>
      <c r="AZ107">
        <v>6052464000</v>
      </c>
      <c r="BA107">
        <v>13383053000</v>
      </c>
      <c r="BB107">
        <v>5173186000</v>
      </c>
      <c r="BC107">
        <v>22134860000</v>
      </c>
      <c r="BF107">
        <v>4749429730</v>
      </c>
      <c r="BG107">
        <v>38593300048</v>
      </c>
      <c r="BH107" s="4">
        <v>19132622</v>
      </c>
      <c r="BI107" s="4">
        <v>30586430</v>
      </c>
      <c r="BJ107" s="4">
        <v>79781156</v>
      </c>
      <c r="BK107" s="4">
        <v>96583466</v>
      </c>
      <c r="BL107" s="4">
        <v>5757428</v>
      </c>
      <c r="BM107" s="4">
        <v>91515147</v>
      </c>
      <c r="BN107" s="4">
        <v>3548460</v>
      </c>
      <c r="BO107" s="4">
        <v>20834547</v>
      </c>
      <c r="BP107" s="4">
        <v>154964784</v>
      </c>
      <c r="BQ107" s="4">
        <v>84102378</v>
      </c>
      <c r="BR107" s="4">
        <v>2484609</v>
      </c>
      <c r="BT107" s="1">
        <v>43389</v>
      </c>
      <c r="BW107" s="1">
        <v>43388</v>
      </c>
      <c r="BX107" s="5">
        <v>1999829.17</v>
      </c>
      <c r="BZ107" s="1">
        <v>43388</v>
      </c>
      <c r="CA107" s="5">
        <v>431376.08999999997</v>
      </c>
      <c r="CE107" s="1">
        <v>43374</v>
      </c>
      <c r="CF107">
        <v>92360</v>
      </c>
      <c r="CG107">
        <v>127326.67</v>
      </c>
      <c r="CH107">
        <v>34966.67</v>
      </c>
      <c r="CI107">
        <v>27283.33</v>
      </c>
      <c r="CJ107">
        <v>6455833.3300000001</v>
      </c>
      <c r="CK107">
        <v>-65290</v>
      </c>
      <c r="CL107">
        <v>-246616.67</v>
      </c>
      <c r="CN107" s="1">
        <v>43388</v>
      </c>
      <c r="CO107">
        <v>32.480378199999997</v>
      </c>
      <c r="CQ107" s="20">
        <v>43388</v>
      </c>
      <c r="CR107" s="21">
        <v>28272.67</v>
      </c>
      <c r="CT107" s="1">
        <v>43358</v>
      </c>
      <c r="CU107" s="1">
        <v>43388</v>
      </c>
      <c r="CV107" s="18">
        <v>282882.31</v>
      </c>
      <c r="CW107" s="18">
        <v>290532107.19999999</v>
      </c>
      <c r="CX107" s="18">
        <v>38534.620000000003</v>
      </c>
      <c r="DA107" s="1">
        <v>38640</v>
      </c>
      <c r="DB107">
        <v>2.5</v>
      </c>
      <c r="DC107">
        <v>2.1999999999999999E-2</v>
      </c>
      <c r="DD107">
        <v>0.15928</v>
      </c>
      <c r="DE107">
        <v>959124</v>
      </c>
      <c r="DG107" s="1">
        <v>40040</v>
      </c>
      <c r="DH107">
        <v>0</v>
      </c>
      <c r="DI107">
        <v>0</v>
      </c>
      <c r="DJ107">
        <v>27318353</v>
      </c>
      <c r="DK107">
        <v>6395700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6351465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7389176</v>
      </c>
      <c r="EA107">
        <v>4828666</v>
      </c>
      <c r="EB107">
        <v>2353346</v>
      </c>
      <c r="EE107" s="1"/>
      <c r="EG107" s="1">
        <v>44362</v>
      </c>
      <c r="EH107">
        <v>714.55</v>
      </c>
      <c r="EI107">
        <v>561.32000000000005</v>
      </c>
      <c r="EJ107">
        <v>1338.75</v>
      </c>
      <c r="EN107" s="1">
        <v>39736</v>
      </c>
      <c r="EO107">
        <v>340607751</v>
      </c>
      <c r="EP107">
        <v>390152486</v>
      </c>
      <c r="EQ107">
        <v>-49544735</v>
      </c>
      <c r="ES107"/>
      <c r="EV107" s="1">
        <v>43390</v>
      </c>
      <c r="EW107">
        <v>12079.6</v>
      </c>
      <c r="EX107" s="1"/>
      <c r="EY107" s="1">
        <v>43358</v>
      </c>
      <c r="EZ107" t="s">
        <v>156</v>
      </c>
    </row>
    <row r="108" spans="1:156" x14ac:dyDescent="0.25">
      <c r="A108" s="1">
        <v>43419</v>
      </c>
      <c r="B108" s="18">
        <v>302959.76</v>
      </c>
      <c r="C108" s="18">
        <v>286639846.43000001</v>
      </c>
      <c r="D108" s="18">
        <v>23909.23</v>
      </c>
      <c r="F108" s="1">
        <v>43419</v>
      </c>
      <c r="G108" s="5">
        <v>14230.17</v>
      </c>
      <c r="H108">
        <v>14230.17</v>
      </c>
      <c r="I108" s="5">
        <f t="shared" si="3"/>
        <v>0</v>
      </c>
      <c r="J108" s="1">
        <v>43419</v>
      </c>
      <c r="K108">
        <v>3.7867000000000002</v>
      </c>
      <c r="L108" s="4">
        <v>10939147</v>
      </c>
      <c r="M108" s="11">
        <v>325857088.70000005</v>
      </c>
      <c r="N108" s="11">
        <v>2930064.74</v>
      </c>
      <c r="O108" s="12">
        <v>693810511</v>
      </c>
      <c r="P108" s="11">
        <v>94043171.559999987</v>
      </c>
      <c r="Q108" s="11">
        <v>217006984.81</v>
      </c>
      <c r="R108">
        <v>16621434.580000002</v>
      </c>
      <c r="S108">
        <v>1861067.25</v>
      </c>
      <c r="T108">
        <v>395388132.75</v>
      </c>
      <c r="U108">
        <v>3787.73</v>
      </c>
      <c r="V108">
        <v>397253747.73000002</v>
      </c>
      <c r="W108">
        <v>19199739213</v>
      </c>
      <c r="X108">
        <v>15529846968</v>
      </c>
      <c r="Y108">
        <v>137.65</v>
      </c>
      <c r="Z108" s="13">
        <v>-0.48950581900000001</v>
      </c>
      <c r="AA108">
        <v>6.4</v>
      </c>
      <c r="AB108">
        <v>954</v>
      </c>
      <c r="AC108">
        <v>1437893297400</v>
      </c>
      <c r="AD108">
        <v>-0.25</v>
      </c>
      <c r="AE108">
        <v>1154.57388888888</v>
      </c>
      <c r="AF108">
        <v>906.13599999999997</v>
      </c>
      <c r="AG108">
        <v>824.41904761904698</v>
      </c>
      <c r="AH108">
        <v>1030.78</v>
      </c>
      <c r="AI108">
        <v>11.709782987994</v>
      </c>
      <c r="AJ108">
        <v>0.79</v>
      </c>
      <c r="AK108" s="16">
        <v>252.53</v>
      </c>
      <c r="AL108" s="16">
        <v>4.59</v>
      </c>
      <c r="AM108">
        <v>-30.5</v>
      </c>
      <c r="AN108" s="18">
        <v>607482</v>
      </c>
      <c r="AO108">
        <f t="shared" si="2"/>
        <v>607482000000</v>
      </c>
      <c r="AP108">
        <v>0.53856099999999996</v>
      </c>
      <c r="AQ108">
        <v>8.69</v>
      </c>
      <c r="AR108">
        <v>2.8</v>
      </c>
      <c r="AS108" s="1">
        <v>43054</v>
      </c>
      <c r="AT108">
        <v>27308046000</v>
      </c>
      <c r="AU108">
        <v>0.4</v>
      </c>
      <c r="AV108" s="3">
        <v>3704</v>
      </c>
      <c r="AW108">
        <v>25660.71</v>
      </c>
      <c r="AX108">
        <v>2676581000</v>
      </c>
      <c r="AY108">
        <v>22762000</v>
      </c>
      <c r="AZ108">
        <v>6052464000</v>
      </c>
      <c r="BA108">
        <v>13383053000</v>
      </c>
      <c r="BB108">
        <v>5173186000</v>
      </c>
      <c r="BC108">
        <v>22134860000</v>
      </c>
      <c r="BF108">
        <v>3669892245</v>
      </c>
      <c r="BG108">
        <v>34729586181</v>
      </c>
      <c r="BH108" s="4">
        <v>22458324</v>
      </c>
      <c r="BI108" s="4">
        <v>28109604</v>
      </c>
      <c r="BJ108" s="4">
        <v>86507168</v>
      </c>
      <c r="BK108" s="4">
        <v>100494957</v>
      </c>
      <c r="BL108" s="4">
        <v>7553214</v>
      </c>
      <c r="BM108" s="4">
        <v>92093180</v>
      </c>
      <c r="BN108" s="4">
        <v>3062787</v>
      </c>
      <c r="BO108" s="4">
        <v>22363361</v>
      </c>
      <c r="BP108" s="4">
        <v>237686415</v>
      </c>
      <c r="BQ108" s="4">
        <v>90552527</v>
      </c>
      <c r="BR108" s="4">
        <v>2928974</v>
      </c>
      <c r="BT108" s="1">
        <v>43420</v>
      </c>
      <c r="BW108" s="1">
        <v>43419</v>
      </c>
      <c r="BX108" s="5">
        <v>1783751.5</v>
      </c>
      <c r="BZ108" s="1">
        <v>43419</v>
      </c>
      <c r="CA108" s="5">
        <v>414146.66000000003</v>
      </c>
      <c r="CE108" s="1">
        <v>43405</v>
      </c>
      <c r="CF108">
        <v>92360</v>
      </c>
      <c r="CG108">
        <v>127326.67</v>
      </c>
      <c r="CH108">
        <v>34966.67</v>
      </c>
      <c r="CI108">
        <v>27283.33</v>
      </c>
      <c r="CJ108">
        <v>6455833.3300000001</v>
      </c>
      <c r="CK108">
        <v>-65290</v>
      </c>
      <c r="CL108">
        <v>-246616.67</v>
      </c>
      <c r="CN108" s="1">
        <v>43419</v>
      </c>
      <c r="CO108">
        <v>32.480378199999997</v>
      </c>
      <c r="CQ108" s="20">
        <v>43419</v>
      </c>
      <c r="CR108" s="21">
        <v>28116.67</v>
      </c>
      <c r="CT108" s="1">
        <v>43388</v>
      </c>
      <c r="CU108" s="1">
        <v>43419</v>
      </c>
      <c r="CV108" s="18">
        <v>302959.76</v>
      </c>
      <c r="CW108" s="18">
        <v>286639846.43000001</v>
      </c>
      <c r="CX108" s="18">
        <v>23909.23</v>
      </c>
      <c r="DA108" s="1">
        <v>38671</v>
      </c>
      <c r="DB108">
        <v>2.5</v>
      </c>
      <c r="DC108">
        <v>2.1999999999999999E-2</v>
      </c>
      <c r="DD108">
        <v>0.15928</v>
      </c>
      <c r="DE108">
        <v>959124</v>
      </c>
      <c r="DG108" s="1">
        <v>40071</v>
      </c>
      <c r="DH108">
        <v>0</v>
      </c>
      <c r="DI108">
        <v>0</v>
      </c>
      <c r="DJ108">
        <v>58699562</v>
      </c>
      <c r="DK108">
        <v>9830960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18231942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19661874</v>
      </c>
      <c r="EA108">
        <v>9073800</v>
      </c>
      <c r="EB108">
        <v>1900986</v>
      </c>
      <c r="EE108" s="1"/>
      <c r="EG108" s="1">
        <v>44392</v>
      </c>
      <c r="EH108">
        <v>724.49</v>
      </c>
      <c r="EI108">
        <v>568.16</v>
      </c>
      <c r="EJ108">
        <v>1360.7</v>
      </c>
      <c r="EN108" s="1">
        <v>39767</v>
      </c>
      <c r="EO108">
        <v>290545734</v>
      </c>
      <c r="EP108">
        <v>137381091</v>
      </c>
      <c r="EQ108">
        <v>153164643</v>
      </c>
      <c r="ES108"/>
      <c r="EV108" s="1">
        <v>43421</v>
      </c>
      <c r="EW108">
        <v>132.12</v>
      </c>
      <c r="EX108" s="1"/>
      <c r="EY108" s="1">
        <v>43388</v>
      </c>
      <c r="EZ108" t="s">
        <v>157</v>
      </c>
    </row>
    <row r="109" spans="1:156" x14ac:dyDescent="0.25">
      <c r="A109" s="1">
        <v>43449</v>
      </c>
      <c r="B109" s="18">
        <v>313138.21000000002</v>
      </c>
      <c r="C109" s="18">
        <v>316723981.75999999</v>
      </c>
      <c r="D109" s="18">
        <v>22875.7</v>
      </c>
      <c r="F109" s="1">
        <v>43449</v>
      </c>
      <c r="G109" s="5">
        <v>13609.54</v>
      </c>
      <c r="H109">
        <v>13609.54</v>
      </c>
      <c r="I109" s="5">
        <f t="shared" si="3"/>
        <v>0</v>
      </c>
      <c r="J109" s="1">
        <v>43449</v>
      </c>
      <c r="K109">
        <v>3.8851</v>
      </c>
      <c r="L109" s="4">
        <v>19597870</v>
      </c>
      <c r="M109" s="11">
        <v>313770825.42000002</v>
      </c>
      <c r="N109" s="11">
        <v>4423511.8500000006</v>
      </c>
      <c r="O109" s="12">
        <v>647514668</v>
      </c>
      <c r="P109" s="11">
        <v>99172831.87999998</v>
      </c>
      <c r="Q109" s="11">
        <v>179229839.60000002</v>
      </c>
      <c r="R109">
        <v>17620744.879999999</v>
      </c>
      <c r="S109">
        <v>1965087.99</v>
      </c>
      <c r="T109">
        <v>358148203.5</v>
      </c>
      <c r="U109">
        <v>11257.74</v>
      </c>
      <c r="V109">
        <v>360137333.81999999</v>
      </c>
      <c r="W109">
        <v>19257634148</v>
      </c>
      <c r="X109">
        <v>13640421233</v>
      </c>
      <c r="Y109">
        <v>136.32</v>
      </c>
      <c r="Z109" s="13">
        <v>-1.0801688</v>
      </c>
      <c r="AA109">
        <v>6.4</v>
      </c>
      <c r="AB109">
        <v>954</v>
      </c>
      <c r="AC109">
        <v>1455805246500</v>
      </c>
      <c r="AD109">
        <v>0.14000000000000001</v>
      </c>
      <c r="AE109">
        <v>1150.6838888888799</v>
      </c>
      <c r="AF109">
        <v>909.74149999999997</v>
      </c>
      <c r="AG109">
        <v>826.36142857142795</v>
      </c>
      <c r="AH109">
        <v>1029.4567999999999</v>
      </c>
      <c r="AI109">
        <v>11.716235476228601</v>
      </c>
      <c r="AJ109">
        <v>1.1499999999999999</v>
      </c>
      <c r="AK109" s="15">
        <v>220.53</v>
      </c>
      <c r="AL109" s="15">
        <v>4.37</v>
      </c>
      <c r="AM109">
        <v>-11.48</v>
      </c>
      <c r="AN109" s="18">
        <v>599862.19999999995</v>
      </c>
      <c r="AO109">
        <f t="shared" si="2"/>
        <v>599862200000</v>
      </c>
      <c r="AP109">
        <v>0.53856099999999996</v>
      </c>
      <c r="AQ109">
        <v>9.1999999999999993</v>
      </c>
      <c r="AR109">
        <v>5.49</v>
      </c>
      <c r="AS109" s="1">
        <v>43084</v>
      </c>
      <c r="AT109">
        <v>27308046000</v>
      </c>
      <c r="AU109">
        <v>0.4</v>
      </c>
      <c r="AV109" s="3">
        <v>3704</v>
      </c>
      <c r="AW109">
        <v>25660.71</v>
      </c>
      <c r="AX109">
        <v>2676581000</v>
      </c>
      <c r="AY109">
        <v>22762000</v>
      </c>
      <c r="AZ109">
        <v>6052464000</v>
      </c>
      <c r="BA109">
        <v>13383053000</v>
      </c>
      <c r="BB109">
        <v>5173186000</v>
      </c>
      <c r="BC109">
        <v>22134860000</v>
      </c>
      <c r="BF109">
        <v>5617212915</v>
      </c>
      <c r="BG109">
        <v>32898055381</v>
      </c>
      <c r="BH109" s="4">
        <v>18952573</v>
      </c>
      <c r="BI109" s="4">
        <v>29675942</v>
      </c>
      <c r="BJ109" s="4">
        <v>90255098</v>
      </c>
      <c r="BK109" s="4">
        <v>97435776</v>
      </c>
      <c r="BL109" s="4">
        <v>6050397</v>
      </c>
      <c r="BM109" s="4">
        <v>98845518</v>
      </c>
      <c r="BN109" s="4">
        <v>2880185</v>
      </c>
      <c r="BO109" s="4">
        <v>18492187</v>
      </c>
      <c r="BP109" s="4">
        <v>197231656</v>
      </c>
      <c r="BQ109" s="4">
        <v>83271825</v>
      </c>
      <c r="BR109" s="4">
        <v>4423511</v>
      </c>
      <c r="BT109" s="1">
        <v>43450</v>
      </c>
      <c r="BW109" s="1">
        <v>43449</v>
      </c>
      <c r="BX109" s="5">
        <v>3773213.3999999994</v>
      </c>
      <c r="BZ109" s="1">
        <v>43449</v>
      </c>
      <c r="CA109" s="5">
        <v>499031.95</v>
      </c>
      <c r="CE109" s="1">
        <v>43435</v>
      </c>
      <c r="CF109">
        <v>92360</v>
      </c>
      <c r="CG109">
        <v>127326.67</v>
      </c>
      <c r="CH109">
        <v>34966.67</v>
      </c>
      <c r="CI109">
        <v>27283.33</v>
      </c>
      <c r="CJ109">
        <v>6455833.3300000001</v>
      </c>
      <c r="CK109">
        <v>-65290</v>
      </c>
      <c r="CL109">
        <v>-246616.67</v>
      </c>
      <c r="CN109" s="1">
        <v>43449</v>
      </c>
      <c r="CO109">
        <v>32.480378199999997</v>
      </c>
      <c r="CQ109" s="20">
        <v>43449</v>
      </c>
      <c r="CR109" s="21">
        <v>27653.67</v>
      </c>
      <c r="CT109" s="1">
        <v>43419</v>
      </c>
      <c r="CU109" s="1">
        <v>43449</v>
      </c>
      <c r="CV109" s="18">
        <v>313138.21000000002</v>
      </c>
      <c r="CW109" s="18">
        <v>316723981.75999999</v>
      </c>
      <c r="CX109" s="18">
        <v>22875.7</v>
      </c>
      <c r="DA109" s="1">
        <v>38701</v>
      </c>
      <c r="DB109">
        <v>2.5</v>
      </c>
      <c r="DC109">
        <v>2.1999999999999999E-2</v>
      </c>
      <c r="DD109">
        <v>0.15928</v>
      </c>
      <c r="DE109">
        <v>959124</v>
      </c>
      <c r="DG109" s="1">
        <v>40101</v>
      </c>
      <c r="DH109">
        <v>0</v>
      </c>
      <c r="DI109">
        <v>0</v>
      </c>
      <c r="DJ109">
        <v>54871460</v>
      </c>
      <c r="DK109">
        <v>15382961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19224722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11723772</v>
      </c>
      <c r="EA109">
        <v>6483375</v>
      </c>
      <c r="EB109">
        <v>2056630</v>
      </c>
      <c r="EE109" s="1"/>
      <c r="EG109" s="1">
        <v>44423</v>
      </c>
      <c r="EH109">
        <v>731.37</v>
      </c>
      <c r="EI109">
        <v>577.14</v>
      </c>
      <c r="EJ109">
        <v>1360.7</v>
      </c>
      <c r="EN109" s="1">
        <v>39797</v>
      </c>
      <c r="EO109">
        <v>213545606</v>
      </c>
      <c r="EP109">
        <v>147301430</v>
      </c>
      <c r="EQ109">
        <v>66244176</v>
      </c>
      <c r="ES109"/>
      <c r="EV109" s="1">
        <v>43451</v>
      </c>
      <c r="EW109">
        <v>80.930000000000007</v>
      </c>
      <c r="EX109" s="1"/>
      <c r="EY109" s="1">
        <v>43419</v>
      </c>
      <c r="EZ109" s="3">
        <v>-11480</v>
      </c>
    </row>
    <row r="110" spans="1:156" x14ac:dyDescent="0.25">
      <c r="A110" s="1">
        <v>43480</v>
      </c>
      <c r="B110" s="18">
        <v>206772.11</v>
      </c>
      <c r="C110" s="18">
        <v>299244291.12</v>
      </c>
      <c r="D110" s="18">
        <v>21816.29</v>
      </c>
      <c r="F110" s="1">
        <v>43480</v>
      </c>
      <c r="G110" s="5">
        <v>12973.44</v>
      </c>
      <c r="H110">
        <v>12973.44</v>
      </c>
      <c r="I110" s="5">
        <f t="shared" si="3"/>
        <v>0</v>
      </c>
      <c r="J110" s="1">
        <v>43480</v>
      </c>
      <c r="K110">
        <v>3.7416999999999998</v>
      </c>
      <c r="L110" s="4">
        <v>41313455</v>
      </c>
      <c r="M110" s="11">
        <v>319864492.55999994</v>
      </c>
      <c r="N110" s="11">
        <v>3586421.5199999996</v>
      </c>
      <c r="O110" s="12">
        <v>647181350</v>
      </c>
      <c r="P110" s="11">
        <v>82403421.399999961</v>
      </c>
      <c r="Q110" s="11">
        <v>185965844.91</v>
      </c>
      <c r="R110">
        <v>19397291.140000001</v>
      </c>
      <c r="S110">
        <v>1762263.1</v>
      </c>
      <c r="T110">
        <v>367349696.86000001</v>
      </c>
      <c r="U110">
        <v>34062.21</v>
      </c>
      <c r="V110">
        <v>369147772.17000002</v>
      </c>
      <c r="W110">
        <v>16638094632</v>
      </c>
      <c r="X110">
        <v>17453376542</v>
      </c>
      <c r="Y110">
        <v>133.56</v>
      </c>
      <c r="Z110" s="13">
        <v>6.6436636000000004E-3</v>
      </c>
      <c r="AA110">
        <v>6.4</v>
      </c>
      <c r="AB110">
        <v>998</v>
      </c>
      <c r="AC110">
        <v>1410561032800</v>
      </c>
      <c r="AD110">
        <v>0.36</v>
      </c>
      <c r="AE110">
        <v>1148.94888888888</v>
      </c>
      <c r="AF110">
        <v>909.00199999999995</v>
      </c>
      <c r="AG110">
        <v>826.94571428571396</v>
      </c>
      <c r="AH110">
        <v>1027.9892</v>
      </c>
      <c r="AI110">
        <v>12.166320558806801</v>
      </c>
      <c r="AJ110">
        <v>1.32</v>
      </c>
      <c r="AK110" s="16">
        <v>217.84</v>
      </c>
      <c r="AL110" s="16">
        <v>4.2699999999999996</v>
      </c>
      <c r="AM110">
        <v>-18.829999999999998</v>
      </c>
      <c r="AN110" s="18">
        <v>578268.69999999995</v>
      </c>
      <c r="AO110">
        <f t="shared" si="2"/>
        <v>578268700000</v>
      </c>
      <c r="AP110">
        <v>0.53441640000000001</v>
      </c>
      <c r="AQ110">
        <v>-3.39</v>
      </c>
      <c r="AR110">
        <v>-6.14</v>
      </c>
      <c r="AS110" s="1">
        <v>43115</v>
      </c>
      <c r="AT110">
        <v>26798107000</v>
      </c>
      <c r="AU110">
        <v>0.4</v>
      </c>
      <c r="AV110" s="3">
        <v>3704</v>
      </c>
      <c r="AW110">
        <v>24954.17</v>
      </c>
      <c r="AX110">
        <v>2945494000</v>
      </c>
      <c r="AY110">
        <v>24318000</v>
      </c>
      <c r="AZ110">
        <v>6098154000</v>
      </c>
      <c r="BA110">
        <v>12567340000</v>
      </c>
      <c r="BB110">
        <v>5162802000</v>
      </c>
      <c r="BC110">
        <v>21635305000</v>
      </c>
      <c r="BF110">
        <v>-815281910</v>
      </c>
      <c r="BG110">
        <v>34091471174</v>
      </c>
      <c r="BH110" s="4">
        <v>14349420</v>
      </c>
      <c r="BI110" s="4">
        <v>31108553</v>
      </c>
      <c r="BJ110" s="4">
        <v>110678402</v>
      </c>
      <c r="BK110" s="4">
        <v>88947578</v>
      </c>
      <c r="BL110" s="4">
        <v>6272563</v>
      </c>
      <c r="BM110" s="4">
        <v>96768235</v>
      </c>
      <c r="BN110" s="4">
        <v>2819425</v>
      </c>
      <c r="BO110" s="4">
        <v>19471242</v>
      </c>
      <c r="BP110" s="4">
        <v>198816601</v>
      </c>
      <c r="BQ110" s="4">
        <v>74397319</v>
      </c>
      <c r="BR110" s="4">
        <v>3552012</v>
      </c>
      <c r="BT110" s="1">
        <v>43481</v>
      </c>
      <c r="BW110" s="1">
        <v>43480</v>
      </c>
      <c r="BX110" s="5">
        <v>6325680.4299999997</v>
      </c>
      <c r="BZ110" s="1">
        <v>43480</v>
      </c>
      <c r="CA110" s="5">
        <v>515131.92000000004</v>
      </c>
      <c r="CE110" s="1">
        <v>43466</v>
      </c>
      <c r="CF110">
        <v>84316.67</v>
      </c>
      <c r="CG110">
        <v>115926.67</v>
      </c>
      <c r="CH110">
        <v>31610</v>
      </c>
      <c r="CI110">
        <v>-22820</v>
      </c>
      <c r="CJ110">
        <v>6392900</v>
      </c>
      <c r="CK110">
        <v>-93786.67</v>
      </c>
      <c r="CL110">
        <v>-203520</v>
      </c>
      <c r="CN110" s="1">
        <v>43480</v>
      </c>
      <c r="CO110">
        <v>34.518789599999998</v>
      </c>
      <c r="CQ110" s="20">
        <v>43480</v>
      </c>
      <c r="CR110" s="21">
        <v>87064.25</v>
      </c>
      <c r="CT110" s="1">
        <v>43449</v>
      </c>
      <c r="CU110" s="1">
        <v>43480</v>
      </c>
      <c r="CV110" s="18">
        <v>206772.11</v>
      </c>
      <c r="CW110" s="18">
        <v>299244291.12</v>
      </c>
      <c r="CX110" s="18">
        <v>21816.29</v>
      </c>
      <c r="DA110" s="1">
        <v>38732</v>
      </c>
      <c r="DB110">
        <v>2.5</v>
      </c>
      <c r="DC110">
        <v>2.1999999999999999E-2</v>
      </c>
      <c r="DD110">
        <v>0.16037999999999999</v>
      </c>
      <c r="DE110">
        <v>978824</v>
      </c>
      <c r="DG110" s="1">
        <v>40132</v>
      </c>
      <c r="DH110">
        <v>0</v>
      </c>
      <c r="DI110">
        <v>0</v>
      </c>
      <c r="DJ110">
        <v>41259343</v>
      </c>
      <c r="DK110">
        <v>13767478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24553582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1697418</v>
      </c>
      <c r="EA110">
        <v>0</v>
      </c>
      <c r="EB110">
        <v>1240865</v>
      </c>
      <c r="EE110" s="1"/>
      <c r="EG110" s="1">
        <v>44454</v>
      </c>
      <c r="EH110">
        <v>732.61</v>
      </c>
      <c r="EI110">
        <v>578.82000000000005</v>
      </c>
      <c r="EJ110">
        <v>1360.7</v>
      </c>
      <c r="EN110" s="1">
        <v>39828</v>
      </c>
      <c r="EO110">
        <v>156542866</v>
      </c>
      <c r="EP110">
        <v>94952507</v>
      </c>
      <c r="EQ110">
        <v>61590359</v>
      </c>
      <c r="ES110"/>
      <c r="EV110" s="1">
        <v>43482</v>
      </c>
      <c r="EW110">
        <v>113.78</v>
      </c>
      <c r="EX110" s="1"/>
      <c r="EY110" s="1">
        <v>43449</v>
      </c>
      <c r="EZ110" t="s">
        <v>158</v>
      </c>
    </row>
    <row r="111" spans="1:156" x14ac:dyDescent="0.25">
      <c r="A111" s="1">
        <v>43511</v>
      </c>
      <c r="B111" s="18">
        <v>228446.55</v>
      </c>
      <c r="C111" s="18">
        <v>296363855.56</v>
      </c>
      <c r="D111" s="18">
        <v>26665.59</v>
      </c>
      <c r="F111" s="1">
        <v>43511</v>
      </c>
      <c r="G111" s="5">
        <v>15882.59</v>
      </c>
      <c r="H111">
        <v>15882.59</v>
      </c>
      <c r="I111" s="5">
        <f t="shared" si="3"/>
        <v>0</v>
      </c>
      <c r="J111" s="1">
        <v>43511</v>
      </c>
      <c r="K111">
        <v>3.7235999999999998</v>
      </c>
      <c r="L111" s="4">
        <v>114017557</v>
      </c>
      <c r="M111" s="11">
        <v>292866635.44</v>
      </c>
      <c r="N111" s="11">
        <v>4158166.1099999994</v>
      </c>
      <c r="O111" s="12">
        <v>576131156</v>
      </c>
      <c r="P111" s="11">
        <v>79028634.300000012</v>
      </c>
      <c r="Q111" s="11">
        <v>153268084.42000002</v>
      </c>
      <c r="R111">
        <v>15299812.370000001</v>
      </c>
      <c r="S111">
        <v>2095077.93</v>
      </c>
      <c r="T111">
        <v>321708889.44999999</v>
      </c>
      <c r="U111">
        <v>133719.31</v>
      </c>
      <c r="V111">
        <v>323939680.44</v>
      </c>
      <c r="W111">
        <v>15618080347</v>
      </c>
      <c r="X111">
        <v>13566766788</v>
      </c>
      <c r="Y111">
        <v>133.9</v>
      </c>
      <c r="Z111" s="13">
        <v>0.88467931609999995</v>
      </c>
      <c r="AA111">
        <v>6.4</v>
      </c>
      <c r="AB111">
        <v>998</v>
      </c>
      <c r="AC111">
        <v>1409188972800</v>
      </c>
      <c r="AD111">
        <v>0.54</v>
      </c>
      <c r="AE111">
        <v>1148.9094444444399</v>
      </c>
      <c r="AF111">
        <v>906.76300000000003</v>
      </c>
      <c r="AG111">
        <v>824.48095238095198</v>
      </c>
      <c r="AH111">
        <v>1027.73</v>
      </c>
      <c r="AI111">
        <v>12.550618752300799</v>
      </c>
      <c r="AJ111">
        <v>1.43</v>
      </c>
      <c r="AK111" s="15">
        <v>238.24</v>
      </c>
      <c r="AL111" s="15">
        <v>4.1900000000000004</v>
      </c>
      <c r="AM111">
        <v>-16.079999999999998</v>
      </c>
      <c r="AN111" s="18">
        <v>576069.69999999995</v>
      </c>
      <c r="AO111">
        <f t="shared" si="2"/>
        <v>576069700000</v>
      </c>
      <c r="AP111">
        <v>0.53441640000000001</v>
      </c>
      <c r="AQ111">
        <v>9.75</v>
      </c>
      <c r="AR111">
        <v>3.57</v>
      </c>
      <c r="AS111" s="1">
        <v>43146</v>
      </c>
      <c r="AT111">
        <v>26798107000</v>
      </c>
      <c r="AU111">
        <v>0.4</v>
      </c>
      <c r="AV111" s="3">
        <v>3704</v>
      </c>
      <c r="AW111">
        <v>24954.17</v>
      </c>
      <c r="AX111">
        <v>2945494000</v>
      </c>
      <c r="AY111">
        <v>24318000</v>
      </c>
      <c r="AZ111">
        <v>6098154000</v>
      </c>
      <c r="BA111">
        <v>12567340000</v>
      </c>
      <c r="BB111">
        <v>5162802000</v>
      </c>
      <c r="BC111">
        <v>21635305000</v>
      </c>
      <c r="BF111">
        <v>2051313559</v>
      </c>
      <c r="BG111">
        <v>29184847135</v>
      </c>
      <c r="BH111" s="4">
        <v>14917244</v>
      </c>
      <c r="BI111" s="4">
        <v>35895700</v>
      </c>
      <c r="BJ111" s="4">
        <v>82931222</v>
      </c>
      <c r="BK111" s="4">
        <v>85606322</v>
      </c>
      <c r="BL111" s="4">
        <v>5517163</v>
      </c>
      <c r="BM111" s="4">
        <v>85440395</v>
      </c>
      <c r="BN111" s="4">
        <v>2660019</v>
      </c>
      <c r="BO111" s="4">
        <v>18401647</v>
      </c>
      <c r="BP111" s="4">
        <v>169291922</v>
      </c>
      <c r="BQ111" s="4">
        <v>71311356</v>
      </c>
      <c r="BR111" s="4">
        <v>4158166</v>
      </c>
      <c r="BT111" s="1">
        <v>43512</v>
      </c>
      <c r="BW111" s="1">
        <v>43511</v>
      </c>
      <c r="BX111" s="5">
        <v>14629483.910000002</v>
      </c>
      <c r="BZ111" s="1">
        <v>43511</v>
      </c>
      <c r="CA111" s="5">
        <v>569535.89</v>
      </c>
      <c r="CE111" s="1">
        <v>43497</v>
      </c>
      <c r="CF111">
        <v>84316.67</v>
      </c>
      <c r="CG111">
        <v>115926.67</v>
      </c>
      <c r="CH111">
        <v>31610</v>
      </c>
      <c r="CI111">
        <v>-22820</v>
      </c>
      <c r="CJ111">
        <v>6392900</v>
      </c>
      <c r="CK111">
        <v>-93786.67</v>
      </c>
      <c r="CL111">
        <v>-203520</v>
      </c>
      <c r="CN111" s="1">
        <v>43511</v>
      </c>
      <c r="CO111">
        <v>34.518789599999998</v>
      </c>
      <c r="CQ111" s="20">
        <v>43511</v>
      </c>
      <c r="CR111" s="21">
        <v>27788.25</v>
      </c>
      <c r="CT111" s="1">
        <v>43480</v>
      </c>
      <c r="CU111" s="1">
        <v>43511</v>
      </c>
      <c r="CV111" s="18">
        <v>228446.55</v>
      </c>
      <c r="CW111" s="18">
        <v>296363855.56</v>
      </c>
      <c r="CX111" s="18">
        <v>26665.59</v>
      </c>
      <c r="DA111" s="1">
        <v>38763</v>
      </c>
      <c r="DB111">
        <v>2.5</v>
      </c>
      <c r="DC111">
        <v>2.1999999999999999E-2</v>
      </c>
      <c r="DD111">
        <v>0.16037999999999999</v>
      </c>
      <c r="DE111">
        <v>978824</v>
      </c>
      <c r="DG111" s="1">
        <v>40162</v>
      </c>
      <c r="DH111">
        <v>0</v>
      </c>
      <c r="DI111">
        <v>0</v>
      </c>
      <c r="DJ111">
        <v>27513080</v>
      </c>
      <c r="DK111">
        <v>14273449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12253971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985660</v>
      </c>
      <c r="EE111" s="1"/>
      <c r="EG111" s="1">
        <v>44484</v>
      </c>
      <c r="EH111">
        <v>735.54</v>
      </c>
      <c r="EI111">
        <v>582.58000000000004</v>
      </c>
      <c r="EJ111">
        <v>1360.7</v>
      </c>
      <c r="EN111" s="1">
        <v>39859</v>
      </c>
      <c r="EO111">
        <v>107658584</v>
      </c>
      <c r="EP111">
        <v>26304066</v>
      </c>
      <c r="EQ111">
        <v>81354518</v>
      </c>
      <c r="ES111"/>
      <c r="EV111" s="1">
        <v>43513</v>
      </c>
      <c r="EW111">
        <v>2167.86</v>
      </c>
      <c r="EX111" s="1"/>
      <c r="EY111" s="1">
        <v>43480</v>
      </c>
      <c r="EZ111" s="3">
        <v>-16080</v>
      </c>
    </row>
    <row r="112" spans="1:156" x14ac:dyDescent="0.25">
      <c r="A112" s="1">
        <v>43539</v>
      </c>
      <c r="B112" s="18">
        <v>158215.47</v>
      </c>
      <c r="C112" s="18">
        <v>317241501.44</v>
      </c>
      <c r="D112" s="18">
        <v>16436.79</v>
      </c>
      <c r="F112" s="1">
        <v>43539</v>
      </c>
      <c r="G112" s="5">
        <v>9744.7999999999993</v>
      </c>
      <c r="H112">
        <v>9744.7999999999993</v>
      </c>
      <c r="I112" s="5">
        <f t="shared" si="3"/>
        <v>0</v>
      </c>
      <c r="J112" s="1">
        <v>43539</v>
      </c>
      <c r="K112">
        <v>3.8464999999999998</v>
      </c>
      <c r="L112" s="4">
        <v>61173676</v>
      </c>
      <c r="M112" s="11">
        <v>313486465.81</v>
      </c>
      <c r="N112" s="11">
        <v>3677425.1500000004</v>
      </c>
      <c r="O112" s="12">
        <v>556244707</v>
      </c>
      <c r="P112" s="11">
        <v>73512553.729999989</v>
      </c>
      <c r="Q112" s="11">
        <v>114145124.27</v>
      </c>
      <c r="R112">
        <v>14438644.869999999</v>
      </c>
      <c r="S112">
        <v>1505756.23</v>
      </c>
      <c r="T112">
        <v>315596310.49000001</v>
      </c>
      <c r="U112">
        <v>76233.31</v>
      </c>
      <c r="V112">
        <v>317179995.02999997</v>
      </c>
      <c r="W112">
        <v>17308721624</v>
      </c>
      <c r="X112">
        <v>14066000746</v>
      </c>
      <c r="Y112">
        <v>139.02000000000001</v>
      </c>
      <c r="Z112" s="13">
        <v>1.2553467825</v>
      </c>
      <c r="AA112">
        <v>6.4</v>
      </c>
      <c r="AB112">
        <v>998</v>
      </c>
      <c r="AC112">
        <v>1477690672500</v>
      </c>
      <c r="AD112">
        <v>0.77</v>
      </c>
      <c r="AE112">
        <v>1151.4455555555501</v>
      </c>
      <c r="AF112">
        <v>901.43600000000004</v>
      </c>
      <c r="AG112">
        <v>821.07904761904695</v>
      </c>
      <c r="AH112">
        <v>1026.1723999999999</v>
      </c>
      <c r="AI112">
        <v>12.8453402589581</v>
      </c>
      <c r="AJ112">
        <v>1.75</v>
      </c>
      <c r="AK112" s="16">
        <v>257.64999999999998</v>
      </c>
      <c r="AL112" s="16">
        <v>4.3099999999999996</v>
      </c>
      <c r="AM112">
        <v>11.98</v>
      </c>
      <c r="AN112" s="18">
        <v>601715.6</v>
      </c>
      <c r="AO112">
        <f t="shared" si="2"/>
        <v>601715600000</v>
      </c>
      <c r="AP112">
        <v>0.53441640000000001</v>
      </c>
      <c r="AQ112">
        <v>10.61</v>
      </c>
      <c r="AR112">
        <v>3.39</v>
      </c>
      <c r="AS112" s="1">
        <v>43174</v>
      </c>
      <c r="AT112">
        <v>26798107000</v>
      </c>
      <c r="AU112">
        <v>0.4</v>
      </c>
      <c r="AV112" s="3">
        <v>3704</v>
      </c>
      <c r="AW112">
        <v>24954.17</v>
      </c>
      <c r="AX112">
        <v>2945494000</v>
      </c>
      <c r="AY112">
        <v>24318000</v>
      </c>
      <c r="AZ112">
        <v>6098154000</v>
      </c>
      <c r="BA112">
        <v>12567340000</v>
      </c>
      <c r="BB112">
        <v>5162802000</v>
      </c>
      <c r="BC112">
        <v>21635305000</v>
      </c>
      <c r="BF112">
        <v>3242720878</v>
      </c>
      <c r="BG112">
        <v>31374722370</v>
      </c>
      <c r="BH112" s="4">
        <v>19998158</v>
      </c>
      <c r="BI112" s="4">
        <v>27396451</v>
      </c>
      <c r="BJ112" s="4">
        <v>70496662</v>
      </c>
      <c r="BK112" s="4">
        <v>78638751</v>
      </c>
      <c r="BL112" s="4">
        <v>4946122</v>
      </c>
      <c r="BM112" s="4">
        <v>76911944</v>
      </c>
      <c r="BN112" s="4">
        <v>2823061</v>
      </c>
      <c r="BO112" s="4">
        <v>17560705</v>
      </c>
      <c r="BP112" s="4">
        <v>185781601</v>
      </c>
      <c r="BQ112" s="4">
        <v>68014094</v>
      </c>
      <c r="BR112" s="4">
        <v>3677158</v>
      </c>
      <c r="BT112" s="1">
        <v>43540</v>
      </c>
      <c r="BW112" s="1">
        <v>43539</v>
      </c>
      <c r="BX112" s="5">
        <v>24074031.739999998</v>
      </c>
      <c r="BZ112" s="1">
        <v>43539</v>
      </c>
      <c r="CA112" s="5">
        <v>550047.33000000007</v>
      </c>
      <c r="CE112" s="1">
        <v>43525</v>
      </c>
      <c r="CF112">
        <v>84316.67</v>
      </c>
      <c r="CG112">
        <v>115926.67</v>
      </c>
      <c r="CH112">
        <v>31610</v>
      </c>
      <c r="CI112">
        <v>-22820</v>
      </c>
      <c r="CJ112">
        <v>6392900</v>
      </c>
      <c r="CK112">
        <v>-93786.67</v>
      </c>
      <c r="CL112">
        <v>-203520</v>
      </c>
      <c r="CN112" s="1">
        <v>43539</v>
      </c>
      <c r="CO112">
        <v>34.518789599999998</v>
      </c>
      <c r="CQ112" s="20">
        <v>43539</v>
      </c>
      <c r="CR112" s="21">
        <v>27855.25</v>
      </c>
      <c r="CT112" s="1">
        <v>43511</v>
      </c>
      <c r="CU112" s="1">
        <v>43539</v>
      </c>
      <c r="CV112" s="18">
        <v>158215.47</v>
      </c>
      <c r="CW112" s="18">
        <v>317241501.44</v>
      </c>
      <c r="CX112" s="18">
        <v>16436.79</v>
      </c>
      <c r="DA112" s="1">
        <v>38791</v>
      </c>
      <c r="DB112">
        <v>2.5</v>
      </c>
      <c r="DC112">
        <v>2.1999999999999999E-2</v>
      </c>
      <c r="DD112">
        <v>0.16037999999999999</v>
      </c>
      <c r="DE112">
        <v>978824</v>
      </c>
      <c r="DG112" s="1">
        <v>40193</v>
      </c>
      <c r="DH112">
        <v>0</v>
      </c>
      <c r="DI112">
        <v>0</v>
      </c>
      <c r="DJ112">
        <v>61783854</v>
      </c>
      <c r="DK112">
        <v>49522890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11566677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694287</v>
      </c>
      <c r="EE112" s="1"/>
      <c r="EG112" s="1">
        <v>44515</v>
      </c>
      <c r="EH112">
        <v>745.54</v>
      </c>
      <c r="EI112">
        <v>602.44000000000005</v>
      </c>
      <c r="EJ112">
        <v>1336.21</v>
      </c>
      <c r="EN112" s="1">
        <v>39887</v>
      </c>
      <c r="EO112">
        <v>122638294</v>
      </c>
      <c r="EP112">
        <v>131114319</v>
      </c>
      <c r="EQ112">
        <v>-8476025</v>
      </c>
      <c r="ES112"/>
      <c r="EV112" s="1">
        <v>43541</v>
      </c>
      <c r="EW112">
        <v>52.13</v>
      </c>
      <c r="EX112" s="1"/>
      <c r="EY112" s="1">
        <v>43511</v>
      </c>
      <c r="EZ112" t="s">
        <v>159</v>
      </c>
    </row>
    <row r="113" spans="1:156" x14ac:dyDescent="0.25">
      <c r="A113" s="1">
        <v>43570</v>
      </c>
      <c r="B113" s="18">
        <v>240074.89</v>
      </c>
      <c r="C113" s="18">
        <v>263100642.15000001</v>
      </c>
      <c r="D113" s="18">
        <v>21260.959999999999</v>
      </c>
      <c r="F113" s="1">
        <v>43570</v>
      </c>
      <c r="G113" s="5">
        <v>12638.87</v>
      </c>
      <c r="H113">
        <v>12638.87</v>
      </c>
      <c r="I113" s="5">
        <f t="shared" si="3"/>
        <v>0</v>
      </c>
      <c r="J113" s="1">
        <v>43570</v>
      </c>
      <c r="K113">
        <v>3.8961999999999999</v>
      </c>
      <c r="L113" s="4">
        <v>58401298</v>
      </c>
      <c r="M113" s="11">
        <v>394810708.60000002</v>
      </c>
      <c r="N113" s="11">
        <v>2704574.3600000003</v>
      </c>
      <c r="O113" s="12">
        <v>579859838</v>
      </c>
      <c r="P113" s="11">
        <v>80224837.310000002</v>
      </c>
      <c r="Q113" s="11">
        <v>36370022.780000001</v>
      </c>
      <c r="R113">
        <v>15036728.770000001</v>
      </c>
      <c r="S113">
        <v>1143873.79</v>
      </c>
      <c r="T113">
        <v>315232153.73000002</v>
      </c>
      <c r="U113">
        <v>80523.240000000005</v>
      </c>
      <c r="V113">
        <v>316460650.75999999</v>
      </c>
      <c r="W113">
        <v>19090646313</v>
      </c>
      <c r="X113">
        <v>14664020352</v>
      </c>
      <c r="Y113">
        <v>139.66999999999999</v>
      </c>
      <c r="Z113" s="13">
        <v>0.91862954139999997</v>
      </c>
      <c r="AA113">
        <v>6.4</v>
      </c>
      <c r="AB113">
        <v>998</v>
      </c>
      <c r="AC113">
        <v>1495357663800</v>
      </c>
      <c r="AD113">
        <v>0.6</v>
      </c>
      <c r="AE113">
        <v>1179.62222222222</v>
      </c>
      <c r="AF113">
        <v>921.33749999999998</v>
      </c>
      <c r="AG113">
        <v>835.91571428571399</v>
      </c>
      <c r="AH113">
        <v>1052.7552000000001</v>
      </c>
      <c r="AI113">
        <v>12.614014530114799</v>
      </c>
      <c r="AJ113" s="3">
        <v>1.56999</v>
      </c>
      <c r="AK113" s="15">
        <v>279.95999999999998</v>
      </c>
      <c r="AL113" s="15">
        <v>4.4400000000000004</v>
      </c>
      <c r="AM113">
        <v>35.719000000000001</v>
      </c>
      <c r="AN113" s="18">
        <v>612995.4</v>
      </c>
      <c r="AO113">
        <f t="shared" si="2"/>
        <v>612995400000</v>
      </c>
      <c r="AP113">
        <v>0.53441640000000001</v>
      </c>
      <c r="AQ113">
        <v>4.33</v>
      </c>
      <c r="AR113">
        <v>-1.04</v>
      </c>
      <c r="AS113" s="1">
        <v>43205</v>
      </c>
      <c r="AT113">
        <v>26798107000</v>
      </c>
      <c r="AU113">
        <v>0.4</v>
      </c>
      <c r="AV113" s="3">
        <v>3704</v>
      </c>
      <c r="AW113">
        <v>24954.17</v>
      </c>
      <c r="AX113">
        <v>2945494000</v>
      </c>
      <c r="AY113">
        <v>24318000</v>
      </c>
      <c r="AZ113">
        <v>6098154000</v>
      </c>
      <c r="BA113">
        <v>12567340000</v>
      </c>
      <c r="BB113">
        <v>5162802000</v>
      </c>
      <c r="BC113">
        <v>21635305000</v>
      </c>
      <c r="BF113">
        <v>4426625961</v>
      </c>
      <c r="BG113">
        <v>33754666665</v>
      </c>
      <c r="BH113" s="4">
        <v>14351004</v>
      </c>
      <c r="BI113" s="4">
        <v>28617602</v>
      </c>
      <c r="BJ113" s="4">
        <v>73784323</v>
      </c>
      <c r="BK113" s="4">
        <v>76837358</v>
      </c>
      <c r="BL113" s="4">
        <v>4627301</v>
      </c>
      <c r="BM113" s="4">
        <v>82420756</v>
      </c>
      <c r="BN113" s="4">
        <v>3449354</v>
      </c>
      <c r="BO113" s="4">
        <v>19662512</v>
      </c>
      <c r="BP113" s="4">
        <v>202943745</v>
      </c>
      <c r="BQ113" s="4">
        <v>70462318</v>
      </c>
      <c r="BR113" s="4">
        <v>2703565</v>
      </c>
      <c r="BT113" s="1">
        <v>43571</v>
      </c>
      <c r="BW113" s="1">
        <v>43570</v>
      </c>
      <c r="BX113" s="5">
        <v>14042677.889999999</v>
      </c>
      <c r="BZ113" s="1">
        <v>43570</v>
      </c>
      <c r="CA113" s="5">
        <v>557644.28</v>
      </c>
      <c r="CE113" s="1">
        <v>43556</v>
      </c>
      <c r="CF113">
        <v>-124343.33</v>
      </c>
      <c r="CG113">
        <v>-98176.67</v>
      </c>
      <c r="CH113">
        <v>26166.67</v>
      </c>
      <c r="CI113">
        <v>-456100</v>
      </c>
      <c r="CJ113">
        <v>5893780</v>
      </c>
      <c r="CK113">
        <v>-93096.67</v>
      </c>
      <c r="CL113">
        <v>-267260</v>
      </c>
      <c r="CN113" s="1">
        <v>43570</v>
      </c>
      <c r="CO113">
        <v>34.518789599999998</v>
      </c>
      <c r="CQ113" s="20">
        <v>43570</v>
      </c>
      <c r="CR113" s="21">
        <v>27958.25</v>
      </c>
      <c r="CT113" s="1">
        <v>43539</v>
      </c>
      <c r="CU113" s="1">
        <v>43570</v>
      </c>
      <c r="CV113" s="18">
        <v>240074.89</v>
      </c>
      <c r="CW113" s="18">
        <v>263100642.15000001</v>
      </c>
      <c r="CX113" s="18">
        <v>21260.959999999999</v>
      </c>
      <c r="DA113" s="1">
        <v>38822</v>
      </c>
      <c r="DB113">
        <v>2.5</v>
      </c>
      <c r="DC113">
        <v>2.1999999999999999E-2</v>
      </c>
      <c r="DD113">
        <v>0.16037999999999999</v>
      </c>
      <c r="DE113">
        <v>978824</v>
      </c>
      <c r="DG113" s="1">
        <v>40224</v>
      </c>
      <c r="DH113">
        <v>0</v>
      </c>
      <c r="DI113">
        <v>0</v>
      </c>
      <c r="DJ113">
        <v>77276499</v>
      </c>
      <c r="DK113">
        <v>33828667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41758723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1689109</v>
      </c>
      <c r="EE113" s="1"/>
      <c r="EG113" s="1">
        <v>44545</v>
      </c>
      <c r="EH113">
        <v>755.61</v>
      </c>
      <c r="EI113">
        <v>610.52</v>
      </c>
      <c r="EJ113">
        <v>1354.52</v>
      </c>
      <c r="EN113" s="1">
        <v>39918</v>
      </c>
      <c r="EO113">
        <v>66710904</v>
      </c>
      <c r="EP113">
        <v>82505891</v>
      </c>
      <c r="EQ113">
        <v>-15794987</v>
      </c>
      <c r="ES113"/>
      <c r="EV113" s="1">
        <v>43572</v>
      </c>
      <c r="EW113">
        <v>2578.75</v>
      </c>
      <c r="EX113" s="1"/>
      <c r="EY113" s="1">
        <v>43539</v>
      </c>
      <c r="EZ113" s="3">
        <v>35719</v>
      </c>
    </row>
    <row r="114" spans="1:156" x14ac:dyDescent="0.25">
      <c r="A114" s="1">
        <v>43600</v>
      </c>
      <c r="B114" s="18">
        <v>145114.92000000001</v>
      </c>
      <c r="C114" s="18">
        <v>232620940.66999999</v>
      </c>
      <c r="D114" s="18">
        <v>9280.73</v>
      </c>
      <c r="F114" s="1">
        <v>43600</v>
      </c>
      <c r="G114" s="5">
        <v>5450.29</v>
      </c>
      <c r="H114">
        <v>5450.29</v>
      </c>
      <c r="I114" s="5">
        <f t="shared" si="3"/>
        <v>0</v>
      </c>
      <c r="J114" s="1">
        <v>43600</v>
      </c>
      <c r="K114">
        <v>4.1500000000000004</v>
      </c>
      <c r="L114" s="4">
        <v>44608590</v>
      </c>
      <c r="M114" s="11">
        <v>423099296.35999995</v>
      </c>
      <c r="N114" s="11">
        <v>7409375.4100000001</v>
      </c>
      <c r="O114" s="12">
        <v>610812533</v>
      </c>
      <c r="P114" s="11">
        <v>92516255.699999973</v>
      </c>
      <c r="Q114" s="11">
        <v>26190911.540000003</v>
      </c>
      <c r="R114">
        <v>15704200.930000002</v>
      </c>
      <c r="S114">
        <v>2126884</v>
      </c>
      <c r="T114">
        <v>305578736.67000002</v>
      </c>
      <c r="U114">
        <v>69599.5</v>
      </c>
      <c r="V114">
        <v>307788713.83999997</v>
      </c>
      <c r="W114">
        <v>20500498556</v>
      </c>
      <c r="X114">
        <v>16130590785</v>
      </c>
      <c r="Y114">
        <v>139.38</v>
      </c>
      <c r="Z114" s="13">
        <v>0.44546758330000003</v>
      </c>
      <c r="AA114">
        <v>6.4</v>
      </c>
      <c r="AB114">
        <v>998</v>
      </c>
      <c r="AC114">
        <v>1545227243000</v>
      </c>
      <c r="AD114">
        <v>0.15</v>
      </c>
      <c r="AE114">
        <v>1180.0061111111099</v>
      </c>
      <c r="AF114">
        <v>922.90549999999996</v>
      </c>
      <c r="AG114">
        <v>839.50904761904701</v>
      </c>
      <c r="AH114">
        <v>1050.3172</v>
      </c>
      <c r="AI114">
        <v>12.395003130051199</v>
      </c>
      <c r="AJ114">
        <v>1.1299999999999999</v>
      </c>
      <c r="AK114" s="16">
        <v>276.60000000000002</v>
      </c>
      <c r="AL114" s="16">
        <v>4.55</v>
      </c>
      <c r="AM114">
        <v>24.15</v>
      </c>
      <c r="AN114" s="18">
        <v>615256.9</v>
      </c>
      <c r="AO114">
        <f t="shared" si="2"/>
        <v>615256900000</v>
      </c>
      <c r="AP114">
        <v>0.53441640000000001</v>
      </c>
      <c r="AQ114">
        <v>7.2</v>
      </c>
      <c r="AR114">
        <v>2.14</v>
      </c>
      <c r="AS114" s="1">
        <v>43235</v>
      </c>
      <c r="AT114">
        <v>26798107000</v>
      </c>
      <c r="AU114">
        <v>0.4</v>
      </c>
      <c r="AV114" s="3">
        <v>3704</v>
      </c>
      <c r="AW114">
        <v>24954.17</v>
      </c>
      <c r="AX114">
        <v>2945494000</v>
      </c>
      <c r="AY114">
        <v>24318000</v>
      </c>
      <c r="AZ114">
        <v>6098154000</v>
      </c>
      <c r="BA114">
        <v>12567340000</v>
      </c>
      <c r="BB114">
        <v>5162802000</v>
      </c>
      <c r="BC114">
        <v>21635305000</v>
      </c>
      <c r="BF114">
        <v>4369907771</v>
      </c>
      <c r="BG114">
        <v>36631089341</v>
      </c>
      <c r="BH114" s="4">
        <v>18050259</v>
      </c>
      <c r="BI114" s="4">
        <v>29246540</v>
      </c>
      <c r="BJ114" s="4">
        <v>87376166</v>
      </c>
      <c r="BK114" s="4">
        <v>95978061</v>
      </c>
      <c r="BL114" s="4">
        <v>6918824</v>
      </c>
      <c r="BM114" s="4">
        <v>89153671</v>
      </c>
      <c r="BN114" s="4">
        <v>2950227</v>
      </c>
      <c r="BO114" s="4">
        <v>19799202</v>
      </c>
      <c r="BP114" s="4">
        <v>183273136</v>
      </c>
      <c r="BQ114" s="4">
        <v>70745476</v>
      </c>
      <c r="BR114" s="4">
        <v>7320971</v>
      </c>
      <c r="BT114" s="1">
        <v>43601</v>
      </c>
      <c r="BW114" s="1">
        <v>43600</v>
      </c>
      <c r="BX114" s="5">
        <v>8384913.9299999997</v>
      </c>
      <c r="BZ114" s="1">
        <v>43600</v>
      </c>
      <c r="CA114" s="5">
        <v>546038.09</v>
      </c>
      <c r="CE114" s="1">
        <v>43586</v>
      </c>
      <c r="CF114">
        <v>-124343.33</v>
      </c>
      <c r="CG114">
        <v>-98176.67</v>
      </c>
      <c r="CH114">
        <v>26166.67</v>
      </c>
      <c r="CI114">
        <v>-456100</v>
      </c>
      <c r="CJ114">
        <v>5893780</v>
      </c>
      <c r="CK114">
        <v>-93096.67</v>
      </c>
      <c r="CL114">
        <v>-267260</v>
      </c>
      <c r="CN114" s="1">
        <v>43600</v>
      </c>
      <c r="CO114">
        <v>34.518789599999998</v>
      </c>
      <c r="CQ114" s="20">
        <v>43600</v>
      </c>
      <c r="CR114" s="21">
        <v>28148.25</v>
      </c>
      <c r="CT114" s="1">
        <v>43570</v>
      </c>
      <c r="CU114" s="1">
        <v>43600</v>
      </c>
      <c r="CV114" s="18">
        <v>145114.92000000001</v>
      </c>
      <c r="CW114" s="18">
        <v>232620940.66999999</v>
      </c>
      <c r="CX114" s="18">
        <v>9280.73</v>
      </c>
      <c r="DA114" s="1">
        <v>38852</v>
      </c>
      <c r="DB114">
        <v>2.5</v>
      </c>
      <c r="DC114">
        <v>2.1999999999999999E-2</v>
      </c>
      <c r="DD114">
        <v>0.16037999999999999</v>
      </c>
      <c r="DE114">
        <v>978824</v>
      </c>
      <c r="DG114" s="1">
        <v>40252</v>
      </c>
      <c r="DH114">
        <v>0</v>
      </c>
      <c r="DI114">
        <v>0</v>
      </c>
      <c r="DJ114">
        <v>67840014</v>
      </c>
      <c r="DK114">
        <v>17818672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20773074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28014839</v>
      </c>
      <c r="EA114">
        <v>0</v>
      </c>
      <c r="EB114">
        <v>1233429</v>
      </c>
      <c r="EE114" s="1"/>
      <c r="EG114" s="1">
        <v>44576</v>
      </c>
      <c r="EH114">
        <v>760.67</v>
      </c>
      <c r="EI114">
        <v>617.29</v>
      </c>
      <c r="EJ114">
        <v>1353.84</v>
      </c>
      <c r="EN114" s="1">
        <v>39948</v>
      </c>
      <c r="EO114">
        <v>84625785</v>
      </c>
      <c r="EP114">
        <v>149331588</v>
      </c>
      <c r="EQ114">
        <v>-64705803</v>
      </c>
      <c r="ES114"/>
      <c r="EV114" s="1">
        <v>43602</v>
      </c>
      <c r="EW114">
        <v>10860.06</v>
      </c>
      <c r="EX114" s="1"/>
      <c r="EY114" s="1">
        <v>43570</v>
      </c>
      <c r="EZ114" t="s">
        <v>160</v>
      </c>
    </row>
    <row r="115" spans="1:156" x14ac:dyDescent="0.25">
      <c r="A115" s="1">
        <v>43631</v>
      </c>
      <c r="B115" s="18">
        <v>155712.67000000001</v>
      </c>
      <c r="C115" s="18">
        <v>720496090.69000006</v>
      </c>
      <c r="D115" s="18">
        <v>7782.48</v>
      </c>
      <c r="F115" s="1">
        <v>43631</v>
      </c>
      <c r="G115" s="5">
        <v>4550.8999999999996</v>
      </c>
      <c r="H115">
        <v>4550.8999999999996</v>
      </c>
      <c r="I115" s="5">
        <f t="shared" si="3"/>
        <v>0</v>
      </c>
      <c r="J115" s="1">
        <v>43631</v>
      </c>
      <c r="K115">
        <v>3.8588</v>
      </c>
      <c r="L115" s="4">
        <v>29087657</v>
      </c>
      <c r="M115" s="11">
        <v>323682756.5399999</v>
      </c>
      <c r="N115" s="11">
        <v>5271687.82</v>
      </c>
      <c r="O115" s="12">
        <v>654400245</v>
      </c>
      <c r="P115" s="11">
        <v>91506002.920000002</v>
      </c>
      <c r="Q115" s="11">
        <v>163967520.73000005</v>
      </c>
      <c r="R115">
        <v>14853650.329999998</v>
      </c>
      <c r="S115">
        <v>3448609.48</v>
      </c>
      <c r="T115">
        <v>349585429.68000001</v>
      </c>
      <c r="U115">
        <v>41434.74</v>
      </c>
      <c r="V115">
        <v>353078700.60000002</v>
      </c>
      <c r="W115">
        <v>18306721692</v>
      </c>
      <c r="X115">
        <v>13944367799</v>
      </c>
      <c r="Y115">
        <v>135.1</v>
      </c>
      <c r="Z115" s="13">
        <v>0.79525522289999995</v>
      </c>
      <c r="AA115">
        <v>6.4</v>
      </c>
      <c r="AB115">
        <v>998</v>
      </c>
      <c r="AC115">
        <v>1497569409600</v>
      </c>
      <c r="AD115">
        <v>0.01</v>
      </c>
      <c r="AE115">
        <v>1198.7105555555499</v>
      </c>
      <c r="AF115">
        <v>923.58749999999998</v>
      </c>
      <c r="AG115">
        <v>837.88476190476194</v>
      </c>
      <c r="AH115">
        <v>1058.4380000000001</v>
      </c>
      <c r="AI115">
        <v>12.1405244004852</v>
      </c>
      <c r="AJ115">
        <v>1.01</v>
      </c>
      <c r="AK115" s="15">
        <v>244.42</v>
      </c>
      <c r="AL115" s="15">
        <v>4.47</v>
      </c>
      <c r="AM115">
        <v>27.09</v>
      </c>
      <c r="AN115" s="18">
        <v>596890.19999999995</v>
      </c>
      <c r="AO115">
        <f t="shared" si="2"/>
        <v>596890200000</v>
      </c>
      <c r="AP115">
        <v>0.53441640000000001</v>
      </c>
      <c r="AQ115">
        <v>4.9400000000000004</v>
      </c>
      <c r="AR115">
        <v>2.0299999999999998</v>
      </c>
      <c r="AS115" s="1">
        <v>43266</v>
      </c>
      <c r="AT115">
        <v>26798107000</v>
      </c>
      <c r="AU115">
        <v>0.4</v>
      </c>
      <c r="AV115" s="3">
        <v>3704</v>
      </c>
      <c r="AW115">
        <v>24954.17</v>
      </c>
      <c r="AX115">
        <v>2945494000</v>
      </c>
      <c r="AY115">
        <v>24318000</v>
      </c>
      <c r="AZ115">
        <v>6098154000</v>
      </c>
      <c r="BA115">
        <v>12567340000</v>
      </c>
      <c r="BB115">
        <v>5162802000</v>
      </c>
      <c r="BC115">
        <v>21635305000</v>
      </c>
      <c r="BF115">
        <v>4362353893</v>
      </c>
      <c r="BG115">
        <v>32251089491</v>
      </c>
      <c r="BH115" s="4">
        <v>17707783</v>
      </c>
      <c r="BI115" s="4">
        <v>36005868</v>
      </c>
      <c r="BJ115" s="4">
        <v>82086213</v>
      </c>
      <c r="BK115" s="4">
        <v>95920697</v>
      </c>
      <c r="BL115" s="4">
        <v>4956022</v>
      </c>
      <c r="BM115" s="4">
        <v>95016397</v>
      </c>
      <c r="BN115" s="4">
        <v>3611199</v>
      </c>
      <c r="BO115" s="4">
        <v>18788888</v>
      </c>
      <c r="BP115" s="4">
        <v>219363639</v>
      </c>
      <c r="BQ115" s="4">
        <v>75720592</v>
      </c>
      <c r="BR115" s="4">
        <v>5222947</v>
      </c>
      <c r="BT115" s="1">
        <v>43632</v>
      </c>
      <c r="BW115" s="1">
        <v>43631</v>
      </c>
      <c r="BX115" s="5">
        <v>6972103.0999999996</v>
      </c>
      <c r="BZ115" s="1">
        <v>43631</v>
      </c>
      <c r="CA115" s="5">
        <v>572639.18999999994</v>
      </c>
      <c r="CE115" s="1">
        <v>43617</v>
      </c>
      <c r="CF115">
        <v>-124343.33</v>
      </c>
      <c r="CG115">
        <v>-98176.67</v>
      </c>
      <c r="CH115">
        <v>26166.67</v>
      </c>
      <c r="CI115">
        <v>-456100</v>
      </c>
      <c r="CJ115">
        <v>5893780</v>
      </c>
      <c r="CK115">
        <v>-93096.67</v>
      </c>
      <c r="CL115">
        <v>-267260</v>
      </c>
      <c r="CN115" s="1">
        <v>43631</v>
      </c>
      <c r="CO115">
        <v>34.518789599999998</v>
      </c>
      <c r="CQ115" s="20">
        <v>43631</v>
      </c>
      <c r="CR115" s="21">
        <v>27817.25</v>
      </c>
      <c r="CT115" s="1">
        <v>43600</v>
      </c>
      <c r="CU115" s="1">
        <v>43631</v>
      </c>
      <c r="CV115" s="18">
        <v>155712.67000000001</v>
      </c>
      <c r="CW115" s="18">
        <v>720496090.69000006</v>
      </c>
      <c r="CX115" s="18">
        <v>7782.48</v>
      </c>
      <c r="DA115" s="1">
        <v>38883</v>
      </c>
      <c r="DB115">
        <v>2.5</v>
      </c>
      <c r="DC115">
        <v>2.1999999999999999E-2</v>
      </c>
      <c r="DD115">
        <v>0.16037999999999999</v>
      </c>
      <c r="DE115">
        <v>978824</v>
      </c>
      <c r="DG115" s="1">
        <v>40283</v>
      </c>
      <c r="DH115">
        <v>0</v>
      </c>
      <c r="DI115">
        <v>0</v>
      </c>
      <c r="DJ115">
        <v>57292497</v>
      </c>
      <c r="DK115">
        <v>30169474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12164237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11589975</v>
      </c>
      <c r="EA115">
        <v>337297</v>
      </c>
      <c r="EB115">
        <v>3031514</v>
      </c>
      <c r="EE115" s="1"/>
      <c r="EG115" s="1">
        <v>44607</v>
      </c>
      <c r="EH115">
        <v>769.65</v>
      </c>
      <c r="EI115">
        <v>622.11</v>
      </c>
      <c r="EJ115">
        <v>1378.75</v>
      </c>
      <c r="EN115" s="1">
        <v>39979</v>
      </c>
      <c r="EO115">
        <v>85043470</v>
      </c>
      <c r="EP115">
        <v>138410820</v>
      </c>
      <c r="EQ115">
        <v>-53367350</v>
      </c>
      <c r="ES115"/>
      <c r="EV115" s="1">
        <v>43633</v>
      </c>
      <c r="EW115">
        <v>287.98</v>
      </c>
      <c r="EX115" s="1"/>
      <c r="EY115" s="1">
        <v>43600</v>
      </c>
      <c r="EZ115" t="s">
        <v>161</v>
      </c>
    </row>
    <row r="116" spans="1:156" x14ac:dyDescent="0.25">
      <c r="A116" s="1">
        <v>43661</v>
      </c>
      <c r="B116" s="18">
        <v>163125.92000000001</v>
      </c>
      <c r="C116" s="18">
        <v>255240001.62</v>
      </c>
      <c r="D116" s="18">
        <v>8457.7000000000007</v>
      </c>
      <c r="F116" s="1">
        <v>43661</v>
      </c>
      <c r="G116" s="5">
        <v>5225.88</v>
      </c>
      <c r="H116">
        <v>5225.88</v>
      </c>
      <c r="I116" s="5">
        <f t="shared" si="3"/>
        <v>0</v>
      </c>
      <c r="J116" s="1">
        <v>43661</v>
      </c>
      <c r="K116">
        <v>3.7793000000000001</v>
      </c>
      <c r="L116" s="4">
        <v>28006174</v>
      </c>
      <c r="M116" s="11">
        <v>385633700.94</v>
      </c>
      <c r="N116" s="11">
        <v>23292084.670000002</v>
      </c>
      <c r="O116" s="12">
        <v>656190291</v>
      </c>
      <c r="P116" s="11">
        <v>87379462.220000014</v>
      </c>
      <c r="Q116" s="11">
        <v>86930566.699999988</v>
      </c>
      <c r="R116">
        <v>16368245.460000001</v>
      </c>
      <c r="S116">
        <v>20345674.760000002</v>
      </c>
      <c r="T116">
        <v>333155036.26999998</v>
      </c>
      <c r="U116">
        <v>40858.99</v>
      </c>
      <c r="V116">
        <v>353543183.88999999</v>
      </c>
      <c r="W116">
        <v>19920683762</v>
      </c>
      <c r="X116">
        <v>18032908964</v>
      </c>
      <c r="Y116">
        <v>143.15</v>
      </c>
      <c r="Z116" s="13">
        <v>0.39611549509999999</v>
      </c>
      <c r="AA116">
        <v>6.4</v>
      </c>
      <c r="AB116">
        <v>998</v>
      </c>
      <c r="AC116">
        <v>1457789389000</v>
      </c>
      <c r="AD116">
        <v>0.1</v>
      </c>
      <c r="AE116">
        <v>1203.14222222222</v>
      </c>
      <c r="AF116">
        <v>921.46900000000005</v>
      </c>
      <c r="AG116">
        <v>837.97523809523796</v>
      </c>
      <c r="AH116">
        <v>1060.538</v>
      </c>
      <c r="AI116">
        <v>11.9507121736453</v>
      </c>
      <c r="AJ116">
        <v>1.19</v>
      </c>
      <c r="AK116" s="16">
        <v>244.95</v>
      </c>
      <c r="AL116" s="16">
        <v>4.3499999999999996</v>
      </c>
      <c r="AM116">
        <v>-23.86</v>
      </c>
      <c r="AN116" s="18">
        <v>631901.9</v>
      </c>
      <c r="AO116">
        <f t="shared" si="2"/>
        <v>631901900000</v>
      </c>
      <c r="AP116">
        <v>0.53441640000000001</v>
      </c>
      <c r="AQ116">
        <v>4.38</v>
      </c>
      <c r="AR116">
        <v>0.21</v>
      </c>
      <c r="AS116" s="1">
        <v>43296</v>
      </c>
      <c r="AT116">
        <v>26798107000</v>
      </c>
      <c r="AU116">
        <v>0.4</v>
      </c>
      <c r="AV116" s="3">
        <v>3704</v>
      </c>
      <c r="AW116">
        <v>24954.17</v>
      </c>
      <c r="AX116">
        <v>2945494000</v>
      </c>
      <c r="AY116">
        <v>24318000</v>
      </c>
      <c r="AZ116">
        <v>6098154000</v>
      </c>
      <c r="BA116">
        <v>12567340000</v>
      </c>
      <c r="BB116">
        <v>5162802000</v>
      </c>
      <c r="BC116">
        <v>21635305000</v>
      </c>
      <c r="BF116">
        <v>1887774798</v>
      </c>
      <c r="BG116">
        <v>37953592726</v>
      </c>
      <c r="BH116" s="4">
        <v>14725633</v>
      </c>
      <c r="BI116" s="4">
        <v>30091480</v>
      </c>
      <c r="BJ116" s="4">
        <v>85677256</v>
      </c>
      <c r="BK116" s="4">
        <v>90135061</v>
      </c>
      <c r="BL116" s="4">
        <v>5605960</v>
      </c>
      <c r="BM116" s="4">
        <v>99443842</v>
      </c>
      <c r="BN116" s="4">
        <v>2989414</v>
      </c>
      <c r="BO116" s="4">
        <v>22423901</v>
      </c>
      <c r="BP116" s="4">
        <v>206706298</v>
      </c>
      <c r="BQ116" s="4">
        <v>75132854</v>
      </c>
      <c r="BR116" s="4">
        <v>23258592</v>
      </c>
      <c r="BT116" s="1">
        <v>43662</v>
      </c>
      <c r="BW116" s="1">
        <v>43661</v>
      </c>
      <c r="BX116" s="5">
        <v>5970676.4799999995</v>
      </c>
      <c r="BZ116" s="1">
        <v>43661</v>
      </c>
      <c r="CA116" s="5">
        <v>579695.77</v>
      </c>
      <c r="CE116" s="1">
        <v>43647</v>
      </c>
      <c r="CF116">
        <v>150420</v>
      </c>
      <c r="CG116">
        <v>175810</v>
      </c>
      <c r="CH116">
        <v>25386.67</v>
      </c>
      <c r="CI116">
        <v>-9586.67</v>
      </c>
      <c r="CJ116">
        <v>6328943.3300000001</v>
      </c>
      <c r="CK116">
        <v>-123480</v>
      </c>
      <c r="CL116">
        <v>-246096.67</v>
      </c>
      <c r="CN116" s="1">
        <v>43661</v>
      </c>
      <c r="CO116">
        <v>34.518789599999998</v>
      </c>
      <c r="CQ116" s="20">
        <v>43661</v>
      </c>
      <c r="CR116" s="21">
        <v>28104.25</v>
      </c>
      <c r="CT116" s="1">
        <v>43631</v>
      </c>
      <c r="CU116" s="1">
        <v>43661</v>
      </c>
      <c r="CV116" s="18">
        <v>163125.92000000001</v>
      </c>
      <c r="CW116" s="18">
        <v>255240001.62</v>
      </c>
      <c r="CX116" s="18">
        <v>8457.7000000000007</v>
      </c>
      <c r="DA116" s="1">
        <v>38913</v>
      </c>
      <c r="DB116">
        <v>2.5</v>
      </c>
      <c r="DC116">
        <v>2.1999999999999999E-2</v>
      </c>
      <c r="DD116">
        <v>0.16037999999999999</v>
      </c>
      <c r="DE116">
        <v>978824</v>
      </c>
      <c r="DG116" s="1">
        <v>40313</v>
      </c>
      <c r="DH116">
        <v>0</v>
      </c>
      <c r="DI116">
        <v>0</v>
      </c>
      <c r="DJ116">
        <v>130757834</v>
      </c>
      <c r="DK116">
        <v>21546505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805</v>
      </c>
      <c r="DS116">
        <v>38909592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68304600</v>
      </c>
      <c r="EA116">
        <v>0</v>
      </c>
      <c r="EB116">
        <v>1996332</v>
      </c>
      <c r="EE116" s="1"/>
      <c r="EG116" s="1">
        <v>44635</v>
      </c>
      <c r="EH116">
        <v>772.19</v>
      </c>
      <c r="EI116">
        <v>625.4</v>
      </c>
      <c r="EJ116">
        <v>1378.75</v>
      </c>
      <c r="EN116" s="1">
        <v>40009</v>
      </c>
      <c r="EO116">
        <v>128698355</v>
      </c>
      <c r="EP116">
        <v>263088056</v>
      </c>
      <c r="EQ116">
        <v>-134389701</v>
      </c>
      <c r="ES116"/>
      <c r="EV116" s="1">
        <v>43663</v>
      </c>
      <c r="EW116">
        <v>6.25</v>
      </c>
      <c r="EX116" s="1"/>
      <c r="EY116" s="1">
        <v>43631</v>
      </c>
      <c r="EZ116" t="s">
        <v>162</v>
      </c>
    </row>
    <row r="117" spans="1:156" x14ac:dyDescent="0.25">
      <c r="A117" s="1">
        <v>43692</v>
      </c>
      <c r="B117" s="18">
        <v>705341.5</v>
      </c>
      <c r="C117" s="18">
        <v>369399961.63</v>
      </c>
      <c r="D117" s="18">
        <v>17168.38</v>
      </c>
      <c r="F117" s="1">
        <v>43692</v>
      </c>
      <c r="G117" s="5">
        <v>10452.799999999999</v>
      </c>
      <c r="H117">
        <v>10452.799999999999</v>
      </c>
      <c r="I117" s="5">
        <f t="shared" si="3"/>
        <v>0</v>
      </c>
      <c r="J117" s="1">
        <v>43692</v>
      </c>
      <c r="K117">
        <v>4.2</v>
      </c>
      <c r="L117" s="4">
        <v>19500077</v>
      </c>
      <c r="M117" s="11">
        <v>379160807.25</v>
      </c>
      <c r="N117" s="11">
        <v>3841085.45</v>
      </c>
      <c r="O117" s="12">
        <v>672497873</v>
      </c>
      <c r="P117" s="11">
        <v>97810862.559999987</v>
      </c>
      <c r="Q117" s="11">
        <v>114314085.29000001</v>
      </c>
      <c r="R117">
        <v>17698289.919999998</v>
      </c>
      <c r="S117">
        <v>1615008.54</v>
      </c>
      <c r="T117">
        <v>347892268.95999998</v>
      </c>
      <c r="U117">
        <v>44026.11</v>
      </c>
      <c r="V117">
        <v>349596836.97000003</v>
      </c>
      <c r="W117">
        <v>19565551588</v>
      </c>
      <c r="X117">
        <v>17603930758</v>
      </c>
      <c r="Y117">
        <v>141.94999999999999</v>
      </c>
      <c r="Z117" s="13">
        <v>-0.66689507999999997</v>
      </c>
      <c r="AA117">
        <v>5.9</v>
      </c>
      <c r="AB117">
        <v>998</v>
      </c>
      <c r="AC117">
        <v>1553641559999.99</v>
      </c>
      <c r="AD117">
        <v>0.12</v>
      </c>
      <c r="AE117">
        <v>1192.0261111111099</v>
      </c>
      <c r="AF117">
        <v>917.06299999999999</v>
      </c>
      <c r="AG117">
        <v>833.58333333333303</v>
      </c>
      <c r="AH117">
        <v>1058.3792000000001</v>
      </c>
      <c r="AI117">
        <v>11.947042820407701</v>
      </c>
      <c r="AJ117">
        <v>1.1100000000000001</v>
      </c>
      <c r="AK117" s="15">
        <v>241.01</v>
      </c>
      <c r="AL117" s="15">
        <v>4.32</v>
      </c>
      <c r="AM117">
        <v>-20.87</v>
      </c>
      <c r="AN117" s="18">
        <v>629481.80000000005</v>
      </c>
      <c r="AO117">
        <f t="shared" si="2"/>
        <v>629481800000</v>
      </c>
      <c r="AP117">
        <v>0.53441640000000001</v>
      </c>
      <c r="AQ117">
        <v>6.25</v>
      </c>
      <c r="AR117">
        <v>2.61</v>
      </c>
      <c r="AS117" s="1">
        <v>43327</v>
      </c>
      <c r="AT117">
        <v>26798107000</v>
      </c>
      <c r="AU117">
        <v>0.4</v>
      </c>
      <c r="AV117" s="3">
        <v>3704</v>
      </c>
      <c r="AW117">
        <v>24954.17</v>
      </c>
      <c r="AX117">
        <v>2945494000</v>
      </c>
      <c r="AY117">
        <v>24318000</v>
      </c>
      <c r="AZ117">
        <v>6098154000</v>
      </c>
      <c r="BA117">
        <v>12567340000</v>
      </c>
      <c r="BB117">
        <v>5162802000</v>
      </c>
      <c r="BC117">
        <v>21635305000</v>
      </c>
      <c r="BF117">
        <v>1961620830</v>
      </c>
      <c r="BG117">
        <v>37169482346</v>
      </c>
      <c r="BH117" s="4">
        <v>14711617</v>
      </c>
      <c r="BI117" s="4">
        <v>33520691</v>
      </c>
      <c r="BJ117" s="4">
        <v>88117461</v>
      </c>
      <c r="BK117" s="4">
        <v>97751049</v>
      </c>
      <c r="BL117" s="4">
        <v>7508748</v>
      </c>
      <c r="BM117" s="4">
        <v>103583464</v>
      </c>
      <c r="BN117" s="4">
        <v>3194672</v>
      </c>
      <c r="BO117" s="4">
        <v>22039615</v>
      </c>
      <c r="BP117" s="4">
        <v>221206079</v>
      </c>
      <c r="BQ117" s="4">
        <v>77040820</v>
      </c>
      <c r="BR117" s="4">
        <v>3823657</v>
      </c>
      <c r="BT117" s="1">
        <v>43693</v>
      </c>
      <c r="BW117" s="1">
        <v>43692</v>
      </c>
      <c r="BX117" s="5">
        <v>3666847.1999999997</v>
      </c>
      <c r="BZ117" s="1">
        <v>43692</v>
      </c>
      <c r="CA117" s="5">
        <v>518832.80000000005</v>
      </c>
      <c r="CE117" s="1">
        <v>43678</v>
      </c>
      <c r="CF117">
        <v>150420</v>
      </c>
      <c r="CG117">
        <v>175810</v>
      </c>
      <c r="CH117">
        <v>25386.67</v>
      </c>
      <c r="CI117">
        <v>-9586.67</v>
      </c>
      <c r="CJ117">
        <v>6328943.3300000001</v>
      </c>
      <c r="CK117">
        <v>-123480</v>
      </c>
      <c r="CL117">
        <v>-246096.67</v>
      </c>
      <c r="CN117" s="1">
        <v>43692</v>
      </c>
      <c r="CO117">
        <v>34.518789599999998</v>
      </c>
      <c r="CQ117" s="20">
        <v>43692</v>
      </c>
      <c r="CR117" s="21">
        <v>28051.25</v>
      </c>
      <c r="CT117" s="1">
        <v>43661</v>
      </c>
      <c r="CU117" s="1">
        <v>43692</v>
      </c>
      <c r="CV117" s="18">
        <v>705341.5</v>
      </c>
      <c r="CW117" s="18">
        <v>369399961.63</v>
      </c>
      <c r="CX117" s="18">
        <v>17168.38</v>
      </c>
      <c r="DA117" s="1">
        <v>38944</v>
      </c>
      <c r="DB117">
        <v>2.5</v>
      </c>
      <c r="DC117">
        <v>2.1999999999999999E-2</v>
      </c>
      <c r="DD117">
        <v>0.16037999999999999</v>
      </c>
      <c r="DE117">
        <v>978824</v>
      </c>
      <c r="DG117" s="1">
        <v>40344</v>
      </c>
      <c r="DH117">
        <v>0</v>
      </c>
      <c r="DI117">
        <v>0</v>
      </c>
      <c r="DJ117">
        <v>129405603</v>
      </c>
      <c r="DK117">
        <v>19051806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36398465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68984994</v>
      </c>
      <c r="EA117">
        <v>2692410</v>
      </c>
      <c r="EB117">
        <v>2277928</v>
      </c>
      <c r="EE117" s="1"/>
      <c r="EG117" s="1">
        <v>44666</v>
      </c>
      <c r="EH117">
        <v>776.74</v>
      </c>
      <c r="EI117">
        <v>638.35</v>
      </c>
      <c r="EJ117">
        <v>1353.52</v>
      </c>
      <c r="EN117" s="1">
        <v>40040</v>
      </c>
      <c r="EO117">
        <v>106221724</v>
      </c>
      <c r="EP117">
        <v>189566842</v>
      </c>
      <c r="EQ117">
        <v>-83345118</v>
      </c>
      <c r="ES117"/>
      <c r="EV117" s="1">
        <v>43694</v>
      </c>
      <c r="EW117">
        <v>93.81</v>
      </c>
      <c r="EX117" s="1"/>
      <c r="EY117" s="1">
        <v>43661</v>
      </c>
      <c r="EZ117" t="s">
        <v>163</v>
      </c>
    </row>
    <row r="118" spans="1:156" x14ac:dyDescent="0.25">
      <c r="A118" s="1">
        <v>43723</v>
      </c>
      <c r="B118" s="18">
        <v>913627.89</v>
      </c>
      <c r="C118" s="18">
        <v>387612460.00999999</v>
      </c>
      <c r="D118" s="18">
        <v>27297.06</v>
      </c>
      <c r="F118" s="1">
        <v>43723</v>
      </c>
      <c r="G118">
        <v>16671.37</v>
      </c>
      <c r="H118">
        <v>16671.37</v>
      </c>
      <c r="I118" s="5">
        <f t="shared" si="3"/>
        <v>0</v>
      </c>
      <c r="J118" s="1">
        <v>43723</v>
      </c>
      <c r="K118">
        <v>4.1215000000000002</v>
      </c>
      <c r="L118" s="4">
        <v>20085140</v>
      </c>
      <c r="M118" s="11">
        <v>418937313.06000006</v>
      </c>
      <c r="N118" s="11">
        <v>3932950.3899999997</v>
      </c>
      <c r="O118" s="12">
        <v>710179494</v>
      </c>
      <c r="P118" s="11">
        <v>100673832.74000001</v>
      </c>
      <c r="Q118" s="11">
        <v>88277676.209999993</v>
      </c>
      <c r="R118">
        <v>15906740.6</v>
      </c>
      <c r="S118">
        <v>1678832.24</v>
      </c>
      <c r="T118">
        <v>364273830.19999999</v>
      </c>
      <c r="U118">
        <v>30241.82</v>
      </c>
      <c r="V118">
        <v>365984373.69999999</v>
      </c>
      <c r="W118">
        <v>18620814373</v>
      </c>
      <c r="X118">
        <v>15362321786</v>
      </c>
      <c r="Y118">
        <v>138.34</v>
      </c>
      <c r="Z118" s="13">
        <v>-5.4318157999999998E-3</v>
      </c>
      <c r="AA118">
        <v>5.71</v>
      </c>
      <c r="AB118">
        <v>998</v>
      </c>
      <c r="AC118">
        <v>1551472731000</v>
      </c>
      <c r="AD118">
        <v>-0.05</v>
      </c>
      <c r="AE118">
        <v>1193.8216666666599</v>
      </c>
      <c r="AF118">
        <v>928.01900000000001</v>
      </c>
      <c r="AG118">
        <v>845.10761904761898</v>
      </c>
      <c r="AH118">
        <v>1057.5896</v>
      </c>
      <c r="AI118">
        <v>11.90124145627</v>
      </c>
      <c r="AJ118">
        <v>0.96</v>
      </c>
      <c r="AK118" s="16">
        <v>265.51</v>
      </c>
      <c r="AL118" s="16">
        <v>4.33</v>
      </c>
      <c r="AM118">
        <v>24.64</v>
      </c>
      <c r="AN118" s="18">
        <v>619164.80000000005</v>
      </c>
      <c r="AO118">
        <f t="shared" si="2"/>
        <v>619164800000</v>
      </c>
      <c r="AP118">
        <v>0.53441640000000001</v>
      </c>
      <c r="AQ118">
        <v>6.49</v>
      </c>
      <c r="AR118">
        <v>3.32</v>
      </c>
      <c r="AS118" s="1">
        <v>43358</v>
      </c>
      <c r="AT118">
        <v>26798107000</v>
      </c>
      <c r="AU118">
        <v>0.4</v>
      </c>
      <c r="AV118" s="3">
        <v>3704</v>
      </c>
      <c r="AW118">
        <v>24954.17</v>
      </c>
      <c r="AX118">
        <v>2945494000</v>
      </c>
      <c r="AY118">
        <v>24318000</v>
      </c>
      <c r="AZ118">
        <v>6098154000</v>
      </c>
      <c r="BA118">
        <v>12567340000</v>
      </c>
      <c r="BB118">
        <v>5162802000</v>
      </c>
      <c r="BC118">
        <v>21635305000</v>
      </c>
      <c r="BF118">
        <v>3258492587</v>
      </c>
      <c r="BG118">
        <v>33983136159</v>
      </c>
      <c r="BH118" s="4">
        <v>16065316</v>
      </c>
      <c r="BI118" s="4">
        <v>33049942</v>
      </c>
      <c r="BJ118" s="4">
        <v>84545792</v>
      </c>
      <c r="BK118" s="4">
        <v>99945293</v>
      </c>
      <c r="BL118" s="4">
        <v>6994811</v>
      </c>
      <c r="BM118" s="4">
        <v>125473987</v>
      </c>
      <c r="BN118" s="4">
        <v>3287539</v>
      </c>
      <c r="BO118" s="4">
        <v>19766795</v>
      </c>
      <c r="BP118" s="4">
        <v>241478028</v>
      </c>
      <c r="BQ118" s="4">
        <v>75664509</v>
      </c>
      <c r="BR118" s="4">
        <v>3907482</v>
      </c>
      <c r="BT118" s="1">
        <v>43724</v>
      </c>
      <c r="BW118" s="1">
        <v>43723</v>
      </c>
      <c r="BX118" s="5">
        <v>4180241.04</v>
      </c>
      <c r="BZ118" s="1">
        <v>43723</v>
      </c>
      <c r="CA118" s="5">
        <v>632470.13</v>
      </c>
      <c r="CE118" s="1">
        <v>43709</v>
      </c>
      <c r="CF118">
        <v>150420</v>
      </c>
      <c r="CG118">
        <v>175810</v>
      </c>
      <c r="CH118">
        <v>25386.67</v>
      </c>
      <c r="CI118">
        <v>-9586.67</v>
      </c>
      <c r="CJ118">
        <v>6328943.3300000001</v>
      </c>
      <c r="CK118">
        <v>-123480</v>
      </c>
      <c r="CL118">
        <v>-246096.67</v>
      </c>
      <c r="CN118" s="1">
        <v>43723</v>
      </c>
      <c r="CO118">
        <v>34.518789599999998</v>
      </c>
      <c r="CQ118" s="20">
        <v>43723</v>
      </c>
      <c r="CR118" s="21">
        <v>28149.25</v>
      </c>
      <c r="CT118" s="1">
        <v>43692</v>
      </c>
      <c r="CU118" s="1">
        <v>43723</v>
      </c>
      <c r="CV118" s="18">
        <v>913627.89</v>
      </c>
      <c r="CW118" s="18">
        <v>387612460.00999999</v>
      </c>
      <c r="CX118" s="18">
        <v>27297.06</v>
      </c>
      <c r="DA118" s="1">
        <v>38975</v>
      </c>
      <c r="DB118">
        <v>2.5</v>
      </c>
      <c r="DC118">
        <v>2.1999999999999999E-2</v>
      </c>
      <c r="DD118">
        <v>0.16037999999999999</v>
      </c>
      <c r="DE118">
        <v>978824</v>
      </c>
      <c r="DG118" s="1">
        <v>40374</v>
      </c>
      <c r="DH118">
        <v>0</v>
      </c>
      <c r="DI118">
        <v>0</v>
      </c>
      <c r="DJ118">
        <v>117466900</v>
      </c>
      <c r="DK118">
        <v>27628496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7611051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78747667</v>
      </c>
      <c r="EA118">
        <v>1404746</v>
      </c>
      <c r="EB118">
        <v>2074940</v>
      </c>
      <c r="EE118" s="1"/>
      <c r="EG118" s="1">
        <v>44696</v>
      </c>
      <c r="EH118">
        <v>801.76</v>
      </c>
      <c r="EI118">
        <v>638.1</v>
      </c>
      <c r="EJ118">
        <v>1471.68</v>
      </c>
      <c r="EN118" s="1">
        <v>40071</v>
      </c>
      <c r="EO118">
        <v>111142161</v>
      </c>
      <c r="EP118">
        <v>300751205</v>
      </c>
      <c r="EQ118">
        <v>-189609044</v>
      </c>
      <c r="ES118" s="3"/>
      <c r="EV118" s="1">
        <v>43725</v>
      </c>
      <c r="EW118">
        <v>1228.1500000000001</v>
      </c>
      <c r="EX118" s="1"/>
      <c r="EY118" s="1">
        <v>43692</v>
      </c>
      <c r="EZ118" t="s">
        <v>164</v>
      </c>
    </row>
    <row r="119" spans="1:156" x14ac:dyDescent="0.25">
      <c r="A119" s="1">
        <v>43753</v>
      </c>
      <c r="B119" s="18">
        <v>1316793.03</v>
      </c>
      <c r="C119" s="18">
        <v>410324376.43000001</v>
      </c>
      <c r="D119" s="18">
        <v>13427.68</v>
      </c>
      <c r="F119" s="1">
        <v>43753</v>
      </c>
      <c r="G119">
        <v>8036.52</v>
      </c>
      <c r="H119">
        <v>8036.52</v>
      </c>
      <c r="I119" s="5">
        <f t="shared" si="3"/>
        <v>0</v>
      </c>
      <c r="J119" s="1">
        <v>43753</v>
      </c>
      <c r="K119">
        <v>4.87</v>
      </c>
      <c r="L119" s="4">
        <v>17201855</v>
      </c>
      <c r="M119" s="11">
        <v>467021615.17999995</v>
      </c>
      <c r="N119" s="11">
        <v>4282043.62</v>
      </c>
      <c r="O119" s="12">
        <v>693645880</v>
      </c>
      <c r="P119" s="11">
        <v>99304793.909999982</v>
      </c>
      <c r="Q119" s="11">
        <v>39798114.050000012</v>
      </c>
      <c r="R119">
        <v>17447041.920000002</v>
      </c>
      <c r="S119">
        <v>1679131.55</v>
      </c>
      <c r="T119">
        <v>355274620.80000001</v>
      </c>
      <c r="U119">
        <v>306036.23</v>
      </c>
      <c r="V119">
        <v>357260090.19999999</v>
      </c>
      <c r="W119">
        <v>19483912811</v>
      </c>
      <c r="X119">
        <v>16987200927</v>
      </c>
      <c r="Y119">
        <v>142.96</v>
      </c>
      <c r="Z119" s="13">
        <v>0.67507557419999997</v>
      </c>
      <c r="AA119">
        <v>5.38</v>
      </c>
      <c r="AB119">
        <v>998</v>
      </c>
      <c r="AC119">
        <v>1511519732000</v>
      </c>
      <c r="AD119">
        <v>0.04</v>
      </c>
      <c r="AE119">
        <v>1194.8455555555499</v>
      </c>
      <c r="AF119">
        <v>927.96</v>
      </c>
      <c r="AG119">
        <v>844.44571428571396</v>
      </c>
      <c r="AH119">
        <v>1057.6112000000001</v>
      </c>
      <c r="AI119">
        <v>11.7521982562512</v>
      </c>
      <c r="AJ119">
        <v>1.1000000000000001</v>
      </c>
      <c r="AK119" s="15">
        <v>241.45</v>
      </c>
      <c r="AL119" s="15">
        <v>4.38</v>
      </c>
      <c r="AM119">
        <v>7.19</v>
      </c>
      <c r="AN119" s="18">
        <v>650447.5</v>
      </c>
      <c r="AO119">
        <f t="shared" si="2"/>
        <v>650447500000</v>
      </c>
      <c r="AP119">
        <v>0.53441640000000001</v>
      </c>
      <c r="AQ119">
        <v>2.48</v>
      </c>
      <c r="AR119">
        <v>-1.33</v>
      </c>
      <c r="AS119" s="1">
        <v>43388</v>
      </c>
      <c r="AT119">
        <v>26798107000</v>
      </c>
      <c r="AU119">
        <v>0.4</v>
      </c>
      <c r="AV119" s="3">
        <v>3704</v>
      </c>
      <c r="AW119">
        <v>24954.17</v>
      </c>
      <c r="AX119">
        <v>2945494000</v>
      </c>
      <c r="AY119">
        <v>24318000</v>
      </c>
      <c r="AZ119">
        <v>6098154000</v>
      </c>
      <c r="BA119">
        <v>12567340000</v>
      </c>
      <c r="BB119">
        <v>5162802000</v>
      </c>
      <c r="BC119">
        <v>21635305000</v>
      </c>
      <c r="BF119">
        <v>2496711884</v>
      </c>
      <c r="BG119">
        <v>36471113738</v>
      </c>
      <c r="BH119" s="4">
        <v>18157526</v>
      </c>
      <c r="BI119" s="4">
        <v>32350232</v>
      </c>
      <c r="BJ119" s="4">
        <v>87996562</v>
      </c>
      <c r="BK119" s="4">
        <v>98827482</v>
      </c>
      <c r="BL119" s="4">
        <v>7222007</v>
      </c>
      <c r="BM119" s="4">
        <v>109038725</v>
      </c>
      <c r="BN119" s="4">
        <v>3596120</v>
      </c>
      <c r="BO119" s="4">
        <v>24555491</v>
      </c>
      <c r="BP119" s="4">
        <v>229605827</v>
      </c>
      <c r="BQ119" s="4">
        <v>78042904</v>
      </c>
      <c r="BR119" s="4">
        <v>4253004</v>
      </c>
      <c r="BT119" s="1">
        <v>43754</v>
      </c>
      <c r="BW119" s="1">
        <v>43753</v>
      </c>
      <c r="BX119" s="5">
        <v>3305073.5300000003</v>
      </c>
      <c r="BZ119" s="1">
        <v>43753</v>
      </c>
      <c r="CA119" s="5">
        <v>559728.8600000001</v>
      </c>
      <c r="CE119" s="1">
        <v>43739</v>
      </c>
      <c r="CF119">
        <v>-158330</v>
      </c>
      <c r="CG119">
        <v>-133940</v>
      </c>
      <c r="CH119">
        <v>24390</v>
      </c>
      <c r="CI119">
        <v>53863.33</v>
      </c>
      <c r="CJ119">
        <v>6831236.6699999999</v>
      </c>
      <c r="CK119">
        <v>-76486.67</v>
      </c>
      <c r="CL119">
        <v>-290070</v>
      </c>
      <c r="CN119" s="1">
        <v>43753</v>
      </c>
      <c r="CO119">
        <v>34.518789599999998</v>
      </c>
      <c r="CQ119" s="20">
        <v>43753</v>
      </c>
      <c r="CR119" s="21">
        <v>28118.25</v>
      </c>
      <c r="CT119" s="1">
        <v>43723</v>
      </c>
      <c r="CU119" s="1">
        <v>43753</v>
      </c>
      <c r="CV119" s="18">
        <v>1316793.03</v>
      </c>
      <c r="CW119" s="18">
        <v>410324376.43000001</v>
      </c>
      <c r="CX119" s="18">
        <v>13427.68</v>
      </c>
      <c r="DA119" s="1">
        <v>39005</v>
      </c>
      <c r="DB119">
        <v>2.5</v>
      </c>
      <c r="DC119">
        <v>2.1999999999999999E-2</v>
      </c>
      <c r="DD119">
        <v>0.16037999999999999</v>
      </c>
      <c r="DE119">
        <v>978824</v>
      </c>
      <c r="DG119" s="1">
        <v>40405</v>
      </c>
      <c r="DH119">
        <v>0</v>
      </c>
      <c r="DI119">
        <v>0</v>
      </c>
      <c r="DJ119">
        <v>172062295</v>
      </c>
      <c r="DK119">
        <v>25812383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18114750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125197367</v>
      </c>
      <c r="EA119">
        <v>0</v>
      </c>
      <c r="EB119">
        <v>2937795</v>
      </c>
      <c r="EE119" s="1"/>
      <c r="EG119" s="1">
        <v>44727</v>
      </c>
      <c r="EH119">
        <v>811.46</v>
      </c>
      <c r="EI119">
        <v>652.26</v>
      </c>
      <c r="EJ119">
        <v>1466.23</v>
      </c>
      <c r="EN119" s="1">
        <v>40101</v>
      </c>
      <c r="EO119">
        <v>116983528</v>
      </c>
      <c r="EP119">
        <v>216490871</v>
      </c>
      <c r="EQ119">
        <v>-99507343</v>
      </c>
      <c r="ES119" s="3"/>
      <c r="EV119" s="1">
        <v>43755</v>
      </c>
      <c r="EW119">
        <v>10240.950000000001</v>
      </c>
      <c r="EX119" s="1"/>
      <c r="EY119" s="1">
        <v>43723</v>
      </c>
      <c r="EZ119" t="s">
        <v>165</v>
      </c>
    </row>
    <row r="120" spans="1:156" x14ac:dyDescent="0.25">
      <c r="A120" s="1">
        <v>43784</v>
      </c>
      <c r="B120" s="18">
        <v>1148619.8</v>
      </c>
      <c r="C120" s="18">
        <v>493368678.75999999</v>
      </c>
      <c r="D120" s="18">
        <v>29562.23</v>
      </c>
      <c r="F120" s="1">
        <v>43784</v>
      </c>
      <c r="G120" s="5">
        <v>18062.63</v>
      </c>
      <c r="H120">
        <v>18062.63</v>
      </c>
      <c r="I120" s="5">
        <f t="shared" si="3"/>
        <v>0</v>
      </c>
      <c r="J120" s="1">
        <v>43784</v>
      </c>
      <c r="K120">
        <v>4.1553000000000004</v>
      </c>
      <c r="L120" s="4">
        <v>12832163</v>
      </c>
      <c r="M120" s="11">
        <v>502539372.81999999</v>
      </c>
      <c r="N120" s="11">
        <v>4171419.51</v>
      </c>
      <c r="O120" s="12">
        <v>764489211</v>
      </c>
      <c r="P120" s="11">
        <v>163315515.17000002</v>
      </c>
      <c r="Q120" s="11">
        <v>20976318.280000005</v>
      </c>
      <c r="R120">
        <v>16437082.859999999</v>
      </c>
      <c r="S120">
        <v>2222233.61</v>
      </c>
      <c r="T120">
        <v>369643634.23000002</v>
      </c>
      <c r="U120">
        <v>567002.04</v>
      </c>
      <c r="V120">
        <v>372432869.88</v>
      </c>
      <c r="W120">
        <v>17609813357</v>
      </c>
      <c r="X120">
        <v>14868295894</v>
      </c>
      <c r="Y120">
        <v>138.91</v>
      </c>
      <c r="Z120" s="13">
        <v>0.300135027</v>
      </c>
      <c r="AA120">
        <v>4.9000000000000004</v>
      </c>
      <c r="AB120">
        <v>998</v>
      </c>
      <c r="AC120">
        <v>1522402192800</v>
      </c>
      <c r="AD120">
        <v>0.54</v>
      </c>
      <c r="AE120">
        <v>1196.69888888888</v>
      </c>
      <c r="AF120">
        <v>931.52800000000002</v>
      </c>
      <c r="AG120">
        <v>844.13142857142805</v>
      </c>
      <c r="AH120">
        <v>1062.4436000000001</v>
      </c>
      <c r="AI120">
        <v>11.2877731287773</v>
      </c>
      <c r="AJ120">
        <v>1.51</v>
      </c>
      <c r="AK120" s="16">
        <v>255.66</v>
      </c>
      <c r="AL120" s="16">
        <v>4.41</v>
      </c>
      <c r="AM120">
        <v>0.81</v>
      </c>
      <c r="AN120" s="18">
        <v>639072.4</v>
      </c>
      <c r="AO120">
        <f t="shared" si="2"/>
        <v>639072400000</v>
      </c>
      <c r="AP120">
        <v>0.53441640000000001</v>
      </c>
      <c r="AQ120">
        <v>6.58</v>
      </c>
      <c r="AR120">
        <v>2.83</v>
      </c>
      <c r="AS120" s="1">
        <v>43419</v>
      </c>
      <c r="AT120">
        <v>26798107000</v>
      </c>
      <c r="AU120">
        <v>0.4</v>
      </c>
      <c r="AV120" s="3">
        <v>3704</v>
      </c>
      <c r="AW120">
        <v>24954.17</v>
      </c>
      <c r="AX120">
        <v>2945494000</v>
      </c>
      <c r="AY120">
        <v>24318000</v>
      </c>
      <c r="AZ120">
        <v>6098154000</v>
      </c>
      <c r="BA120">
        <v>12567340000</v>
      </c>
      <c r="BB120">
        <v>5162802000</v>
      </c>
      <c r="BC120">
        <v>21635305000</v>
      </c>
      <c r="BF120">
        <v>2741517463</v>
      </c>
      <c r="BG120">
        <v>32478109251</v>
      </c>
      <c r="BH120" s="4">
        <v>23893797</v>
      </c>
      <c r="BI120" s="4">
        <v>33672714</v>
      </c>
      <c r="BJ120" s="4">
        <v>91748986</v>
      </c>
      <c r="BK120" s="4">
        <v>106253565</v>
      </c>
      <c r="BL120" s="4">
        <v>8277493</v>
      </c>
      <c r="BM120" s="4">
        <v>110771008</v>
      </c>
      <c r="BN120" s="4">
        <v>3038610</v>
      </c>
      <c r="BO120" s="4">
        <v>21157471</v>
      </c>
      <c r="BP120" s="4">
        <v>281851440</v>
      </c>
      <c r="BQ120" s="4">
        <v>79494388</v>
      </c>
      <c r="BR120" s="4">
        <v>4329739</v>
      </c>
      <c r="BT120" s="1">
        <v>43785</v>
      </c>
      <c r="BW120" s="1">
        <v>43784</v>
      </c>
      <c r="BX120" s="5">
        <v>2354694.11</v>
      </c>
      <c r="BZ120" s="1">
        <v>43784</v>
      </c>
      <c r="CA120" s="5">
        <v>587796.59</v>
      </c>
      <c r="CE120" s="1">
        <v>43770</v>
      </c>
      <c r="CF120">
        <v>-158330</v>
      </c>
      <c r="CG120">
        <v>-133940</v>
      </c>
      <c r="CH120">
        <v>24390</v>
      </c>
      <c r="CI120">
        <v>53863.33</v>
      </c>
      <c r="CJ120">
        <v>6831236.6699999999</v>
      </c>
      <c r="CK120">
        <v>-76486.67</v>
      </c>
      <c r="CL120">
        <v>-290070</v>
      </c>
      <c r="CN120" s="1">
        <v>43784</v>
      </c>
      <c r="CO120">
        <v>34.518789599999998</v>
      </c>
      <c r="CQ120" s="20">
        <v>43784</v>
      </c>
      <c r="CR120" s="21">
        <v>28115.25</v>
      </c>
      <c r="CT120" s="1">
        <v>43753</v>
      </c>
      <c r="CU120" s="1">
        <v>43784</v>
      </c>
      <c r="CV120" s="18">
        <v>1148619.8</v>
      </c>
      <c r="CW120" s="18">
        <v>493368678.75999999</v>
      </c>
      <c r="CX120" s="18">
        <v>29562.23</v>
      </c>
      <c r="DA120" s="1">
        <v>39036</v>
      </c>
      <c r="DB120">
        <v>2.5</v>
      </c>
      <c r="DC120">
        <v>2.1999999999999999E-2</v>
      </c>
      <c r="DD120">
        <v>0.16037999999999999</v>
      </c>
      <c r="DE120">
        <v>978824</v>
      </c>
      <c r="DG120" s="1">
        <v>40436</v>
      </c>
      <c r="DH120">
        <v>0</v>
      </c>
      <c r="DI120">
        <v>0</v>
      </c>
      <c r="DJ120">
        <v>174981482</v>
      </c>
      <c r="DK120">
        <v>48955769</v>
      </c>
      <c r="DL120">
        <v>0</v>
      </c>
      <c r="DM120">
        <v>0</v>
      </c>
      <c r="DN120">
        <v>0</v>
      </c>
      <c r="DO120">
        <v>35121</v>
      </c>
      <c r="DP120">
        <v>0</v>
      </c>
      <c r="DQ120">
        <v>0</v>
      </c>
      <c r="DR120">
        <v>0</v>
      </c>
      <c r="DS120">
        <v>30436795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94809783</v>
      </c>
      <c r="EA120">
        <v>0</v>
      </c>
      <c r="EB120">
        <v>744014</v>
      </c>
      <c r="EE120" s="1"/>
      <c r="EG120" s="1">
        <v>44757</v>
      </c>
      <c r="EH120">
        <v>822.33</v>
      </c>
      <c r="EI120">
        <v>661.39</v>
      </c>
      <c r="EJ120">
        <v>1484.56</v>
      </c>
      <c r="EN120" s="1">
        <v>40132</v>
      </c>
      <c r="EO120">
        <v>86237407</v>
      </c>
      <c r="EP120">
        <v>205787434</v>
      </c>
      <c r="EQ120">
        <v>-119550027</v>
      </c>
      <c r="ES120"/>
      <c r="EV120" s="1">
        <v>43786</v>
      </c>
      <c r="EW120">
        <v>134.38</v>
      </c>
      <c r="EX120" s="1"/>
      <c r="EY120" s="1">
        <v>43753</v>
      </c>
      <c r="EZ120" t="s">
        <v>166</v>
      </c>
    </row>
    <row r="121" spans="1:156" x14ac:dyDescent="0.25">
      <c r="A121" s="1">
        <v>43814</v>
      </c>
      <c r="B121" s="18">
        <v>1216173.58</v>
      </c>
      <c r="C121" s="18">
        <v>386073882.29000002</v>
      </c>
      <c r="D121" s="18">
        <v>18165.919999999998</v>
      </c>
      <c r="F121" s="1">
        <v>43814</v>
      </c>
      <c r="G121" s="5">
        <v>10909.66</v>
      </c>
      <c r="H121">
        <v>10909.66</v>
      </c>
      <c r="I121" s="5">
        <f t="shared" si="3"/>
        <v>0</v>
      </c>
      <c r="J121" s="1">
        <v>43814</v>
      </c>
      <c r="K121">
        <v>4.1096000000000004</v>
      </c>
      <c r="L121" s="4">
        <v>14166820</v>
      </c>
      <c r="M121" s="11">
        <v>521251287.64000005</v>
      </c>
      <c r="N121" s="11">
        <v>4222546.04</v>
      </c>
      <c r="O121" s="12">
        <v>761853439</v>
      </c>
      <c r="P121" s="11">
        <v>138937282.96999997</v>
      </c>
      <c r="Q121" s="11">
        <v>21537157.040000003</v>
      </c>
      <c r="R121">
        <v>19366800.880000003</v>
      </c>
      <c r="S121">
        <v>1938650.46</v>
      </c>
      <c r="T121">
        <v>383655553</v>
      </c>
      <c r="U121">
        <v>392794.49</v>
      </c>
      <c r="V121">
        <v>385986997.94999999</v>
      </c>
      <c r="W121">
        <v>18463268592</v>
      </c>
      <c r="X121">
        <v>13248186239</v>
      </c>
      <c r="Y121">
        <v>137.49</v>
      </c>
      <c r="Z121" s="13">
        <v>2.0918341272999998</v>
      </c>
      <c r="AA121">
        <v>4.59</v>
      </c>
      <c r="AB121">
        <v>998</v>
      </c>
      <c r="AC121">
        <v>1466650486400</v>
      </c>
      <c r="AD121">
        <v>1.22</v>
      </c>
      <c r="AE121">
        <v>1197.81111111111</v>
      </c>
      <c r="AF121">
        <v>936.18399999999997</v>
      </c>
      <c r="AG121">
        <v>846.32952380952304</v>
      </c>
      <c r="AH121">
        <v>1062.9936</v>
      </c>
      <c r="AI121">
        <v>11.081010631365301</v>
      </c>
      <c r="AJ121">
        <v>2.15</v>
      </c>
      <c r="AK121" s="15">
        <v>267.06</v>
      </c>
      <c r="AL121" s="15">
        <v>4.53</v>
      </c>
      <c r="AM121">
        <v>11.239000000000001</v>
      </c>
      <c r="AN121" s="18">
        <v>637866.1</v>
      </c>
      <c r="AO121">
        <f t="shared" si="2"/>
        <v>637866100000</v>
      </c>
      <c r="AP121">
        <v>0.53441640000000001</v>
      </c>
      <c r="AQ121">
        <v>7.38</v>
      </c>
      <c r="AR121">
        <v>2.54</v>
      </c>
      <c r="AS121" s="1">
        <v>43449</v>
      </c>
      <c r="AT121">
        <v>26798107000</v>
      </c>
      <c r="AU121">
        <v>0.4</v>
      </c>
      <c r="AV121" s="3">
        <v>3704</v>
      </c>
      <c r="AW121">
        <v>24954.17</v>
      </c>
      <c r="AX121">
        <v>2945494000</v>
      </c>
      <c r="AY121">
        <v>24318000</v>
      </c>
      <c r="AZ121">
        <v>6098154000</v>
      </c>
      <c r="BA121">
        <v>12567340000</v>
      </c>
      <c r="BB121">
        <v>5162802000</v>
      </c>
      <c r="BC121">
        <v>21635305000</v>
      </c>
      <c r="BF121">
        <v>5215082353</v>
      </c>
      <c r="BG121">
        <v>31711454831</v>
      </c>
      <c r="BH121" s="4">
        <v>19378947</v>
      </c>
      <c r="BI121" s="4">
        <v>32691963</v>
      </c>
      <c r="BJ121" s="4">
        <v>98815009</v>
      </c>
      <c r="BK121" s="4">
        <v>98768043</v>
      </c>
      <c r="BL121" s="4">
        <v>7824132</v>
      </c>
      <c r="BM121" s="4">
        <v>114945832</v>
      </c>
      <c r="BN121" s="4">
        <v>2541914</v>
      </c>
      <c r="BO121" s="4">
        <v>22706578</v>
      </c>
      <c r="BP121" s="4">
        <v>281540865</v>
      </c>
      <c r="BQ121" s="4">
        <v>78440515</v>
      </c>
      <c r="BR121" s="4">
        <v>4199641</v>
      </c>
      <c r="BT121" s="1">
        <v>43815</v>
      </c>
      <c r="BW121" s="1">
        <v>43814</v>
      </c>
      <c r="BX121" s="5">
        <v>2802077.0900000003</v>
      </c>
      <c r="BZ121" s="1">
        <v>43814</v>
      </c>
      <c r="CA121" s="5">
        <v>690900.6</v>
      </c>
      <c r="CE121" s="1">
        <v>43800</v>
      </c>
      <c r="CF121">
        <v>-158330</v>
      </c>
      <c r="CG121">
        <v>-133940</v>
      </c>
      <c r="CH121">
        <v>24390</v>
      </c>
      <c r="CI121">
        <v>53863.33</v>
      </c>
      <c r="CJ121">
        <v>6831236.6699999999</v>
      </c>
      <c r="CK121">
        <v>-76486.67</v>
      </c>
      <c r="CL121">
        <v>-290070</v>
      </c>
      <c r="CN121" s="1">
        <v>43814</v>
      </c>
      <c r="CO121">
        <v>34.518789599999998</v>
      </c>
      <c r="CQ121" s="20">
        <v>43814</v>
      </c>
      <c r="CR121" s="21">
        <v>28393.25</v>
      </c>
      <c r="CT121" s="1">
        <v>43784</v>
      </c>
      <c r="CU121" s="1">
        <v>43814</v>
      </c>
      <c r="CV121" s="18">
        <v>1216173.58</v>
      </c>
      <c r="CW121" s="18">
        <v>386073882.29000002</v>
      </c>
      <c r="CX121" s="18">
        <v>18165.919999999998</v>
      </c>
      <c r="DA121" s="1">
        <v>39066</v>
      </c>
      <c r="DB121">
        <v>2.5</v>
      </c>
      <c r="DC121">
        <v>2.1999999999999999E-2</v>
      </c>
      <c r="DD121">
        <v>0.16037999999999999</v>
      </c>
      <c r="DE121">
        <v>978824</v>
      </c>
      <c r="DG121" s="1">
        <v>40466</v>
      </c>
      <c r="DH121">
        <v>0</v>
      </c>
      <c r="DI121">
        <v>0</v>
      </c>
      <c r="DJ121">
        <v>157289893</v>
      </c>
      <c r="DK121">
        <v>41421614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7933432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103639916</v>
      </c>
      <c r="EA121">
        <v>2501277</v>
      </c>
      <c r="EB121">
        <v>1793654</v>
      </c>
      <c r="EE121" s="1"/>
      <c r="EG121" s="1">
        <v>44788</v>
      </c>
      <c r="EH121">
        <v>822.99</v>
      </c>
      <c r="EI121">
        <v>662.19</v>
      </c>
      <c r="EJ121">
        <v>1484.86</v>
      </c>
      <c r="EN121" s="1">
        <v>40162</v>
      </c>
      <c r="EO121">
        <v>59412174</v>
      </c>
      <c r="EP121">
        <v>195083855</v>
      </c>
      <c r="EQ121">
        <v>-135671681</v>
      </c>
      <c r="ES121"/>
      <c r="EV121" s="1">
        <v>43816</v>
      </c>
      <c r="EW121">
        <v>199.46</v>
      </c>
      <c r="EX121" s="1"/>
      <c r="EY121" s="1">
        <v>43784</v>
      </c>
      <c r="EZ121" s="3">
        <v>11239</v>
      </c>
    </row>
    <row r="122" spans="1:156" x14ac:dyDescent="0.25">
      <c r="A122" s="1">
        <v>43845</v>
      </c>
      <c r="B122" s="18">
        <v>1583459.13</v>
      </c>
      <c r="C122" s="18">
        <v>371513444.43000001</v>
      </c>
      <c r="D122" s="18">
        <v>23133.82</v>
      </c>
      <c r="F122" s="1">
        <v>43845</v>
      </c>
      <c r="G122" s="5">
        <v>14003.61</v>
      </c>
      <c r="H122">
        <v>14003.61</v>
      </c>
      <c r="I122" s="5">
        <f t="shared" si="3"/>
        <v>0</v>
      </c>
      <c r="J122" s="1">
        <v>43845</v>
      </c>
      <c r="K122">
        <v>4.1494999999999997</v>
      </c>
      <c r="L122" s="4">
        <v>43041077</v>
      </c>
      <c r="M122" s="11">
        <v>529386043.14000005</v>
      </c>
      <c r="N122" s="11">
        <v>7251174.8600000003</v>
      </c>
      <c r="O122" s="12">
        <v>821249322</v>
      </c>
      <c r="P122" s="11">
        <v>123333069.09000002</v>
      </c>
      <c r="Q122" s="11">
        <v>65421946.099999994</v>
      </c>
      <c r="R122">
        <v>22670276.589999996</v>
      </c>
      <c r="S122">
        <v>4625667.0199999996</v>
      </c>
      <c r="T122">
        <v>421739405.72000003</v>
      </c>
      <c r="U122">
        <v>929749.23</v>
      </c>
      <c r="V122">
        <v>427315263.23000002</v>
      </c>
      <c r="W122">
        <v>14429715267</v>
      </c>
      <c r="X122">
        <v>17190165488</v>
      </c>
      <c r="Y122">
        <v>134.05000000000001</v>
      </c>
      <c r="Z122" s="13">
        <v>0.47700471080000001</v>
      </c>
      <c r="AA122">
        <v>4.4000000000000004</v>
      </c>
      <c r="AB122">
        <v>1039</v>
      </c>
      <c r="AC122">
        <v>1491305403000</v>
      </c>
      <c r="AD122">
        <v>0.19</v>
      </c>
      <c r="AE122">
        <v>1207.61222222222</v>
      </c>
      <c r="AF122">
        <v>942.529</v>
      </c>
      <c r="AG122">
        <v>850.94333333333304</v>
      </c>
      <c r="AH122">
        <v>1071.1268</v>
      </c>
      <c r="AI122">
        <v>11.354338486771599</v>
      </c>
      <c r="AJ122">
        <v>1.21</v>
      </c>
      <c r="AK122" s="16">
        <v>268.44</v>
      </c>
      <c r="AL122" s="16">
        <v>4.58</v>
      </c>
      <c r="AM122">
        <v>0.19997000000000001</v>
      </c>
      <c r="AN122" s="18">
        <v>615587.19999999995</v>
      </c>
      <c r="AO122">
        <f t="shared" si="2"/>
        <v>615587200000</v>
      </c>
      <c r="AP122">
        <v>0.53763439999999996</v>
      </c>
      <c r="AQ122">
        <v>-3.5</v>
      </c>
      <c r="AR122">
        <v>-7.5</v>
      </c>
      <c r="AS122" s="1">
        <v>43480</v>
      </c>
      <c r="AT122">
        <v>28350665000</v>
      </c>
      <c r="AU122">
        <v>0.4</v>
      </c>
      <c r="AV122" s="3">
        <v>3704</v>
      </c>
      <c r="AW122">
        <v>26179.47</v>
      </c>
      <c r="AX122">
        <v>3309026000</v>
      </c>
      <c r="AY122">
        <v>21981000</v>
      </c>
      <c r="AZ122">
        <v>5532392000</v>
      </c>
      <c r="BA122">
        <v>14347112000</v>
      </c>
      <c r="BB122">
        <v>5140155000</v>
      </c>
      <c r="BC122">
        <v>23210511000</v>
      </c>
      <c r="BF122">
        <v>-2760450221</v>
      </c>
      <c r="BG122">
        <v>31619880755</v>
      </c>
      <c r="BH122" s="4">
        <v>16670987</v>
      </c>
      <c r="BI122" s="4">
        <v>34071970</v>
      </c>
      <c r="BJ122" s="4">
        <v>120237429</v>
      </c>
      <c r="BK122" s="4">
        <v>102294306</v>
      </c>
      <c r="BL122" s="4">
        <v>7915714</v>
      </c>
      <c r="BM122" s="4">
        <v>122978332</v>
      </c>
      <c r="BN122" s="4">
        <v>2653451</v>
      </c>
      <c r="BO122" s="4">
        <v>22529302</v>
      </c>
      <c r="BP122" s="4">
        <v>300028807</v>
      </c>
      <c r="BQ122" s="4">
        <v>84701832</v>
      </c>
      <c r="BR122" s="4">
        <v>7167192</v>
      </c>
      <c r="BT122" s="1">
        <v>43846</v>
      </c>
      <c r="BW122" s="1">
        <v>43845</v>
      </c>
      <c r="BX122" s="5">
        <v>4923765.22</v>
      </c>
      <c r="BZ122" s="1">
        <v>43845</v>
      </c>
      <c r="CA122" s="5">
        <v>483970.83</v>
      </c>
      <c r="CE122" s="1">
        <v>43831</v>
      </c>
      <c r="CF122">
        <v>10386.67</v>
      </c>
      <c r="CG122">
        <v>32793.33</v>
      </c>
      <c r="CH122">
        <v>22406.67</v>
      </c>
      <c r="CI122">
        <v>-199736.67</v>
      </c>
      <c r="CJ122">
        <v>7029033.3300000001</v>
      </c>
      <c r="CK122">
        <v>-81356.67</v>
      </c>
      <c r="CL122">
        <v>-308380</v>
      </c>
      <c r="CN122" s="1">
        <v>43845</v>
      </c>
      <c r="CO122">
        <v>34.241921099999999</v>
      </c>
      <c r="CQ122" s="20">
        <v>43845</v>
      </c>
      <c r="CR122" s="21">
        <v>28319.919999999998</v>
      </c>
      <c r="CT122" s="1">
        <v>43814</v>
      </c>
      <c r="CU122" s="1">
        <v>43845</v>
      </c>
      <c r="CV122" s="18">
        <v>1583459.13</v>
      </c>
      <c r="CW122" s="18">
        <v>371513444.43000001</v>
      </c>
      <c r="CX122" s="18">
        <v>23133.82</v>
      </c>
      <c r="DA122" s="1">
        <v>39097</v>
      </c>
      <c r="DB122">
        <v>2.5</v>
      </c>
      <c r="DC122">
        <v>2.3E-2</v>
      </c>
      <c r="DD122">
        <v>0.16142999999999999</v>
      </c>
      <c r="DE122">
        <v>998385</v>
      </c>
      <c r="DG122" s="1">
        <v>40497</v>
      </c>
      <c r="DH122">
        <v>0</v>
      </c>
      <c r="DI122">
        <v>0</v>
      </c>
      <c r="DJ122">
        <v>130873826</v>
      </c>
      <c r="DK122">
        <v>42454741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22345337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64277589</v>
      </c>
      <c r="EA122">
        <v>0</v>
      </c>
      <c r="EB122">
        <v>1796159</v>
      </c>
      <c r="EE122" s="1"/>
      <c r="EG122" s="1">
        <v>44819</v>
      </c>
      <c r="EH122">
        <v>828.75</v>
      </c>
      <c r="EI122">
        <v>669.8</v>
      </c>
      <c r="EJ122">
        <v>1484.56</v>
      </c>
      <c r="EN122" s="1">
        <v>40193</v>
      </c>
      <c r="EO122">
        <v>81763196</v>
      </c>
      <c r="EP122">
        <v>119623465</v>
      </c>
      <c r="EQ122">
        <v>-37860269</v>
      </c>
      <c r="ES122"/>
      <c r="EV122" s="1">
        <v>43847</v>
      </c>
      <c r="EW122">
        <v>81.11</v>
      </c>
      <c r="EX122" s="1"/>
      <c r="EY122" s="1">
        <v>43814</v>
      </c>
      <c r="EZ122" t="s">
        <v>167</v>
      </c>
    </row>
    <row r="123" spans="1:156" x14ac:dyDescent="0.25">
      <c r="A123" s="1">
        <v>43876</v>
      </c>
      <c r="B123" s="18">
        <v>1587728.49</v>
      </c>
      <c r="C123" s="18">
        <v>338695635.25</v>
      </c>
      <c r="D123" s="18">
        <v>27819.360000000001</v>
      </c>
      <c r="F123" s="1">
        <v>43876</v>
      </c>
      <c r="G123" s="5">
        <v>16876.349999999999</v>
      </c>
      <c r="H123">
        <v>16876.349999999999</v>
      </c>
      <c r="I123" s="5">
        <f t="shared" si="3"/>
        <v>0</v>
      </c>
      <c r="J123" s="1">
        <v>43876</v>
      </c>
      <c r="K123">
        <v>4.3410000000000002</v>
      </c>
      <c r="L123" s="4">
        <v>103038417</v>
      </c>
      <c r="M123" s="11">
        <v>453063655.93000001</v>
      </c>
      <c r="N123" s="11">
        <v>3280940.86</v>
      </c>
      <c r="O123" s="12">
        <v>647819942</v>
      </c>
      <c r="P123" s="11">
        <v>117580049.38000001</v>
      </c>
      <c r="Q123" s="11">
        <v>16321925.93</v>
      </c>
      <c r="R123">
        <v>15161579.270000001</v>
      </c>
      <c r="S123">
        <v>1205613.94</v>
      </c>
      <c r="T123">
        <v>331012650.24000001</v>
      </c>
      <c r="U123">
        <v>2431660.02</v>
      </c>
      <c r="V123">
        <v>334659047.67000002</v>
      </c>
      <c r="W123">
        <v>15356449520</v>
      </c>
      <c r="X123">
        <v>13849450579</v>
      </c>
      <c r="Y123">
        <v>134.52000000000001</v>
      </c>
      <c r="Z123" s="13">
        <v>-4.06433182E-2</v>
      </c>
      <c r="AA123">
        <v>4.1900000000000004</v>
      </c>
      <c r="AB123">
        <v>1045</v>
      </c>
      <c r="AC123">
        <v>1573438860000</v>
      </c>
      <c r="AD123">
        <v>0.17</v>
      </c>
      <c r="AE123">
        <v>1207.35666666666</v>
      </c>
      <c r="AF123">
        <v>940.76049999999998</v>
      </c>
      <c r="AG123">
        <v>853.65523809523802</v>
      </c>
      <c r="AH123">
        <v>1072.0475999999901</v>
      </c>
      <c r="AI123">
        <v>11.7529174900264</v>
      </c>
      <c r="AJ123">
        <v>1.25</v>
      </c>
      <c r="AK123" s="15">
        <v>239.99</v>
      </c>
      <c r="AL123" s="15">
        <v>4.55</v>
      </c>
      <c r="AM123">
        <v>17.57</v>
      </c>
      <c r="AN123" s="18">
        <v>620047.6</v>
      </c>
      <c r="AO123">
        <f t="shared" si="2"/>
        <v>620047600000</v>
      </c>
      <c r="AP123">
        <v>0.53763439999999996</v>
      </c>
      <c r="AQ123">
        <v>7.31</v>
      </c>
      <c r="AR123">
        <v>4.41</v>
      </c>
      <c r="AS123" s="1">
        <v>43511</v>
      </c>
      <c r="AT123">
        <v>28350665000</v>
      </c>
      <c r="AU123">
        <v>0.4</v>
      </c>
      <c r="AV123" s="3">
        <v>3704</v>
      </c>
      <c r="AW123">
        <v>26179.47</v>
      </c>
      <c r="AX123">
        <v>3309026000</v>
      </c>
      <c r="AY123">
        <v>21981000</v>
      </c>
      <c r="AZ123">
        <v>5532392000</v>
      </c>
      <c r="BA123">
        <v>14347112000</v>
      </c>
      <c r="BB123">
        <v>5140155000</v>
      </c>
      <c r="BC123">
        <v>23210511000</v>
      </c>
      <c r="BF123">
        <v>1506998941</v>
      </c>
      <c r="BG123">
        <v>29205900099</v>
      </c>
      <c r="BH123" s="4">
        <v>23310664</v>
      </c>
      <c r="BI123" s="4">
        <v>32007867</v>
      </c>
      <c r="BJ123" s="4">
        <v>85880827</v>
      </c>
      <c r="BK123" s="4">
        <v>100743979</v>
      </c>
      <c r="BL123" s="4">
        <v>7402532</v>
      </c>
      <c r="BM123" s="4">
        <v>98501744</v>
      </c>
      <c r="BN123" s="4">
        <v>2539207</v>
      </c>
      <c r="BO123" s="4">
        <v>18280272</v>
      </c>
      <c r="BP123" s="4">
        <v>202360899</v>
      </c>
      <c r="BQ123" s="4">
        <v>73631960</v>
      </c>
      <c r="BR123" s="4">
        <v>3159991</v>
      </c>
      <c r="BT123" s="1">
        <v>43877</v>
      </c>
      <c r="BW123" s="1">
        <v>43876</v>
      </c>
      <c r="BX123" s="5">
        <v>12367351.23</v>
      </c>
      <c r="BZ123" s="1">
        <v>43876</v>
      </c>
      <c r="CA123" s="5">
        <v>521199.64</v>
      </c>
      <c r="CE123" s="1">
        <v>43862</v>
      </c>
      <c r="CF123">
        <v>10386.67</v>
      </c>
      <c r="CG123">
        <v>32793.33</v>
      </c>
      <c r="CH123">
        <v>22406.67</v>
      </c>
      <c r="CI123">
        <v>-199736.67</v>
      </c>
      <c r="CJ123">
        <v>7029033.3300000001</v>
      </c>
      <c r="CK123">
        <v>-81356.67</v>
      </c>
      <c r="CL123">
        <v>-308380</v>
      </c>
      <c r="CN123" s="1">
        <v>43876</v>
      </c>
      <c r="CO123">
        <v>34.241921099999999</v>
      </c>
      <c r="CQ123" s="20">
        <v>43876</v>
      </c>
      <c r="CR123" s="21">
        <v>27619.919999999998</v>
      </c>
      <c r="CT123" s="1">
        <v>43845</v>
      </c>
      <c r="CU123" s="1">
        <v>43876</v>
      </c>
      <c r="CV123" s="18">
        <v>1587728.49</v>
      </c>
      <c r="CW123" s="18">
        <v>338695635.25</v>
      </c>
      <c r="CX123" s="18">
        <v>27819.360000000001</v>
      </c>
      <c r="DA123" s="1">
        <v>39128</v>
      </c>
      <c r="DB123">
        <v>2.5</v>
      </c>
      <c r="DC123">
        <v>2.3E-2</v>
      </c>
      <c r="DD123">
        <v>0.16142999999999999</v>
      </c>
      <c r="DE123">
        <v>998385</v>
      </c>
      <c r="DG123" s="1">
        <v>40527</v>
      </c>
      <c r="DH123">
        <v>0</v>
      </c>
      <c r="DI123">
        <v>0</v>
      </c>
      <c r="DJ123">
        <v>172478731</v>
      </c>
      <c r="DK123">
        <v>64003030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29944368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76853890</v>
      </c>
      <c r="EA123">
        <v>0</v>
      </c>
      <c r="EB123">
        <v>1677443</v>
      </c>
      <c r="EE123" s="1"/>
      <c r="EG123" s="1">
        <v>44849</v>
      </c>
      <c r="EH123">
        <v>828.5</v>
      </c>
      <c r="EI123">
        <v>669.4</v>
      </c>
      <c r="EJ123">
        <v>1484.56</v>
      </c>
      <c r="EN123" s="1">
        <v>40224</v>
      </c>
      <c r="EO123">
        <v>271450482</v>
      </c>
      <c r="EP123">
        <v>276681461</v>
      </c>
      <c r="EQ123">
        <v>-5230979</v>
      </c>
      <c r="ES123" s="3"/>
      <c r="EV123" s="1">
        <v>43878</v>
      </c>
      <c r="EW123">
        <v>433.84</v>
      </c>
      <c r="EX123" s="1"/>
      <c r="EY123" s="1">
        <v>43845</v>
      </c>
      <c r="EZ123" t="s">
        <v>168</v>
      </c>
    </row>
    <row r="124" spans="1:156" x14ac:dyDescent="0.25">
      <c r="A124" s="1">
        <v>43905</v>
      </c>
      <c r="B124" s="18">
        <v>984502.33</v>
      </c>
      <c r="C124" s="18">
        <v>375948717.39999998</v>
      </c>
      <c r="D124" s="18">
        <v>21992.78</v>
      </c>
      <c r="F124" s="1">
        <v>43905</v>
      </c>
      <c r="G124" s="5">
        <v>13319.46</v>
      </c>
      <c r="H124">
        <v>13319.46</v>
      </c>
      <c r="I124" s="5">
        <f t="shared" si="3"/>
        <v>0</v>
      </c>
      <c r="J124" s="1">
        <v>43905</v>
      </c>
      <c r="K124">
        <v>4.8838999999999997</v>
      </c>
      <c r="L124" s="4">
        <v>52078165</v>
      </c>
      <c r="M124" s="11">
        <v>379765243.18000001</v>
      </c>
      <c r="N124" s="11">
        <v>3309566.51</v>
      </c>
      <c r="O124" s="12">
        <v>615308052</v>
      </c>
      <c r="P124" s="11">
        <v>109709581.67999999</v>
      </c>
      <c r="Q124" s="11">
        <v>51437657.82</v>
      </c>
      <c r="R124">
        <v>14623313.390000001</v>
      </c>
      <c r="S124">
        <v>1007482.01</v>
      </c>
      <c r="T124">
        <v>308371651.10000002</v>
      </c>
      <c r="U124">
        <v>156797.92000000001</v>
      </c>
      <c r="V124">
        <v>309535931.02999997</v>
      </c>
      <c r="W124">
        <v>18312350349</v>
      </c>
      <c r="X124">
        <v>14266744622</v>
      </c>
      <c r="Y124">
        <v>136.21</v>
      </c>
      <c r="Z124" s="13">
        <v>1.2440600558999999</v>
      </c>
      <c r="AA124">
        <v>3.95</v>
      </c>
      <c r="AB124">
        <v>1045</v>
      </c>
      <c r="AC124">
        <v>1675983543500</v>
      </c>
      <c r="AD124">
        <v>0.18</v>
      </c>
      <c r="AE124">
        <v>1211.16166666666</v>
      </c>
      <c r="AF124">
        <v>939.17349999999999</v>
      </c>
      <c r="AG124">
        <v>854.94047619047603</v>
      </c>
      <c r="AH124">
        <v>1075.6728000000001</v>
      </c>
      <c r="AI124">
        <v>12.3730743532556</v>
      </c>
      <c r="AJ124">
        <v>1.07</v>
      </c>
      <c r="AK124" s="16">
        <v>183.34</v>
      </c>
      <c r="AL124" s="16">
        <v>4.46</v>
      </c>
      <c r="AM124">
        <v>28.86</v>
      </c>
      <c r="AN124" s="18">
        <v>637763.30000000005</v>
      </c>
      <c r="AO124">
        <f t="shared" si="2"/>
        <v>637763300000</v>
      </c>
      <c r="AP124">
        <v>0.53763439999999996</v>
      </c>
      <c r="AQ124">
        <v>7.12</v>
      </c>
      <c r="AR124">
        <v>3.43</v>
      </c>
      <c r="AS124" s="1">
        <v>43539</v>
      </c>
      <c r="AT124">
        <v>28350665000</v>
      </c>
      <c r="AU124">
        <v>0.4</v>
      </c>
      <c r="AV124" s="3">
        <v>3704</v>
      </c>
      <c r="AW124">
        <v>26179.47</v>
      </c>
      <c r="AX124">
        <v>3309026000</v>
      </c>
      <c r="AY124">
        <v>21981000</v>
      </c>
      <c r="AZ124">
        <v>5532392000</v>
      </c>
      <c r="BA124">
        <v>14347112000</v>
      </c>
      <c r="BB124">
        <v>5140155000</v>
      </c>
      <c r="BC124">
        <v>23210511000</v>
      </c>
      <c r="BF124">
        <v>4045605727</v>
      </c>
      <c r="BG124">
        <v>32579094971</v>
      </c>
      <c r="BH124" s="4">
        <v>16055688</v>
      </c>
      <c r="BI124" s="4">
        <v>32667814</v>
      </c>
      <c r="BJ124" s="4">
        <v>75494081</v>
      </c>
      <c r="BK124" s="4">
        <v>89857400</v>
      </c>
      <c r="BL124" s="4">
        <v>6588257</v>
      </c>
      <c r="BM124" s="4">
        <v>100162548</v>
      </c>
      <c r="BN124" s="4">
        <v>2600773</v>
      </c>
      <c r="BO124" s="4">
        <v>20085653</v>
      </c>
      <c r="BP124" s="4">
        <v>199174643</v>
      </c>
      <c r="BQ124" s="4">
        <v>69363102</v>
      </c>
      <c r="BR124" s="4">
        <v>3258093</v>
      </c>
      <c r="BT124" s="1">
        <v>43906</v>
      </c>
      <c r="BW124" s="1">
        <v>43905</v>
      </c>
      <c r="BX124" s="5">
        <v>22210264.479999997</v>
      </c>
      <c r="BZ124" s="1">
        <v>43905</v>
      </c>
      <c r="CA124" s="5">
        <v>480991.45</v>
      </c>
      <c r="CE124" s="1">
        <v>43891</v>
      </c>
      <c r="CF124">
        <v>10386.67</v>
      </c>
      <c r="CG124">
        <v>32793.33</v>
      </c>
      <c r="CH124">
        <v>22406.67</v>
      </c>
      <c r="CI124">
        <v>-199736.67</v>
      </c>
      <c r="CJ124">
        <v>7029033.3300000001</v>
      </c>
      <c r="CK124">
        <v>-81356.67</v>
      </c>
      <c r="CL124">
        <v>-308380</v>
      </c>
      <c r="CN124" s="1">
        <v>43905</v>
      </c>
      <c r="CO124">
        <v>34.241921099999999</v>
      </c>
      <c r="CQ124" s="20">
        <v>43905</v>
      </c>
      <c r="CR124" s="21">
        <v>27835.919999999998</v>
      </c>
      <c r="CT124" s="1">
        <v>43876</v>
      </c>
      <c r="CU124" s="1">
        <v>43905</v>
      </c>
      <c r="CV124" s="18">
        <v>984502.33</v>
      </c>
      <c r="CW124" s="18">
        <v>375948717.39999998</v>
      </c>
      <c r="CX124" s="18">
        <v>21992.78</v>
      </c>
      <c r="DA124" s="1">
        <v>39156</v>
      </c>
      <c r="DB124">
        <v>2.5</v>
      </c>
      <c r="DC124">
        <v>2.3E-2</v>
      </c>
      <c r="DD124">
        <v>0.16142999999999999</v>
      </c>
      <c r="DE124">
        <v>998385</v>
      </c>
      <c r="DG124" s="1">
        <v>40558</v>
      </c>
      <c r="DH124">
        <v>0</v>
      </c>
      <c r="DI124">
        <v>0</v>
      </c>
      <c r="DJ124">
        <v>101716727</v>
      </c>
      <c r="DK124">
        <v>52651809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8369435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39864143</v>
      </c>
      <c r="EA124">
        <v>0</v>
      </c>
      <c r="EB124">
        <v>831340</v>
      </c>
      <c r="EE124" s="1"/>
      <c r="EN124" s="1">
        <v>40252</v>
      </c>
      <c r="EO124">
        <v>484904959</v>
      </c>
      <c r="EP124">
        <v>397976976</v>
      </c>
      <c r="EQ124">
        <v>86927983</v>
      </c>
      <c r="ES124" s="3"/>
      <c r="EV124" s="1">
        <v>43907</v>
      </c>
      <c r="EW124">
        <v>455.25</v>
      </c>
      <c r="EX124" s="1"/>
      <c r="EY124" s="1">
        <v>43876</v>
      </c>
      <c r="EZ124" t="s">
        <v>169</v>
      </c>
    </row>
    <row r="125" spans="1:156" x14ac:dyDescent="0.25">
      <c r="A125" s="1">
        <v>43936</v>
      </c>
      <c r="B125" s="18">
        <v>1323439.75</v>
      </c>
      <c r="C125" s="18">
        <v>308376765.38999999</v>
      </c>
      <c r="D125" s="18">
        <v>12134.01</v>
      </c>
      <c r="F125" s="1">
        <v>43936</v>
      </c>
      <c r="G125" s="5">
        <v>7455.72</v>
      </c>
      <c r="H125">
        <v>7455.72</v>
      </c>
      <c r="I125" s="5">
        <f t="shared" si="3"/>
        <v>0</v>
      </c>
      <c r="J125" s="1">
        <v>43936</v>
      </c>
      <c r="K125">
        <v>5.3255999999999997</v>
      </c>
      <c r="L125" s="4">
        <v>13132740</v>
      </c>
      <c r="M125" s="11">
        <v>410824089.10000008</v>
      </c>
      <c r="N125" s="11">
        <v>2523271.59</v>
      </c>
      <c r="O125" s="12">
        <v>558815152</v>
      </c>
      <c r="P125" s="11">
        <v>69954707.019999996</v>
      </c>
      <c r="Q125" s="11">
        <v>15455534.439999999</v>
      </c>
      <c r="R125">
        <v>6910675.1300000008</v>
      </c>
      <c r="S125">
        <v>1007482.01</v>
      </c>
      <c r="T125">
        <v>308371651.10000002</v>
      </c>
      <c r="U125">
        <v>156797.92000000001</v>
      </c>
      <c r="V125">
        <v>309535931.02999997</v>
      </c>
      <c r="W125">
        <v>17593798650</v>
      </c>
      <c r="X125">
        <v>11431019725</v>
      </c>
      <c r="Y125">
        <v>118.53</v>
      </c>
      <c r="Z125" s="13">
        <v>0.80229768310000005</v>
      </c>
      <c r="AA125">
        <v>3.65</v>
      </c>
      <c r="AB125">
        <v>1045</v>
      </c>
      <c r="AC125">
        <v>1807066615200</v>
      </c>
      <c r="AD125">
        <v>-0.23</v>
      </c>
      <c r="AE125">
        <v>1225.4338888888799</v>
      </c>
      <c r="AF125">
        <v>939.47849999999903</v>
      </c>
      <c r="AG125">
        <v>854.79619047618996</v>
      </c>
      <c r="AH125">
        <v>1080.7408</v>
      </c>
      <c r="AI125">
        <v>12.7400867410161</v>
      </c>
      <c r="AJ125">
        <v>0.69</v>
      </c>
      <c r="AK125" s="15">
        <v>141.38999999999999</v>
      </c>
      <c r="AL125" s="15">
        <v>4.07</v>
      </c>
      <c r="AM125">
        <v>37.39</v>
      </c>
      <c r="AN125" s="18">
        <v>569324.6</v>
      </c>
      <c r="AO125">
        <f t="shared" si="2"/>
        <v>569324600000</v>
      </c>
      <c r="AP125">
        <v>0.53763439999999996</v>
      </c>
      <c r="AQ125">
        <v>19.350000000000001</v>
      </c>
      <c r="AR125">
        <v>16.45</v>
      </c>
      <c r="AS125" s="1">
        <v>43570</v>
      </c>
      <c r="AT125">
        <v>28350665000</v>
      </c>
      <c r="AU125">
        <v>0.4</v>
      </c>
      <c r="AV125" s="3">
        <v>3704</v>
      </c>
      <c r="AW125">
        <v>26179.47</v>
      </c>
      <c r="AX125">
        <v>3309026000</v>
      </c>
      <c r="AY125">
        <v>21981000</v>
      </c>
      <c r="AZ125">
        <v>5532392000</v>
      </c>
      <c r="BA125">
        <v>14347112000</v>
      </c>
      <c r="BB125">
        <v>5140155000</v>
      </c>
      <c r="BC125">
        <v>23210511000</v>
      </c>
      <c r="BF125">
        <v>6162778925</v>
      </c>
      <c r="BG125">
        <v>29024818375</v>
      </c>
      <c r="BH125" s="4">
        <v>15632579</v>
      </c>
      <c r="BI125" s="4">
        <v>33010782</v>
      </c>
      <c r="BJ125" s="4">
        <v>59784478</v>
      </c>
      <c r="BK125" s="4">
        <v>94813746</v>
      </c>
      <c r="BL125" s="4">
        <v>7863839</v>
      </c>
      <c r="BM125" s="4">
        <v>55269637</v>
      </c>
      <c r="BN125" s="4">
        <v>2534062</v>
      </c>
      <c r="BO125" s="4">
        <v>13755474</v>
      </c>
      <c r="BP125" s="4">
        <v>195603530</v>
      </c>
      <c r="BQ125" s="4">
        <v>78147610</v>
      </c>
      <c r="BR125" s="4">
        <v>2399415</v>
      </c>
      <c r="BT125" s="1">
        <v>43937</v>
      </c>
      <c r="BW125" s="1">
        <v>43936</v>
      </c>
      <c r="BX125" s="5">
        <v>2581359.2599999998</v>
      </c>
      <c r="BZ125" s="1">
        <v>43936</v>
      </c>
      <c r="CA125" s="5">
        <v>431650.04000000004</v>
      </c>
      <c r="CE125" s="1">
        <v>43922</v>
      </c>
      <c r="CF125">
        <v>-280220</v>
      </c>
      <c r="CG125">
        <v>-262953.33</v>
      </c>
      <c r="CH125">
        <v>17266.669999999998</v>
      </c>
      <c r="CI125">
        <v>-37493.33</v>
      </c>
      <c r="CJ125">
        <v>6896770</v>
      </c>
      <c r="CK125">
        <v>-76996.67</v>
      </c>
      <c r="CL125">
        <v>-373200</v>
      </c>
      <c r="CN125" s="1">
        <v>43936</v>
      </c>
      <c r="CO125">
        <v>34.241921099999999</v>
      </c>
      <c r="CQ125" s="20">
        <v>43936</v>
      </c>
      <c r="CR125" s="21">
        <v>27228.92</v>
      </c>
      <c r="CT125" s="1">
        <v>43905</v>
      </c>
      <c r="CU125" s="1">
        <v>43936</v>
      </c>
      <c r="CV125" s="18">
        <v>1323439.75</v>
      </c>
      <c r="CW125" s="18">
        <v>308376765.38999999</v>
      </c>
      <c r="CX125" s="18">
        <v>12134.01</v>
      </c>
      <c r="DA125" s="1">
        <v>39187</v>
      </c>
      <c r="DB125">
        <v>2.5</v>
      </c>
      <c r="DC125">
        <v>2.3E-2</v>
      </c>
      <c r="DD125">
        <v>0.16142999999999999</v>
      </c>
      <c r="DE125">
        <v>998385</v>
      </c>
      <c r="DG125" s="1">
        <v>40589</v>
      </c>
      <c r="DH125">
        <v>0</v>
      </c>
      <c r="DI125">
        <v>0</v>
      </c>
      <c r="DJ125">
        <v>151734080</v>
      </c>
      <c r="DK125">
        <v>44307703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16222555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90425090</v>
      </c>
      <c r="EA125">
        <v>0</v>
      </c>
      <c r="EB125">
        <v>778732</v>
      </c>
      <c r="EE125" s="1"/>
      <c r="EN125" s="1">
        <v>40283</v>
      </c>
      <c r="EO125">
        <v>322425729</v>
      </c>
      <c r="EP125">
        <v>393879396</v>
      </c>
      <c r="EQ125">
        <v>-71453667</v>
      </c>
      <c r="ES125" s="3"/>
      <c r="EV125" s="1">
        <v>43938</v>
      </c>
      <c r="EW125">
        <f>ROUND(AVERAGE(EW123:EW124,EW127),2)</f>
        <v>470.66</v>
      </c>
      <c r="EX125" s="1"/>
      <c r="EY125" s="1">
        <v>43905</v>
      </c>
      <c r="EZ125" t="s">
        <v>170</v>
      </c>
    </row>
    <row r="126" spans="1:156" x14ac:dyDescent="0.25">
      <c r="A126" s="1">
        <v>43966</v>
      </c>
      <c r="B126" s="18">
        <v>1550074.04</v>
      </c>
      <c r="C126" s="18">
        <v>352966940.13</v>
      </c>
      <c r="D126" s="18">
        <v>6093.56</v>
      </c>
      <c r="F126" s="1">
        <v>43966</v>
      </c>
      <c r="G126" s="5">
        <v>3656.13</v>
      </c>
      <c r="H126">
        <v>3656.13</v>
      </c>
      <c r="I126" s="5">
        <f t="shared" si="3"/>
        <v>0</v>
      </c>
      <c r="J126" s="1">
        <v>43966</v>
      </c>
      <c r="K126">
        <v>5.6433999999999997</v>
      </c>
      <c r="L126" s="4">
        <v>21758602</v>
      </c>
      <c r="M126" s="11">
        <v>358819909.1099999</v>
      </c>
      <c r="N126" s="11">
        <v>2968969.9399999995</v>
      </c>
      <c r="O126" s="12">
        <v>493548840</v>
      </c>
      <c r="P126" s="11">
        <v>71834598.030000001</v>
      </c>
      <c r="Q126" s="11">
        <v>14228451.6</v>
      </c>
      <c r="R126">
        <v>7468646.0599999987</v>
      </c>
      <c r="S126">
        <v>1194985.4099999999</v>
      </c>
      <c r="T126">
        <v>250069469.88</v>
      </c>
      <c r="U126">
        <v>287381.78000000003</v>
      </c>
      <c r="V126">
        <v>251552013.41</v>
      </c>
      <c r="W126">
        <v>17519841090</v>
      </c>
      <c r="X126">
        <v>10681945943</v>
      </c>
      <c r="Y126">
        <v>119.65</v>
      </c>
      <c r="Z126" s="13">
        <v>0.28004076589999999</v>
      </c>
      <c r="AA126">
        <v>3.01</v>
      </c>
      <c r="AB126">
        <v>1045</v>
      </c>
      <c r="AC126">
        <v>1950957240400</v>
      </c>
      <c r="AD126">
        <v>-0.25</v>
      </c>
      <c r="AE126">
        <v>1248.10666666666</v>
      </c>
      <c r="AF126">
        <v>957.37749999999903</v>
      </c>
      <c r="AG126">
        <v>870.22523809523796</v>
      </c>
      <c r="AH126">
        <v>1100.7528</v>
      </c>
      <c r="AI126">
        <v>13.1130950591677</v>
      </c>
      <c r="AJ126">
        <v>0.62</v>
      </c>
      <c r="AK126" s="16">
        <v>175.58</v>
      </c>
      <c r="AL126" s="16">
        <v>3.82</v>
      </c>
      <c r="AM126">
        <v>31.23</v>
      </c>
      <c r="AN126" s="18">
        <v>579302.9</v>
      </c>
      <c r="AO126">
        <f t="shared" si="2"/>
        <v>579302900000</v>
      </c>
      <c r="AP126">
        <v>0.53763439999999996</v>
      </c>
      <c r="AQ126">
        <v>25.17</v>
      </c>
      <c r="AR126">
        <v>22.38</v>
      </c>
      <c r="AS126" s="1">
        <v>43600</v>
      </c>
      <c r="AT126">
        <v>28350665000</v>
      </c>
      <c r="AU126">
        <v>0.4</v>
      </c>
      <c r="AV126" s="3">
        <v>3704</v>
      </c>
      <c r="AW126">
        <v>26179.47</v>
      </c>
      <c r="AX126">
        <v>3309026000</v>
      </c>
      <c r="AY126">
        <v>21981000</v>
      </c>
      <c r="AZ126">
        <v>5532392000</v>
      </c>
      <c r="BA126">
        <v>14347112000</v>
      </c>
      <c r="BB126">
        <v>5140155000</v>
      </c>
      <c r="BC126">
        <v>23210511000</v>
      </c>
      <c r="BF126">
        <v>6837895147</v>
      </c>
      <c r="BG126">
        <v>28201787033</v>
      </c>
      <c r="BH126" s="4">
        <v>18425224</v>
      </c>
      <c r="BI126" s="4">
        <v>32117252</v>
      </c>
      <c r="BJ126" s="4">
        <v>60115735</v>
      </c>
      <c r="BK126" s="4">
        <v>84260198</v>
      </c>
      <c r="BL126" s="4">
        <v>9213930</v>
      </c>
      <c r="BM126" s="4">
        <v>72689454</v>
      </c>
      <c r="BN126" s="4">
        <v>2713854</v>
      </c>
      <c r="BO126" s="4">
        <v>16484373</v>
      </c>
      <c r="BP126" s="4">
        <v>136839848</v>
      </c>
      <c r="BQ126" s="4">
        <v>57763877</v>
      </c>
      <c r="BR126" s="4">
        <v>2925095</v>
      </c>
      <c r="BT126" s="1">
        <v>43967</v>
      </c>
      <c r="BW126" s="1">
        <v>43966</v>
      </c>
      <c r="BX126" s="5">
        <v>3198195.25</v>
      </c>
      <c r="BZ126" s="1">
        <v>43966</v>
      </c>
      <c r="CA126" s="5">
        <v>430382.25</v>
      </c>
      <c r="CE126" s="1">
        <v>43952</v>
      </c>
      <c r="CF126">
        <v>-280220</v>
      </c>
      <c r="CG126">
        <v>-262953.33</v>
      </c>
      <c r="CH126">
        <v>17266.669999999998</v>
      </c>
      <c r="CI126">
        <v>-37493.33</v>
      </c>
      <c r="CJ126">
        <v>6896770</v>
      </c>
      <c r="CK126">
        <v>-76996.67</v>
      </c>
      <c r="CL126">
        <v>-373200</v>
      </c>
      <c r="CN126" s="1">
        <v>43966</v>
      </c>
      <c r="CO126">
        <v>34.241921099999999</v>
      </c>
      <c r="CQ126" s="20">
        <v>43966</v>
      </c>
      <c r="CR126" s="21">
        <v>27034.92</v>
      </c>
      <c r="CT126" s="1">
        <v>43936</v>
      </c>
      <c r="CU126" s="1">
        <v>43966</v>
      </c>
      <c r="CV126" s="18">
        <v>1550074.04</v>
      </c>
      <c r="CW126" s="18">
        <v>352966940.13</v>
      </c>
      <c r="CX126" s="18">
        <v>6093.56</v>
      </c>
      <c r="DA126" s="1">
        <v>39217</v>
      </c>
      <c r="DB126">
        <v>2.5</v>
      </c>
      <c r="DC126">
        <v>2.3E-2</v>
      </c>
      <c r="DD126">
        <v>0.16142999999999999</v>
      </c>
      <c r="DE126">
        <v>998385</v>
      </c>
      <c r="DG126" s="1">
        <v>40617</v>
      </c>
      <c r="DH126">
        <v>0</v>
      </c>
      <c r="DI126">
        <v>0</v>
      </c>
      <c r="DJ126">
        <v>154614921</v>
      </c>
      <c r="DK126">
        <v>70820812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7089921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74547921</v>
      </c>
      <c r="EA126">
        <v>0</v>
      </c>
      <c r="EB126">
        <v>2156267</v>
      </c>
      <c r="EE126" s="1"/>
      <c r="EN126" s="1">
        <v>40313</v>
      </c>
      <c r="EO126">
        <v>199717294</v>
      </c>
      <c r="EP126">
        <v>220855268</v>
      </c>
      <c r="EQ126">
        <v>-21137974</v>
      </c>
      <c r="ES126" s="3"/>
      <c r="EV126" s="1">
        <v>43968</v>
      </c>
      <c r="EW126">
        <v>23.98</v>
      </c>
      <c r="EX126" s="1"/>
      <c r="EY126" s="1">
        <v>43936</v>
      </c>
      <c r="EZ126" t="s">
        <v>171</v>
      </c>
    </row>
    <row r="127" spans="1:156" x14ac:dyDescent="0.25">
      <c r="A127" s="1">
        <v>43997</v>
      </c>
      <c r="B127" s="18">
        <v>1163952.9099999999</v>
      </c>
      <c r="C127" s="18">
        <v>329908813.47000003</v>
      </c>
      <c r="D127" s="18">
        <v>13508.05</v>
      </c>
      <c r="F127" s="1">
        <v>43997</v>
      </c>
      <c r="G127" s="5">
        <v>8104.83</v>
      </c>
      <c r="H127">
        <v>8104.83</v>
      </c>
      <c r="I127" s="5">
        <f t="shared" si="3"/>
        <v>0</v>
      </c>
      <c r="J127" s="1">
        <v>43997</v>
      </c>
      <c r="K127">
        <v>5.1966000000000001</v>
      </c>
      <c r="L127" s="4">
        <v>47881608</v>
      </c>
      <c r="M127" s="11">
        <v>317626951.94999999</v>
      </c>
      <c r="N127" s="11">
        <v>3447392.4299999997</v>
      </c>
      <c r="O127" s="12">
        <v>524790786</v>
      </c>
      <c r="P127" s="11">
        <v>85006001.199999988</v>
      </c>
      <c r="Q127" s="11">
        <v>51880453.329999998</v>
      </c>
      <c r="R127">
        <v>9217749.0800000001</v>
      </c>
      <c r="S127">
        <v>1334546.8899999999</v>
      </c>
      <c r="T127">
        <v>231882247.81</v>
      </c>
      <c r="U127">
        <v>792093.3</v>
      </c>
      <c r="V127">
        <v>234008888</v>
      </c>
      <c r="W127">
        <v>17478971342</v>
      </c>
      <c r="X127">
        <v>10977106324</v>
      </c>
      <c r="Y127">
        <v>126.04</v>
      </c>
      <c r="Z127" s="13">
        <v>1.5570051776</v>
      </c>
      <c r="AA127">
        <v>2.58</v>
      </c>
      <c r="AB127">
        <v>1045</v>
      </c>
      <c r="AC127">
        <v>1812475344600</v>
      </c>
      <c r="AD127">
        <v>0.3</v>
      </c>
      <c r="AE127">
        <v>1248.9833333333299</v>
      </c>
      <c r="AF127">
        <v>957.84399999999903</v>
      </c>
      <c r="AG127">
        <v>870.58333333333303</v>
      </c>
      <c r="AH127">
        <v>1101.6207999999999</v>
      </c>
      <c r="AI127">
        <v>13.5980016241943</v>
      </c>
      <c r="AJ127">
        <v>1.26</v>
      </c>
      <c r="AK127" s="15">
        <v>208.94</v>
      </c>
      <c r="AL127" s="15">
        <v>3.96</v>
      </c>
      <c r="AM127">
        <v>25.43</v>
      </c>
      <c r="AN127" s="18">
        <v>608890</v>
      </c>
      <c r="AO127">
        <f t="shared" si="2"/>
        <v>608890000000</v>
      </c>
      <c r="AP127">
        <v>0.53763439999999996</v>
      </c>
      <c r="AQ127">
        <v>36.090000000000003</v>
      </c>
      <c r="AR127">
        <v>32.76</v>
      </c>
      <c r="AS127" s="1">
        <v>43631</v>
      </c>
      <c r="AT127">
        <v>28350665000</v>
      </c>
      <c r="AU127">
        <v>0.4</v>
      </c>
      <c r="AV127" s="3">
        <v>3704</v>
      </c>
      <c r="AW127">
        <v>26179.47</v>
      </c>
      <c r="AX127">
        <v>3309026000</v>
      </c>
      <c r="AY127">
        <v>21981000</v>
      </c>
      <c r="AZ127">
        <v>5532392000</v>
      </c>
      <c r="BA127">
        <v>14347112000</v>
      </c>
      <c r="BB127">
        <v>5140155000</v>
      </c>
      <c r="BC127">
        <v>23210511000</v>
      </c>
      <c r="BF127">
        <v>6501865018</v>
      </c>
      <c r="BG127">
        <v>28456077666</v>
      </c>
      <c r="BH127" s="4">
        <v>54882069</v>
      </c>
      <c r="BI127" s="4">
        <v>31138875</v>
      </c>
      <c r="BJ127" s="4">
        <v>71261901</v>
      </c>
      <c r="BK127" s="4">
        <v>107439779</v>
      </c>
      <c r="BL127" s="4">
        <v>6879503</v>
      </c>
      <c r="BM127" s="4">
        <v>76397990</v>
      </c>
      <c r="BN127" s="4">
        <v>3198266</v>
      </c>
      <c r="BO127" s="4">
        <v>21691040</v>
      </c>
      <c r="BP127" s="4">
        <v>91830025</v>
      </c>
      <c r="BQ127" s="4">
        <v>56680647</v>
      </c>
      <c r="BR127" s="4">
        <v>3390691</v>
      </c>
      <c r="BT127" s="1">
        <v>43998</v>
      </c>
      <c r="BW127" s="1">
        <v>43997</v>
      </c>
      <c r="BX127" s="5">
        <v>9316958.8599999994</v>
      </c>
      <c r="BZ127" s="1">
        <v>43997</v>
      </c>
      <c r="CA127" s="5">
        <v>387039.21</v>
      </c>
      <c r="CE127" s="1">
        <v>43983</v>
      </c>
      <c r="CF127">
        <v>-280220</v>
      </c>
      <c r="CG127">
        <v>-262953.33</v>
      </c>
      <c r="CH127">
        <v>17266.669999999998</v>
      </c>
      <c r="CI127">
        <v>-37493.33</v>
      </c>
      <c r="CJ127">
        <v>6896770</v>
      </c>
      <c r="CK127">
        <v>-76996.67</v>
      </c>
      <c r="CL127">
        <v>-373200</v>
      </c>
      <c r="CN127" s="1">
        <v>43997</v>
      </c>
      <c r="CO127">
        <v>34.241921099999999</v>
      </c>
      <c r="CQ127" s="20">
        <v>43997</v>
      </c>
      <c r="CR127" s="21">
        <v>28118.92</v>
      </c>
      <c r="CT127" s="1">
        <v>43966</v>
      </c>
      <c r="CU127" s="1">
        <v>43997</v>
      </c>
      <c r="CV127" s="18">
        <v>1163952.9099999999</v>
      </c>
      <c r="CW127" s="18">
        <v>329908813.47000003</v>
      </c>
      <c r="CX127" s="18">
        <v>13508.05</v>
      </c>
      <c r="DA127" s="1">
        <v>39248</v>
      </c>
      <c r="DB127">
        <v>2.5</v>
      </c>
      <c r="DC127">
        <v>2.3E-2</v>
      </c>
      <c r="DD127">
        <v>0.16142999999999999</v>
      </c>
      <c r="DE127">
        <v>998385</v>
      </c>
      <c r="DG127" s="1">
        <v>40648</v>
      </c>
      <c r="DH127">
        <v>0</v>
      </c>
      <c r="DI127">
        <v>0</v>
      </c>
      <c r="DJ127">
        <v>181102016</v>
      </c>
      <c r="DK127">
        <v>61635845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33759872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77936616</v>
      </c>
      <c r="EA127">
        <v>0</v>
      </c>
      <c r="EB127">
        <v>7769683</v>
      </c>
      <c r="EE127" s="1"/>
      <c r="EN127" s="1">
        <v>40344</v>
      </c>
      <c r="EO127">
        <v>223396646</v>
      </c>
      <c r="EP127">
        <v>252492285</v>
      </c>
      <c r="EQ127">
        <v>-29095639</v>
      </c>
      <c r="ES127" s="3"/>
      <c r="EV127" s="1">
        <v>43999</v>
      </c>
      <c r="EW127">
        <v>522.88</v>
      </c>
      <c r="EX127" s="1"/>
      <c r="EY127" s="1">
        <v>43966</v>
      </c>
      <c r="EZ127" s="3">
        <v>25430</v>
      </c>
    </row>
    <row r="128" spans="1:156" x14ac:dyDescent="0.25">
      <c r="A128" s="1">
        <v>44027</v>
      </c>
      <c r="B128" s="18">
        <v>1745180.78</v>
      </c>
      <c r="C128" s="18">
        <v>406633476.74000001</v>
      </c>
      <c r="D128" s="18">
        <v>13311.8</v>
      </c>
      <c r="F128" s="1">
        <v>44027</v>
      </c>
      <c r="G128" s="5">
        <v>7987.08</v>
      </c>
      <c r="H128">
        <v>7987.08</v>
      </c>
      <c r="I128" s="5">
        <f t="shared" si="3"/>
        <v>0</v>
      </c>
      <c r="J128" s="1">
        <v>44027</v>
      </c>
      <c r="K128">
        <v>5.2801999999999998</v>
      </c>
      <c r="L128" s="4">
        <v>51620596</v>
      </c>
      <c r="M128" s="11">
        <v>451628975.42000002</v>
      </c>
      <c r="N128" s="11">
        <v>5253915.57</v>
      </c>
      <c r="O128" s="12">
        <v>653711918</v>
      </c>
      <c r="P128" s="11">
        <v>103458208.38999996</v>
      </c>
      <c r="Q128" s="11">
        <v>16160948.18</v>
      </c>
      <c r="R128">
        <v>25190354.909999996</v>
      </c>
      <c r="S128">
        <v>2496829.33</v>
      </c>
      <c r="T128">
        <v>270370393.93000001</v>
      </c>
      <c r="U128">
        <v>1569905.68</v>
      </c>
      <c r="V128">
        <v>274437128.94</v>
      </c>
      <c r="W128">
        <v>19416007176</v>
      </c>
      <c r="X128">
        <v>11814764185</v>
      </c>
      <c r="Y128">
        <v>136.07</v>
      </c>
      <c r="Z128" s="13">
        <v>2.2278336608</v>
      </c>
      <c r="AA128">
        <v>2.15</v>
      </c>
      <c r="AB128">
        <v>1045</v>
      </c>
      <c r="AC128">
        <v>1872696852800</v>
      </c>
      <c r="AD128">
        <v>0.44</v>
      </c>
      <c r="AE128">
        <v>1250.05277777777</v>
      </c>
      <c r="AF128">
        <v>962.94449999999995</v>
      </c>
      <c r="AG128">
        <v>876.44190476190397</v>
      </c>
      <c r="AH128">
        <v>1104.6600000000001</v>
      </c>
      <c r="AI128">
        <v>14.1081681600614</v>
      </c>
      <c r="AJ128">
        <v>1.36</v>
      </c>
      <c r="AK128" s="16">
        <v>226.81</v>
      </c>
      <c r="AL128" s="16">
        <v>4.1399999999999997</v>
      </c>
      <c r="AM128">
        <v>1.2197499999999999</v>
      </c>
      <c r="AN128" s="18">
        <v>645114.80000000005</v>
      </c>
      <c r="AO128">
        <f t="shared" si="2"/>
        <v>645114800000</v>
      </c>
      <c r="AP128">
        <v>0.53763439999999996</v>
      </c>
      <c r="AQ128">
        <v>18.11</v>
      </c>
      <c r="AR128">
        <v>13.97</v>
      </c>
      <c r="AS128" s="1">
        <v>43661</v>
      </c>
      <c r="AT128">
        <v>28350665000</v>
      </c>
      <c r="AU128">
        <v>0.4</v>
      </c>
      <c r="AV128" s="3">
        <v>3704</v>
      </c>
      <c r="AW128">
        <v>26179.47</v>
      </c>
      <c r="AX128">
        <v>3309026000</v>
      </c>
      <c r="AY128">
        <v>21981000</v>
      </c>
      <c r="AZ128">
        <v>5532392000</v>
      </c>
      <c r="BA128">
        <v>14347112000</v>
      </c>
      <c r="BB128">
        <v>5140155000</v>
      </c>
      <c r="BC128">
        <v>23210511000</v>
      </c>
      <c r="BF128">
        <v>7601242991</v>
      </c>
      <c r="BG128">
        <v>31230771361</v>
      </c>
      <c r="BH128" s="4">
        <v>62668108</v>
      </c>
      <c r="BI128" s="4">
        <v>33771354</v>
      </c>
      <c r="BJ128" s="4">
        <v>111778754</v>
      </c>
      <c r="BK128" s="4">
        <v>125999286</v>
      </c>
      <c r="BL128" s="4">
        <v>8272764</v>
      </c>
      <c r="BM128" s="4">
        <v>110430393</v>
      </c>
      <c r="BN128" s="4">
        <v>3143571</v>
      </c>
      <c r="BO128" s="4">
        <v>26093615</v>
      </c>
      <c r="BP128" s="4">
        <v>106060817</v>
      </c>
      <c r="BQ128" s="4">
        <v>60321731</v>
      </c>
      <c r="BR128" s="4">
        <v>5171525</v>
      </c>
      <c r="BT128" s="1">
        <v>44028</v>
      </c>
      <c r="BW128" s="1">
        <v>44027</v>
      </c>
      <c r="BX128" s="5">
        <v>12696231.73</v>
      </c>
      <c r="BZ128" s="1">
        <v>44027</v>
      </c>
      <c r="CA128" s="5">
        <v>464941.93999999994</v>
      </c>
      <c r="CE128" s="1">
        <v>44013</v>
      </c>
      <c r="CF128">
        <v>-198416.67</v>
      </c>
      <c r="CG128">
        <v>-182180</v>
      </c>
      <c r="CH128">
        <v>16236.67</v>
      </c>
      <c r="CI128">
        <v>39660</v>
      </c>
      <c r="CJ128">
        <v>6930413.3300000001</v>
      </c>
      <c r="CK128">
        <v>-44773.33</v>
      </c>
      <c r="CL128">
        <v>-328263.33</v>
      </c>
      <c r="CN128" s="1">
        <v>44027</v>
      </c>
      <c r="CO128">
        <v>34.241921099999999</v>
      </c>
      <c r="CQ128" s="20">
        <v>44027</v>
      </c>
      <c r="CR128" s="21">
        <v>27942.92</v>
      </c>
      <c r="CT128" s="1">
        <v>43997</v>
      </c>
      <c r="CU128" s="1">
        <v>44027</v>
      </c>
      <c r="CV128" s="18">
        <v>1745180.78</v>
      </c>
      <c r="CW128" s="18">
        <v>406633476.74000001</v>
      </c>
      <c r="CX128" s="18">
        <v>13311.8</v>
      </c>
      <c r="DA128" s="1">
        <v>39278</v>
      </c>
      <c r="DB128">
        <v>2.5</v>
      </c>
      <c r="DC128">
        <v>2.3E-2</v>
      </c>
      <c r="DD128">
        <v>0.16142999999999999</v>
      </c>
      <c r="DE128">
        <v>998385</v>
      </c>
      <c r="DG128" s="1">
        <v>40678</v>
      </c>
      <c r="DH128">
        <v>0</v>
      </c>
      <c r="DI128">
        <v>0</v>
      </c>
      <c r="DJ128">
        <v>139500570</v>
      </c>
      <c r="DK128">
        <v>76376665</v>
      </c>
      <c r="DL128">
        <v>0</v>
      </c>
      <c r="DM128">
        <v>12031</v>
      </c>
      <c r="DN128">
        <v>0</v>
      </c>
      <c r="DO128">
        <v>2379792</v>
      </c>
      <c r="DP128">
        <v>0</v>
      </c>
      <c r="DQ128">
        <v>0</v>
      </c>
      <c r="DR128">
        <v>0</v>
      </c>
      <c r="DS128">
        <v>3617383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55593563</v>
      </c>
      <c r="EA128">
        <v>0</v>
      </c>
      <c r="EB128">
        <v>1521136</v>
      </c>
      <c r="EE128" s="1"/>
      <c r="EN128" s="1">
        <v>40374</v>
      </c>
      <c r="EO128">
        <v>190750604</v>
      </c>
      <c r="EP128">
        <v>274451165</v>
      </c>
      <c r="EQ128">
        <v>-83700561</v>
      </c>
      <c r="ES128" s="3"/>
      <c r="EV128" s="1">
        <v>44029</v>
      </c>
      <c r="EW128">
        <f>ROUND(AVERAGE(EW123:EW124,EW127),2)</f>
        <v>470.66</v>
      </c>
      <c r="EX128" s="1"/>
      <c r="EY128" s="1">
        <v>43997</v>
      </c>
      <c r="EZ128" s="3">
        <v>121975</v>
      </c>
    </row>
    <row r="129" spans="1:156" x14ac:dyDescent="0.25">
      <c r="A129" s="1">
        <v>44058</v>
      </c>
      <c r="B129" s="18">
        <v>1388345.93</v>
      </c>
      <c r="C129" s="18">
        <v>418567862.88999999</v>
      </c>
      <c r="D129" s="18">
        <v>36151.129999999997</v>
      </c>
      <c r="F129" s="1">
        <v>44058</v>
      </c>
      <c r="G129" s="5">
        <v>21690.67</v>
      </c>
      <c r="H129">
        <v>21690.67</v>
      </c>
      <c r="I129" s="5">
        <f t="shared" si="3"/>
        <v>0</v>
      </c>
      <c r="J129" s="1">
        <v>44058</v>
      </c>
      <c r="K129">
        <v>5.4611999999999998</v>
      </c>
      <c r="L129" s="4">
        <v>32303253</v>
      </c>
      <c r="M129" s="11">
        <v>515318965.19999999</v>
      </c>
      <c r="N129" s="11">
        <v>7425112.9899999993</v>
      </c>
      <c r="O129" s="12">
        <v>763854575</v>
      </c>
      <c r="P129" s="11">
        <v>132234002.07000002</v>
      </c>
      <c r="Q129" s="11">
        <v>16511623.060000001</v>
      </c>
      <c r="R129">
        <v>28087000.449999996</v>
      </c>
      <c r="S129">
        <v>2665188.09</v>
      </c>
      <c r="T129">
        <v>312475199.61000001</v>
      </c>
      <c r="U129">
        <v>1237176.8799999999</v>
      </c>
      <c r="V129">
        <v>316377564.57999998</v>
      </c>
      <c r="W129">
        <v>17403775488</v>
      </c>
      <c r="X129">
        <v>11585200604</v>
      </c>
      <c r="Y129">
        <v>135.87</v>
      </c>
      <c r="Z129" s="13">
        <v>2.7441632523999999</v>
      </c>
      <c r="AA129">
        <v>1.94</v>
      </c>
      <c r="AB129">
        <v>1045</v>
      </c>
      <c r="AC129">
        <v>1944689630400</v>
      </c>
      <c r="AD129">
        <v>0.36</v>
      </c>
      <c r="AE129">
        <v>1255.93611111111</v>
      </c>
      <c r="AF129">
        <v>969.3415</v>
      </c>
      <c r="AG129">
        <v>885.25761904761896</v>
      </c>
      <c r="AH129">
        <v>1110.3632</v>
      </c>
      <c r="AI129">
        <v>14.7757174256261</v>
      </c>
      <c r="AJ129">
        <v>1.24</v>
      </c>
      <c r="AK129" s="15">
        <v>243.33</v>
      </c>
      <c r="AL129" s="15">
        <v>4.24</v>
      </c>
      <c r="AM129">
        <v>62.17</v>
      </c>
      <c r="AN129" s="18">
        <v>637652.1</v>
      </c>
      <c r="AO129">
        <f t="shared" si="2"/>
        <v>637652100000</v>
      </c>
      <c r="AP129">
        <v>0.53763439999999996</v>
      </c>
      <c r="AQ129">
        <v>19.12</v>
      </c>
      <c r="AR129">
        <v>15.46</v>
      </c>
      <c r="AS129" s="1">
        <v>43692</v>
      </c>
      <c r="AT129">
        <v>28350665000</v>
      </c>
      <c r="AU129">
        <v>0.4</v>
      </c>
      <c r="AV129" s="3">
        <v>3704</v>
      </c>
      <c r="AW129">
        <v>26179.47</v>
      </c>
      <c r="AX129">
        <v>3309026000</v>
      </c>
      <c r="AY129">
        <v>21981000</v>
      </c>
      <c r="AZ129">
        <v>5532392000</v>
      </c>
      <c r="BA129">
        <v>14347112000</v>
      </c>
      <c r="BB129">
        <v>5140155000</v>
      </c>
      <c r="BC129">
        <v>23210511000</v>
      </c>
      <c r="BF129">
        <v>5818574884</v>
      </c>
      <c r="BG129">
        <v>28988976092</v>
      </c>
      <c r="BH129" s="4">
        <v>76103970</v>
      </c>
      <c r="BI129" s="4">
        <v>36345183</v>
      </c>
      <c r="BJ129" s="4">
        <v>127729688</v>
      </c>
      <c r="BK129" s="4">
        <v>162361549</v>
      </c>
      <c r="BL129" s="4">
        <v>9297368</v>
      </c>
      <c r="BM129" s="4">
        <v>129515454</v>
      </c>
      <c r="BN129" s="4">
        <v>3654282</v>
      </c>
      <c r="BO129" s="4">
        <v>25355959</v>
      </c>
      <c r="BP129" s="4">
        <v>110633924</v>
      </c>
      <c r="BQ129" s="4">
        <v>75824047</v>
      </c>
      <c r="BR129" s="4">
        <v>7033151</v>
      </c>
      <c r="BT129" s="1">
        <v>44059</v>
      </c>
      <c r="BW129" s="1">
        <v>44058</v>
      </c>
      <c r="BX129" s="5">
        <v>6415357.6200000001</v>
      </c>
      <c r="BZ129" s="1">
        <v>44058</v>
      </c>
      <c r="CA129" s="5">
        <v>537712.98</v>
      </c>
      <c r="CE129" s="1">
        <v>44044</v>
      </c>
      <c r="CF129">
        <v>-198416.67</v>
      </c>
      <c r="CG129">
        <v>-182180</v>
      </c>
      <c r="CH129">
        <v>16236.67</v>
      </c>
      <c r="CI129">
        <v>39660</v>
      </c>
      <c r="CJ129">
        <v>6930413.3300000001</v>
      </c>
      <c r="CK129">
        <v>-44773.33</v>
      </c>
      <c r="CL129">
        <v>-328263.33</v>
      </c>
      <c r="CN129" s="1">
        <v>44058</v>
      </c>
      <c r="CO129">
        <v>34.241921099999999</v>
      </c>
      <c r="CQ129" s="20">
        <v>44058</v>
      </c>
      <c r="CR129" s="21">
        <v>27529.919999999998</v>
      </c>
      <c r="CT129" s="1">
        <v>44027</v>
      </c>
      <c r="CU129" s="1">
        <v>44058</v>
      </c>
      <c r="CV129" s="18">
        <v>1388345.93</v>
      </c>
      <c r="CW129" s="18">
        <v>418567862.88999999</v>
      </c>
      <c r="CX129" s="18">
        <v>36151.129999999997</v>
      </c>
      <c r="DA129" s="1">
        <v>39309</v>
      </c>
      <c r="DB129">
        <v>2.5</v>
      </c>
      <c r="DC129">
        <v>2.3E-2</v>
      </c>
      <c r="DD129">
        <v>0.16142999999999999</v>
      </c>
      <c r="DE129">
        <v>998385</v>
      </c>
      <c r="DG129" s="1">
        <v>40709</v>
      </c>
      <c r="DH129">
        <v>0</v>
      </c>
      <c r="DI129">
        <v>0</v>
      </c>
      <c r="DJ129">
        <v>176331022</v>
      </c>
      <c r="DK129">
        <v>69657238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2300270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101959819</v>
      </c>
      <c r="EA129">
        <v>0</v>
      </c>
      <c r="EB129">
        <v>2413695</v>
      </c>
      <c r="EE129" s="1"/>
      <c r="EN129" s="1">
        <v>40405</v>
      </c>
      <c r="EO129">
        <v>260384155</v>
      </c>
      <c r="EP129">
        <v>368700738</v>
      </c>
      <c r="EQ129">
        <v>-108316583</v>
      </c>
      <c r="ES129" s="3"/>
      <c r="EV129" s="1">
        <v>44060</v>
      </c>
      <c r="EW129">
        <v>106.19</v>
      </c>
      <c r="EX129" s="1"/>
      <c r="EY129" s="1">
        <v>44027</v>
      </c>
      <c r="EZ129" t="s">
        <v>172</v>
      </c>
    </row>
    <row r="130" spans="1:156" x14ac:dyDescent="0.25">
      <c r="A130" s="1">
        <v>44089</v>
      </c>
      <c r="B130" s="18">
        <v>1844843.58</v>
      </c>
      <c r="C130" s="18">
        <v>490217485.63999999</v>
      </c>
      <c r="D130" s="18">
        <v>17024</v>
      </c>
      <c r="F130" s="1">
        <v>44089</v>
      </c>
      <c r="G130" s="5">
        <v>10214.4</v>
      </c>
      <c r="H130">
        <v>10214.4</v>
      </c>
      <c r="I130" s="5">
        <f t="shared" si="3"/>
        <v>0</v>
      </c>
      <c r="J130" s="1">
        <v>44089</v>
      </c>
      <c r="K130">
        <v>5.3994999999999997</v>
      </c>
      <c r="L130" s="4">
        <v>39441485</v>
      </c>
      <c r="M130" s="11">
        <v>510675942.89999998</v>
      </c>
      <c r="N130" s="11">
        <v>4571762.4800000004</v>
      </c>
      <c r="O130" s="12">
        <v>750140978</v>
      </c>
      <c r="P130" s="11">
        <v>110279878.63999997</v>
      </c>
      <c r="Q130" s="11">
        <v>17027220.489999998</v>
      </c>
      <c r="R130">
        <v>27341237.699999999</v>
      </c>
      <c r="S130">
        <v>1783749.89</v>
      </c>
      <c r="T130">
        <v>339147515.33999997</v>
      </c>
      <c r="U130">
        <v>1235869.56</v>
      </c>
      <c r="V130">
        <v>342167134.79000002</v>
      </c>
      <c r="W130">
        <v>18223387712</v>
      </c>
      <c r="X130">
        <v>13139951686</v>
      </c>
      <c r="Y130">
        <v>137.33000000000001</v>
      </c>
      <c r="Z130" s="13">
        <v>4.3407948691999998</v>
      </c>
      <c r="AA130">
        <v>1.9</v>
      </c>
      <c r="AB130">
        <v>1045</v>
      </c>
      <c r="AC130">
        <v>1925494097000</v>
      </c>
      <c r="AD130">
        <v>0.87</v>
      </c>
      <c r="AE130">
        <v>1263.50111111111</v>
      </c>
      <c r="AF130">
        <v>978.63400000000001</v>
      </c>
      <c r="AG130">
        <v>894.15904761904699</v>
      </c>
      <c r="AH130">
        <v>1121.1715999999999</v>
      </c>
      <c r="AI130">
        <v>14.8902965207013</v>
      </c>
      <c r="AJ130">
        <v>1.64</v>
      </c>
      <c r="AK130" s="16">
        <v>232.8</v>
      </c>
      <c r="AL130" s="16">
        <v>4.3</v>
      </c>
      <c r="AM130">
        <v>67.62</v>
      </c>
      <c r="AN130" s="18">
        <v>646935.80000000005</v>
      </c>
      <c r="AO130">
        <f t="shared" si="2"/>
        <v>646935800000</v>
      </c>
      <c r="AP130">
        <v>0.53763439999999996</v>
      </c>
      <c r="AQ130">
        <v>16.02</v>
      </c>
      <c r="AR130">
        <v>11.84</v>
      </c>
      <c r="AS130" s="1">
        <v>43723</v>
      </c>
      <c r="AT130">
        <v>28350665000</v>
      </c>
      <c r="AU130">
        <v>0.4</v>
      </c>
      <c r="AV130" s="3">
        <v>3704</v>
      </c>
      <c r="AW130">
        <v>26179.47</v>
      </c>
      <c r="AX130">
        <v>3309026000</v>
      </c>
      <c r="AY130">
        <v>21981000</v>
      </c>
      <c r="AZ130">
        <v>5532392000</v>
      </c>
      <c r="BA130">
        <v>14347112000</v>
      </c>
      <c r="BB130">
        <v>5140155000</v>
      </c>
      <c r="BC130">
        <v>23210511000</v>
      </c>
      <c r="BF130">
        <v>5083436026</v>
      </c>
      <c r="BG130">
        <v>31363339398</v>
      </c>
      <c r="BH130" s="4">
        <v>17735131</v>
      </c>
      <c r="BI130" s="4">
        <v>35610938</v>
      </c>
      <c r="BJ130" s="4">
        <v>131369273</v>
      </c>
      <c r="BK130" s="4">
        <v>143511122</v>
      </c>
      <c r="BL130" s="4">
        <v>9166466</v>
      </c>
      <c r="BM130" s="4">
        <v>131264743</v>
      </c>
      <c r="BN130" s="4">
        <v>3530780</v>
      </c>
      <c r="BO130" s="4">
        <v>26972790</v>
      </c>
      <c r="BP130" s="4">
        <v>165259438</v>
      </c>
      <c r="BQ130" s="4">
        <v>81249584</v>
      </c>
      <c r="BR130" s="4">
        <v>4470713</v>
      </c>
      <c r="BT130" s="1">
        <v>44090</v>
      </c>
      <c r="BW130" s="1">
        <v>44089</v>
      </c>
      <c r="BX130" s="5">
        <v>5173494.03</v>
      </c>
      <c r="BZ130" s="1">
        <v>44089</v>
      </c>
      <c r="CA130" s="5">
        <v>631608.48</v>
      </c>
      <c r="CE130" s="1">
        <v>44075</v>
      </c>
      <c r="CF130">
        <v>-198416.67</v>
      </c>
      <c r="CG130">
        <v>-182180</v>
      </c>
      <c r="CH130">
        <v>16236.67</v>
      </c>
      <c r="CI130">
        <v>39660</v>
      </c>
      <c r="CJ130">
        <v>6930413.3300000001</v>
      </c>
      <c r="CK130">
        <v>-44773.33</v>
      </c>
      <c r="CL130">
        <v>-328263.33</v>
      </c>
      <c r="CN130" s="1">
        <v>44089</v>
      </c>
      <c r="CO130">
        <v>34.241921099999999</v>
      </c>
      <c r="CQ130" s="20">
        <v>44089</v>
      </c>
      <c r="CR130" s="21">
        <v>27849.919999999998</v>
      </c>
      <c r="CT130" s="1">
        <v>44058</v>
      </c>
      <c r="CU130" s="1">
        <v>44089</v>
      </c>
      <c r="CV130" s="18">
        <v>1844843.58</v>
      </c>
      <c r="CW130" s="18">
        <v>490217485.63999999</v>
      </c>
      <c r="CX130" s="18">
        <v>17024</v>
      </c>
      <c r="DA130" s="1">
        <v>39340</v>
      </c>
      <c r="DB130">
        <v>2.5</v>
      </c>
      <c r="DC130">
        <v>2.3E-2</v>
      </c>
      <c r="DD130">
        <v>0.16142999999999999</v>
      </c>
      <c r="DE130">
        <v>998385</v>
      </c>
      <c r="DG130" s="1">
        <v>40739</v>
      </c>
      <c r="DH130">
        <v>0</v>
      </c>
      <c r="DI130">
        <v>0</v>
      </c>
      <c r="DJ130">
        <v>210073930</v>
      </c>
      <c r="DK130">
        <v>102502087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25912091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73773086</v>
      </c>
      <c r="EA130">
        <v>0</v>
      </c>
      <c r="EB130">
        <v>7886666</v>
      </c>
      <c r="EE130" s="1"/>
      <c r="EN130" s="1">
        <v>40436</v>
      </c>
      <c r="EO130">
        <v>233838742</v>
      </c>
      <c r="EP130">
        <v>383838301</v>
      </c>
      <c r="EQ130">
        <v>-149999559</v>
      </c>
      <c r="ES130"/>
      <c r="EV130" s="1">
        <v>44091</v>
      </c>
      <c r="EW130">
        <v>279.86</v>
      </c>
      <c r="EX130" s="1"/>
      <c r="EY130" s="1">
        <v>44058</v>
      </c>
      <c r="EZ130" t="s">
        <v>173</v>
      </c>
    </row>
    <row r="131" spans="1:156" x14ac:dyDescent="0.25">
      <c r="A131" s="1">
        <v>44119</v>
      </c>
      <c r="B131" s="18">
        <v>1944199.72</v>
      </c>
      <c r="C131" s="18">
        <v>534407291.63999999</v>
      </c>
      <c r="D131" s="18">
        <v>22396.71</v>
      </c>
      <c r="F131" s="1">
        <v>44119</v>
      </c>
      <c r="G131" s="5">
        <v>13438.02</v>
      </c>
      <c r="H131">
        <v>13438.02</v>
      </c>
      <c r="I131" s="5">
        <f t="shared" si="3"/>
        <v>0</v>
      </c>
      <c r="J131" s="1">
        <v>44119</v>
      </c>
      <c r="K131">
        <v>5.6257999999999999</v>
      </c>
      <c r="L131" s="4">
        <v>21840366</v>
      </c>
      <c r="M131" s="11">
        <v>512558046.03000003</v>
      </c>
      <c r="N131" s="11">
        <v>7289014.9500000002</v>
      </c>
      <c r="O131" s="12">
        <v>780252314</v>
      </c>
      <c r="P131" s="11">
        <v>135729323.36999997</v>
      </c>
      <c r="Q131" s="11">
        <v>32702820.389999997</v>
      </c>
      <c r="R131">
        <v>24400626.460000005</v>
      </c>
      <c r="S131">
        <v>3820828.62</v>
      </c>
      <c r="T131">
        <v>354416020.72000003</v>
      </c>
      <c r="U131">
        <v>865258.75</v>
      </c>
      <c r="V131">
        <v>359103230.77999997</v>
      </c>
      <c r="W131">
        <v>17649335596</v>
      </c>
      <c r="X131">
        <v>13245304357</v>
      </c>
      <c r="Y131">
        <v>139.99</v>
      </c>
      <c r="Z131" s="13">
        <v>3.231419024</v>
      </c>
      <c r="AA131">
        <v>1.9</v>
      </c>
      <c r="AB131">
        <v>1045</v>
      </c>
      <c r="AC131">
        <v>1994604886800</v>
      </c>
      <c r="AD131">
        <v>0.89</v>
      </c>
      <c r="AE131">
        <v>1278.8944444444401</v>
      </c>
      <c r="AF131">
        <v>994.30099999999902</v>
      </c>
      <c r="AG131">
        <v>910.90809523809503</v>
      </c>
      <c r="AH131">
        <v>1131.6068</v>
      </c>
      <c r="AI131">
        <v>14.5810380401033</v>
      </c>
      <c r="AJ131">
        <v>1.86</v>
      </c>
      <c r="AK131" s="15">
        <v>226.42</v>
      </c>
      <c r="AL131" s="15">
        <v>4.3600000000000003</v>
      </c>
      <c r="AM131">
        <v>45.250399999999999</v>
      </c>
      <c r="AN131" s="18">
        <v>670125.6</v>
      </c>
      <c r="AO131">
        <f t="shared" ref="AO131:AO158" si="4">1000000*AN131</f>
        <v>670125600000</v>
      </c>
      <c r="AP131">
        <v>0.53763439999999996</v>
      </c>
      <c r="AQ131">
        <v>5.0599999999999996</v>
      </c>
      <c r="AR131">
        <v>0.48</v>
      </c>
      <c r="AS131" s="1">
        <v>43753</v>
      </c>
      <c r="AT131">
        <v>28350665000</v>
      </c>
      <c r="AU131">
        <v>0.4</v>
      </c>
      <c r="AV131" s="3">
        <v>3704</v>
      </c>
      <c r="AW131">
        <v>26179.47</v>
      </c>
      <c r="AX131">
        <v>3309026000</v>
      </c>
      <c r="AY131">
        <v>21981000</v>
      </c>
      <c r="AZ131">
        <v>5532392000</v>
      </c>
      <c r="BA131">
        <v>14347112000</v>
      </c>
      <c r="BB131">
        <v>5140155000</v>
      </c>
      <c r="BC131">
        <v>23210511000</v>
      </c>
      <c r="BF131">
        <v>4404031239</v>
      </c>
      <c r="BG131">
        <v>30894639953</v>
      </c>
      <c r="BH131" s="4">
        <v>19453927</v>
      </c>
      <c r="BI131" s="4">
        <v>36296807</v>
      </c>
      <c r="BJ131" s="4">
        <v>118882562</v>
      </c>
      <c r="BK131" s="4">
        <v>141839648</v>
      </c>
      <c r="BL131" s="4">
        <v>8907117</v>
      </c>
      <c r="BM131" s="4">
        <v>133458997</v>
      </c>
      <c r="BN131" s="4">
        <v>4195516</v>
      </c>
      <c r="BO131" s="4">
        <v>30592987</v>
      </c>
      <c r="BP131" s="4">
        <v>196638278</v>
      </c>
      <c r="BQ131" s="4">
        <v>83100994</v>
      </c>
      <c r="BR131" s="4">
        <v>6885481</v>
      </c>
      <c r="BT131" s="1">
        <v>44120</v>
      </c>
      <c r="BW131" s="1">
        <v>44119</v>
      </c>
      <c r="BX131" s="5">
        <v>7287059.4800000004</v>
      </c>
      <c r="BZ131" s="1">
        <v>44119</v>
      </c>
      <c r="CA131" s="5">
        <v>722850.62</v>
      </c>
      <c r="CE131" s="1">
        <v>44105</v>
      </c>
      <c r="CF131">
        <v>-411370</v>
      </c>
      <c r="CG131">
        <v>-397186.67</v>
      </c>
      <c r="CH131">
        <v>14186.67</v>
      </c>
      <c r="CI131">
        <v>-439206.67</v>
      </c>
      <c r="CJ131">
        <v>6908360</v>
      </c>
      <c r="CK131">
        <v>-87666.67</v>
      </c>
      <c r="CL131">
        <v>-312220</v>
      </c>
      <c r="CN131" s="1">
        <v>44119</v>
      </c>
      <c r="CO131">
        <v>34.241921099999999</v>
      </c>
      <c r="CQ131" s="20">
        <v>44119</v>
      </c>
      <c r="CR131" s="21">
        <v>28180.92</v>
      </c>
      <c r="CT131" s="1">
        <v>44089</v>
      </c>
      <c r="CU131" s="1">
        <v>44119</v>
      </c>
      <c r="CV131" s="18">
        <v>1944199.72</v>
      </c>
      <c r="CW131" s="18">
        <v>534407291.63999999</v>
      </c>
      <c r="CX131" s="18">
        <v>22396.71</v>
      </c>
      <c r="DA131" s="1">
        <v>39370</v>
      </c>
      <c r="DB131">
        <v>2.5</v>
      </c>
      <c r="DC131">
        <v>2.3E-2</v>
      </c>
      <c r="DD131">
        <v>0.16142999999999999</v>
      </c>
      <c r="DE131">
        <v>998385</v>
      </c>
      <c r="DG131" s="1">
        <v>40770</v>
      </c>
      <c r="DH131">
        <v>0</v>
      </c>
      <c r="DI131">
        <v>0</v>
      </c>
      <c r="DJ131">
        <v>146800592</v>
      </c>
      <c r="DK131">
        <v>60122939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21616518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61062743</v>
      </c>
      <c r="EA131">
        <v>7286</v>
      </c>
      <c r="EB131">
        <v>3991106</v>
      </c>
      <c r="EE131" s="1"/>
      <c r="EN131" s="1">
        <v>40466</v>
      </c>
      <c r="EO131">
        <v>228791180</v>
      </c>
      <c r="EP131">
        <v>343383802</v>
      </c>
      <c r="EQ131">
        <v>-114592622</v>
      </c>
      <c r="ES131"/>
      <c r="EV131" s="1">
        <v>44121</v>
      </c>
      <c r="EW131">
        <f>8352.9-ROUND(AVERAGE(EW123:EW124,EW127),2)*2</f>
        <v>7411.58</v>
      </c>
      <c r="EX131" s="1"/>
      <c r="EY131" s="1">
        <v>44089</v>
      </c>
      <c r="EZ131" s="3">
        <v>452504</v>
      </c>
    </row>
    <row r="132" spans="1:156" x14ac:dyDescent="0.25">
      <c r="A132" s="1">
        <v>44150</v>
      </c>
      <c r="B132" s="18">
        <v>2666101.14</v>
      </c>
      <c r="C132" s="18">
        <v>648989156.41999996</v>
      </c>
      <c r="D132" s="18">
        <v>27755.25</v>
      </c>
      <c r="F132" s="1">
        <v>44150</v>
      </c>
      <c r="G132" s="5">
        <v>16653.150000000001</v>
      </c>
      <c r="H132">
        <v>16653.150000000001</v>
      </c>
      <c r="I132" s="5">
        <f t="shared" si="3"/>
        <v>0</v>
      </c>
      <c r="J132" s="1">
        <v>44150</v>
      </c>
      <c r="K132">
        <v>5.4177999999999997</v>
      </c>
      <c r="L132" s="4">
        <v>18778816</v>
      </c>
      <c r="M132" s="11">
        <v>517396938.19</v>
      </c>
      <c r="N132" s="11">
        <v>6714182.9699999997</v>
      </c>
      <c r="O132" s="12">
        <v>769832455</v>
      </c>
      <c r="P132" s="11">
        <v>138883009.44000003</v>
      </c>
      <c r="Q132" s="11">
        <v>17795127.389999997</v>
      </c>
      <c r="R132">
        <v>24824934.090000004</v>
      </c>
      <c r="S132">
        <v>3194647.67</v>
      </c>
      <c r="T132">
        <v>335450581.25</v>
      </c>
      <c r="U132">
        <v>695869.07</v>
      </c>
      <c r="V132">
        <v>339358738.74000001</v>
      </c>
      <c r="W132">
        <v>17344900538</v>
      </c>
      <c r="X132">
        <v>14856582072</v>
      </c>
      <c r="Y132">
        <v>138.34</v>
      </c>
      <c r="Z132" s="13">
        <v>3.2773938795999999</v>
      </c>
      <c r="AA132">
        <v>1.9</v>
      </c>
      <c r="AB132">
        <v>1045</v>
      </c>
      <c r="AC132">
        <v>1928758471200</v>
      </c>
      <c r="AD132">
        <v>0.95</v>
      </c>
      <c r="AE132">
        <v>1289.8699999999999</v>
      </c>
      <c r="AF132">
        <v>999.66200000000003</v>
      </c>
      <c r="AG132">
        <v>914.89761904761895</v>
      </c>
      <c r="AH132">
        <v>1139.26</v>
      </c>
      <c r="AI132">
        <v>14.3579293084175</v>
      </c>
      <c r="AJ132">
        <v>1.89</v>
      </c>
      <c r="AK132" s="16">
        <v>233.07</v>
      </c>
      <c r="AL132" s="16">
        <v>4.41</v>
      </c>
      <c r="AM132">
        <v>69.438999999999993</v>
      </c>
      <c r="AN132" s="18">
        <v>676165.2</v>
      </c>
      <c r="AO132">
        <f t="shared" si="4"/>
        <v>676165200000</v>
      </c>
      <c r="AP132">
        <v>0.53763439999999996</v>
      </c>
      <c r="AQ132">
        <v>7.31</v>
      </c>
      <c r="AR132">
        <v>3.04</v>
      </c>
      <c r="AS132" s="1">
        <v>43784</v>
      </c>
      <c r="AT132">
        <v>28350665000</v>
      </c>
      <c r="AU132">
        <v>0.4</v>
      </c>
      <c r="AV132" s="3">
        <v>3704</v>
      </c>
      <c r="AW132">
        <v>26179.47</v>
      </c>
      <c r="AX132">
        <v>3309026000</v>
      </c>
      <c r="AY132">
        <v>21981000</v>
      </c>
      <c r="AZ132">
        <v>5532392000</v>
      </c>
      <c r="BA132">
        <v>14347112000</v>
      </c>
      <c r="BB132">
        <v>5140155000</v>
      </c>
      <c r="BC132">
        <v>23210511000</v>
      </c>
      <c r="BF132">
        <v>2488318466</v>
      </c>
      <c r="BG132">
        <v>32201482610</v>
      </c>
      <c r="BH132" s="4">
        <v>17541897</v>
      </c>
      <c r="BI132" s="4">
        <v>36785918</v>
      </c>
      <c r="BJ132" s="4">
        <v>117242970</v>
      </c>
      <c r="BK132" s="4">
        <v>145835643</v>
      </c>
      <c r="BL132" s="4">
        <v>12343118</v>
      </c>
      <c r="BM132" s="4">
        <v>144174197</v>
      </c>
      <c r="BN132" s="4">
        <v>3995861</v>
      </c>
      <c r="BO132" s="4">
        <v>30594747</v>
      </c>
      <c r="BP132" s="4">
        <v>163002259</v>
      </c>
      <c r="BQ132" s="4">
        <v>91820620</v>
      </c>
      <c r="BR132" s="4">
        <v>6495225</v>
      </c>
      <c r="BT132" s="1">
        <v>44151</v>
      </c>
      <c r="BW132" s="1">
        <v>44150</v>
      </c>
      <c r="BX132" s="5">
        <v>4459330.16</v>
      </c>
      <c r="BZ132" s="1">
        <v>44150</v>
      </c>
      <c r="CA132" s="5">
        <v>792368.67</v>
      </c>
      <c r="CE132" s="1">
        <v>44136</v>
      </c>
      <c r="CF132">
        <v>-411370</v>
      </c>
      <c r="CG132">
        <v>-397186.67</v>
      </c>
      <c r="CH132">
        <v>14186.67</v>
      </c>
      <c r="CI132">
        <v>-439206.67</v>
      </c>
      <c r="CJ132">
        <v>6908360</v>
      </c>
      <c r="CK132">
        <v>-87666.67</v>
      </c>
      <c r="CL132">
        <v>-312220</v>
      </c>
      <c r="CN132" s="1">
        <v>44150</v>
      </c>
      <c r="CO132">
        <v>34.241921099999999</v>
      </c>
      <c r="CQ132" s="20">
        <v>44150</v>
      </c>
      <c r="CR132" s="21">
        <v>28010.92</v>
      </c>
      <c r="CT132" s="1">
        <v>44119</v>
      </c>
      <c r="CU132" s="1">
        <v>44150</v>
      </c>
      <c r="CV132" s="18">
        <v>2666101.14</v>
      </c>
      <c r="CW132" s="18">
        <v>648989156.41999996</v>
      </c>
      <c r="CX132" s="18">
        <v>27755.25</v>
      </c>
      <c r="DA132" s="1">
        <v>39401</v>
      </c>
      <c r="DB132">
        <v>2.5</v>
      </c>
      <c r="DC132">
        <v>2.3E-2</v>
      </c>
      <c r="DD132">
        <v>0.16142999999999999</v>
      </c>
      <c r="DE132">
        <v>998385</v>
      </c>
      <c r="DG132" s="1">
        <v>40801</v>
      </c>
      <c r="DH132">
        <v>0</v>
      </c>
      <c r="DI132">
        <v>0</v>
      </c>
      <c r="DJ132">
        <v>183778094</v>
      </c>
      <c r="DK132">
        <v>79735271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27494706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68779975</v>
      </c>
      <c r="EA132">
        <v>3318900</v>
      </c>
      <c r="EB132">
        <v>4449242</v>
      </c>
      <c r="EE132" s="1"/>
      <c r="EN132" s="1">
        <v>40497</v>
      </c>
      <c r="EO132">
        <v>167691617</v>
      </c>
      <c r="EP132">
        <v>552671583</v>
      </c>
      <c r="EQ132">
        <v>-384979966</v>
      </c>
      <c r="ES132"/>
      <c r="EV132" s="1">
        <v>44152</v>
      </c>
      <c r="EW132">
        <v>905.32</v>
      </c>
      <c r="EX132" s="1"/>
      <c r="EY132" s="1">
        <v>44119</v>
      </c>
      <c r="EZ132" s="3">
        <v>69439</v>
      </c>
    </row>
    <row r="133" spans="1:156" x14ac:dyDescent="0.25">
      <c r="A133" s="1">
        <v>44180</v>
      </c>
      <c r="B133" s="18">
        <v>2351096.06</v>
      </c>
      <c r="C133" s="18">
        <v>1237980331.01</v>
      </c>
      <c r="D133" s="18">
        <v>26256.97</v>
      </c>
      <c r="F133" s="1">
        <v>44180</v>
      </c>
      <c r="G133" s="5">
        <v>15754.18</v>
      </c>
      <c r="H133">
        <v>15754.18</v>
      </c>
      <c r="I133" s="5">
        <f t="shared" si="3"/>
        <v>0</v>
      </c>
      <c r="J133" s="1">
        <v>44180</v>
      </c>
      <c r="K133">
        <v>5.1456</v>
      </c>
      <c r="L133" s="4">
        <v>19522583</v>
      </c>
      <c r="M133" s="11">
        <v>544437578.44000006</v>
      </c>
      <c r="N133" s="11">
        <v>6378892.5599999996</v>
      </c>
      <c r="O133" s="12">
        <v>791157077</v>
      </c>
      <c r="P133" s="11">
        <v>130563408.11</v>
      </c>
      <c r="Q133" s="11">
        <v>16407185.569999997</v>
      </c>
      <c r="R133">
        <v>26022080.389999997</v>
      </c>
      <c r="S133">
        <v>2869821.19</v>
      </c>
      <c r="T133">
        <v>349568716.17000002</v>
      </c>
      <c r="U133">
        <v>530162.25</v>
      </c>
      <c r="V133">
        <v>352971354.61000001</v>
      </c>
      <c r="W133">
        <v>18451708927</v>
      </c>
      <c r="X133">
        <v>15748589294</v>
      </c>
      <c r="Y133">
        <v>139.55000000000001</v>
      </c>
      <c r="Z133" s="13">
        <v>0.95810827890000005</v>
      </c>
      <c r="AA133">
        <v>1.9</v>
      </c>
      <c r="AB133">
        <v>1045</v>
      </c>
      <c r="AC133">
        <v>1829878272000</v>
      </c>
      <c r="AD133">
        <v>1.46</v>
      </c>
      <c r="AE133">
        <v>1314.5477777777701</v>
      </c>
      <c r="AF133">
        <v>1021.865</v>
      </c>
      <c r="AG133">
        <v>934.35333333333301</v>
      </c>
      <c r="AH133">
        <v>1160.2488000000001</v>
      </c>
      <c r="AI133">
        <v>14.179875439062499</v>
      </c>
      <c r="AJ133">
        <v>2.35</v>
      </c>
      <c r="AK133" s="15">
        <v>256.69</v>
      </c>
      <c r="AL133" s="15">
        <v>4.4800000000000004</v>
      </c>
      <c r="AM133">
        <v>26.8095</v>
      </c>
      <c r="AN133" s="18">
        <v>702688</v>
      </c>
      <c r="AO133">
        <f t="shared" si="4"/>
        <v>702688000000</v>
      </c>
      <c r="AP133">
        <v>0.53763439999999996</v>
      </c>
      <c r="AQ133">
        <v>11.48</v>
      </c>
      <c r="AR133">
        <v>6.53</v>
      </c>
      <c r="AS133" s="1">
        <v>43814</v>
      </c>
      <c r="AT133">
        <v>28350665000</v>
      </c>
      <c r="AU133">
        <v>0.4</v>
      </c>
      <c r="AV133" s="3">
        <v>3704</v>
      </c>
      <c r="AW133">
        <v>26179.47</v>
      </c>
      <c r="AX133">
        <v>3309026000</v>
      </c>
      <c r="AY133">
        <v>21981000</v>
      </c>
      <c r="AZ133">
        <v>5532392000</v>
      </c>
      <c r="BA133">
        <v>14347112000</v>
      </c>
      <c r="BB133">
        <v>5140155000</v>
      </c>
      <c r="BC133">
        <v>23210511000</v>
      </c>
      <c r="BF133">
        <v>2703119633</v>
      </c>
      <c r="BG133">
        <v>34200298221</v>
      </c>
      <c r="BH133" s="4">
        <v>18588913</v>
      </c>
      <c r="BI133" s="4">
        <v>38470716</v>
      </c>
      <c r="BJ133" s="4">
        <v>130714676</v>
      </c>
      <c r="BK133" s="4">
        <v>144695951</v>
      </c>
      <c r="BL133" s="4">
        <v>9789284</v>
      </c>
      <c r="BM133" s="4">
        <v>142619326</v>
      </c>
      <c r="BN133" s="4">
        <v>2863821</v>
      </c>
      <c r="BO133" s="4">
        <v>32443509</v>
      </c>
      <c r="BP133" s="4">
        <v>180135570</v>
      </c>
      <c r="BQ133" s="4">
        <v>84558230</v>
      </c>
      <c r="BR133" s="4">
        <v>6277081</v>
      </c>
      <c r="BT133" s="1">
        <v>44181</v>
      </c>
      <c r="BW133" s="1">
        <v>44180</v>
      </c>
      <c r="BX133" s="5">
        <v>3710549.23</v>
      </c>
      <c r="BZ133" s="1">
        <v>44180</v>
      </c>
      <c r="CA133" s="5">
        <v>833366.42999999993</v>
      </c>
      <c r="CE133" s="1">
        <v>44166</v>
      </c>
      <c r="CF133">
        <v>-411370</v>
      </c>
      <c r="CG133">
        <v>-397186.67</v>
      </c>
      <c r="CH133">
        <v>14186.67</v>
      </c>
      <c r="CI133">
        <v>-439206.67</v>
      </c>
      <c r="CJ133">
        <v>6908360</v>
      </c>
      <c r="CK133">
        <v>-87666.67</v>
      </c>
      <c r="CL133">
        <v>-312220</v>
      </c>
      <c r="CN133" s="1">
        <v>44180</v>
      </c>
      <c r="CO133">
        <v>34.241921099999999</v>
      </c>
      <c r="CQ133" s="20">
        <v>44180</v>
      </c>
      <c r="CR133" s="21">
        <v>28175.919999999998</v>
      </c>
      <c r="CT133" s="1">
        <v>44150</v>
      </c>
      <c r="CU133" s="1">
        <v>44180</v>
      </c>
      <c r="CV133" s="18">
        <v>2351096.06</v>
      </c>
      <c r="CW133" s="18">
        <v>1237980331.01</v>
      </c>
      <c r="CX133" s="18">
        <v>26256.97</v>
      </c>
      <c r="DA133" s="1">
        <v>39431</v>
      </c>
      <c r="DB133">
        <v>2.5</v>
      </c>
      <c r="DC133">
        <v>2.3E-2</v>
      </c>
      <c r="DD133">
        <v>0.16142999999999999</v>
      </c>
      <c r="DE133">
        <v>998385</v>
      </c>
      <c r="DG133" s="1">
        <v>40831</v>
      </c>
      <c r="DH133">
        <v>0</v>
      </c>
      <c r="DI133">
        <v>0</v>
      </c>
      <c r="DJ133">
        <v>145921183</v>
      </c>
      <c r="DK133">
        <v>61724118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3599413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71536656</v>
      </c>
      <c r="EA133">
        <v>1404671</v>
      </c>
      <c r="EB133">
        <v>7656325</v>
      </c>
      <c r="EE133" s="1"/>
      <c r="EN133" s="1">
        <v>40527</v>
      </c>
      <c r="EO133">
        <v>254380673</v>
      </c>
      <c r="EP133">
        <v>232187786</v>
      </c>
      <c r="EQ133">
        <v>22192887</v>
      </c>
      <c r="ES133"/>
      <c r="EV133" s="1">
        <v>44182</v>
      </c>
      <c r="EW133">
        <v>875.02</v>
      </c>
      <c r="EX133" s="1"/>
      <c r="EY133" s="1">
        <v>44150</v>
      </c>
      <c r="EZ133" s="3">
        <v>268095</v>
      </c>
    </row>
    <row r="134" spans="1:156" x14ac:dyDescent="0.25">
      <c r="A134" s="1">
        <v>44211</v>
      </c>
      <c r="B134" s="18">
        <v>1920733.82</v>
      </c>
      <c r="C134" s="18">
        <v>636613853.80999994</v>
      </c>
      <c r="D134" s="18">
        <v>23681.24</v>
      </c>
      <c r="F134" s="1">
        <v>44211</v>
      </c>
      <c r="G134" s="5">
        <v>14208.74</v>
      </c>
      <c r="H134">
        <v>14208.74</v>
      </c>
      <c r="I134" s="5">
        <f t="shared" si="3"/>
        <v>0</v>
      </c>
      <c r="J134" s="1">
        <v>44211</v>
      </c>
      <c r="K134">
        <v>5.3562000000000003</v>
      </c>
      <c r="L134" s="4">
        <v>36365192</v>
      </c>
      <c r="M134" s="11">
        <v>701660118.67999995</v>
      </c>
      <c r="N134" s="11">
        <v>6000866.1600000001</v>
      </c>
      <c r="O134" s="12">
        <v>953962929</v>
      </c>
      <c r="P134" s="11">
        <v>133785359.5</v>
      </c>
      <c r="Q134" s="11">
        <v>12309139.66</v>
      </c>
      <c r="R134">
        <v>28869196.66</v>
      </c>
      <c r="S134">
        <v>2582825.77</v>
      </c>
      <c r="T134">
        <v>501247049.06</v>
      </c>
      <c r="U134">
        <v>1398101.52</v>
      </c>
      <c r="V134">
        <v>505227976.35000002</v>
      </c>
      <c r="W134">
        <v>14947626003</v>
      </c>
      <c r="X134">
        <v>15167392393</v>
      </c>
      <c r="Y134">
        <v>131.88</v>
      </c>
      <c r="Z134" s="13">
        <v>2.5767096937999998</v>
      </c>
      <c r="AA134">
        <v>1.9</v>
      </c>
      <c r="AB134">
        <v>1100</v>
      </c>
      <c r="AC134">
        <v>1903679179200</v>
      </c>
      <c r="AD134">
        <v>0.27</v>
      </c>
      <c r="AE134">
        <v>1341.27666666666</v>
      </c>
      <c r="AF134">
        <v>1046.761</v>
      </c>
      <c r="AG134">
        <v>959.58285714285705</v>
      </c>
      <c r="AH134">
        <v>1190.4636</v>
      </c>
      <c r="AI134">
        <v>14.460856431079399</v>
      </c>
      <c r="AJ134">
        <v>1.25</v>
      </c>
      <c r="AK134" s="16">
        <v>287.13</v>
      </c>
      <c r="AL134" s="16">
        <v>4.62</v>
      </c>
      <c r="AM134">
        <v>11.81</v>
      </c>
      <c r="AN134" s="18">
        <v>679663.3</v>
      </c>
      <c r="AO134">
        <f t="shared" si="4"/>
        <v>679663300000</v>
      </c>
      <c r="AP134">
        <v>0.53441640000000001</v>
      </c>
      <c r="AQ134">
        <v>-3.21</v>
      </c>
      <c r="AR134">
        <v>-6.63</v>
      </c>
      <c r="AS134" s="1">
        <v>43845</v>
      </c>
      <c r="AT134">
        <v>29846794000</v>
      </c>
      <c r="AU134">
        <v>0.4</v>
      </c>
      <c r="AV134" s="3">
        <v>3704</v>
      </c>
      <c r="AW134">
        <v>27335.53</v>
      </c>
      <c r="AX134">
        <v>3437407000</v>
      </c>
      <c r="AY134">
        <v>22505000</v>
      </c>
      <c r="AZ134">
        <v>5806026000</v>
      </c>
      <c r="BA134">
        <v>14705051000</v>
      </c>
      <c r="BB134">
        <v>5875804000</v>
      </c>
      <c r="BC134">
        <v>23970990000</v>
      </c>
      <c r="BF134">
        <v>-219766390</v>
      </c>
      <c r="BG134">
        <v>30115018396</v>
      </c>
      <c r="BH134" s="4">
        <v>21654809</v>
      </c>
      <c r="BI134" s="4">
        <v>84454207</v>
      </c>
      <c r="BJ134" s="4">
        <v>147589834</v>
      </c>
      <c r="BK134" s="4">
        <v>141370176</v>
      </c>
      <c r="BL134" s="4">
        <v>11443611</v>
      </c>
      <c r="BM134" s="4">
        <v>142785788</v>
      </c>
      <c r="BN134" s="4">
        <v>3682071</v>
      </c>
      <c r="BO134" s="4">
        <v>28726547</v>
      </c>
      <c r="BP134" s="4">
        <v>280031291</v>
      </c>
      <c r="BQ134" s="4">
        <v>86753904</v>
      </c>
      <c r="BR134" s="4">
        <v>5470691</v>
      </c>
      <c r="BT134" s="1">
        <v>44212</v>
      </c>
      <c r="BW134" s="1">
        <v>44211</v>
      </c>
      <c r="BX134" s="5">
        <v>5833637.0600000005</v>
      </c>
      <c r="BZ134" s="1">
        <v>44211</v>
      </c>
      <c r="CA134" s="5">
        <v>702313.98</v>
      </c>
      <c r="CE134" s="1">
        <v>44197</v>
      </c>
      <c r="CF134">
        <v>347390</v>
      </c>
      <c r="CG134">
        <v>357476.67</v>
      </c>
      <c r="CH134">
        <v>10090</v>
      </c>
      <c r="CI134">
        <v>-48176.67</v>
      </c>
      <c r="CJ134">
        <v>6979780</v>
      </c>
      <c r="CK134">
        <v>-48216.67</v>
      </c>
      <c r="CL134">
        <v>-238543.33</v>
      </c>
      <c r="CN134" s="1">
        <v>44211</v>
      </c>
      <c r="CO134">
        <v>32.8664779</v>
      </c>
      <c r="CQ134" s="20">
        <v>44211</v>
      </c>
      <c r="CR134" s="21">
        <v>33627</v>
      </c>
      <c r="CT134" s="1">
        <v>44180</v>
      </c>
      <c r="CU134" s="1">
        <v>44211</v>
      </c>
      <c r="CV134" s="18">
        <v>1920733.82</v>
      </c>
      <c r="CW134" s="18">
        <v>636613853.80999994</v>
      </c>
      <c r="CX134" s="18">
        <v>23681.24</v>
      </c>
      <c r="DA134" s="1">
        <v>39462</v>
      </c>
      <c r="DB134">
        <v>2.5</v>
      </c>
      <c r="DC134">
        <v>2.3E-2</v>
      </c>
      <c r="DD134">
        <v>0.15648000000000001</v>
      </c>
      <c r="DE134">
        <v>957515</v>
      </c>
      <c r="DG134" s="1">
        <v>40862</v>
      </c>
      <c r="DH134">
        <v>0</v>
      </c>
      <c r="DI134">
        <v>0</v>
      </c>
      <c r="DJ134">
        <v>137249977</v>
      </c>
      <c r="DK134">
        <v>33782021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35579138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63023436</v>
      </c>
      <c r="EA134">
        <v>1481219</v>
      </c>
      <c r="EB134">
        <v>3384163</v>
      </c>
      <c r="EE134" s="1"/>
      <c r="EN134" s="1">
        <v>40558</v>
      </c>
      <c r="EO134">
        <v>175419864</v>
      </c>
      <c r="EP134">
        <v>161227180</v>
      </c>
      <c r="EQ134">
        <v>14192684</v>
      </c>
      <c r="ES134"/>
      <c r="EV134" s="1">
        <v>44213</v>
      </c>
      <c r="EW134">
        <v>2404.89</v>
      </c>
      <c r="EX134" s="1"/>
      <c r="EY134" s="1">
        <v>44180</v>
      </c>
      <c r="EZ134" s="3">
        <v>11810</v>
      </c>
    </row>
    <row r="135" spans="1:156" x14ac:dyDescent="0.25">
      <c r="A135" s="1">
        <v>44242</v>
      </c>
      <c r="B135" s="18">
        <v>2495333.61</v>
      </c>
      <c r="C135" s="18">
        <v>682844777.91999996</v>
      </c>
      <c r="D135" s="18">
        <v>26318.51</v>
      </c>
      <c r="F135" s="1">
        <v>44242</v>
      </c>
      <c r="G135" s="5">
        <v>15555.34</v>
      </c>
      <c r="H135">
        <v>15555.34</v>
      </c>
      <c r="I135" s="5">
        <f t="shared" si="3"/>
        <v>0</v>
      </c>
      <c r="J135" s="1">
        <v>44242</v>
      </c>
      <c r="K135">
        <v>5.4165000000000001</v>
      </c>
      <c r="L135" s="4">
        <v>97533778</v>
      </c>
      <c r="M135" s="11">
        <v>517490592.14999992</v>
      </c>
      <c r="N135" s="11">
        <v>4728410.59</v>
      </c>
      <c r="O135" s="12">
        <v>733541331</v>
      </c>
      <c r="P135" s="11">
        <v>117453395.57000001</v>
      </c>
      <c r="Q135" s="11">
        <v>10984360.35</v>
      </c>
      <c r="R135">
        <v>21271996.27</v>
      </c>
      <c r="S135">
        <v>2077770.59</v>
      </c>
      <c r="T135">
        <v>351112368.69999999</v>
      </c>
      <c r="U135">
        <v>4665320.3</v>
      </c>
      <c r="V135">
        <v>357855459.58999997</v>
      </c>
      <c r="W135">
        <v>16375290870</v>
      </c>
      <c r="X135">
        <v>14539172569</v>
      </c>
      <c r="Y135">
        <v>134.52000000000001</v>
      </c>
      <c r="Z135" s="13">
        <v>2.5258540492999999</v>
      </c>
      <c r="AA135">
        <v>1.9</v>
      </c>
      <c r="AB135">
        <v>1100</v>
      </c>
      <c r="AC135">
        <v>1928653155000</v>
      </c>
      <c r="AD135">
        <v>0.82</v>
      </c>
      <c r="AE135">
        <v>1368.41055555555</v>
      </c>
      <c r="AF135">
        <v>1063.9475</v>
      </c>
      <c r="AG135">
        <v>975.356666666666</v>
      </c>
      <c r="AH135">
        <v>1213.5008</v>
      </c>
      <c r="AI135">
        <v>14.6081375896377</v>
      </c>
      <c r="AJ135">
        <v>1.86</v>
      </c>
      <c r="AK135" s="15">
        <v>333.68</v>
      </c>
      <c r="AL135" s="15">
        <v>4.95</v>
      </c>
      <c r="AM135">
        <v>86.63</v>
      </c>
      <c r="AN135" s="18">
        <v>706749.2</v>
      </c>
      <c r="AO135">
        <f t="shared" si="4"/>
        <v>706749200000</v>
      </c>
      <c r="AP135">
        <v>0.53441640000000001</v>
      </c>
      <c r="AQ135">
        <v>6.71</v>
      </c>
      <c r="AR135">
        <v>3.35</v>
      </c>
      <c r="AS135" s="1">
        <v>43876</v>
      </c>
      <c r="AT135">
        <v>29846794000</v>
      </c>
      <c r="AU135">
        <v>0.4</v>
      </c>
      <c r="AV135" s="3">
        <v>3704</v>
      </c>
      <c r="AW135">
        <v>27335.53</v>
      </c>
      <c r="AX135">
        <v>3437407000</v>
      </c>
      <c r="AY135">
        <v>22505000</v>
      </c>
      <c r="AZ135">
        <v>5806026000</v>
      </c>
      <c r="BA135">
        <v>14705051000</v>
      </c>
      <c r="BB135">
        <v>5875804000</v>
      </c>
      <c r="BC135">
        <v>23970990000</v>
      </c>
      <c r="BF135">
        <v>1836118301</v>
      </c>
      <c r="BG135">
        <v>30914463439</v>
      </c>
      <c r="BH135" s="4">
        <v>16116347</v>
      </c>
      <c r="BI135" s="4">
        <v>33358258</v>
      </c>
      <c r="BJ135" s="4">
        <v>109013677</v>
      </c>
      <c r="BK135" s="4">
        <v>123245308</v>
      </c>
      <c r="BL135" s="4">
        <v>8617236</v>
      </c>
      <c r="BM135" s="4">
        <v>125448009</v>
      </c>
      <c r="BN135" s="4">
        <v>3230631</v>
      </c>
      <c r="BO135" s="4">
        <v>24662693</v>
      </c>
      <c r="BP135" s="4">
        <v>208196002</v>
      </c>
      <c r="BQ135" s="4">
        <v>77070643</v>
      </c>
      <c r="BR135" s="4">
        <v>4582527</v>
      </c>
      <c r="BT135" s="1">
        <v>44243</v>
      </c>
      <c r="BW135" s="1">
        <v>44242</v>
      </c>
      <c r="BX135" s="5">
        <v>11446102.25</v>
      </c>
      <c r="BZ135" s="1">
        <v>44242</v>
      </c>
      <c r="CA135" s="5">
        <v>558950.13</v>
      </c>
      <c r="CE135" s="1">
        <v>44228</v>
      </c>
      <c r="CF135">
        <v>347390</v>
      </c>
      <c r="CG135">
        <v>357476.67</v>
      </c>
      <c r="CH135">
        <v>10090</v>
      </c>
      <c r="CI135">
        <v>-48176.67</v>
      </c>
      <c r="CJ135">
        <v>6979780</v>
      </c>
      <c r="CK135">
        <v>-48216.67</v>
      </c>
      <c r="CL135">
        <v>-238543.33</v>
      </c>
      <c r="CN135" s="1">
        <v>44242</v>
      </c>
      <c r="CO135">
        <v>32.8664779</v>
      </c>
      <c r="CQ135" s="20">
        <v>44242</v>
      </c>
      <c r="CR135" s="21">
        <v>33470</v>
      </c>
      <c r="CT135" s="1">
        <v>44211</v>
      </c>
      <c r="CU135" s="1">
        <v>44242</v>
      </c>
      <c r="CV135" s="18">
        <v>2495333.61</v>
      </c>
      <c r="CW135" s="18">
        <v>682844777.91999996</v>
      </c>
      <c r="CX135" s="18">
        <v>26318.51</v>
      </c>
      <c r="DA135" s="1">
        <v>39493</v>
      </c>
      <c r="DB135">
        <v>2.5</v>
      </c>
      <c r="DC135">
        <v>2.3E-2</v>
      </c>
      <c r="DD135">
        <v>0.15648000000000001</v>
      </c>
      <c r="DE135">
        <v>957515</v>
      </c>
      <c r="DG135" s="1">
        <v>40892</v>
      </c>
      <c r="DH135">
        <v>0</v>
      </c>
      <c r="DI135">
        <v>0</v>
      </c>
      <c r="DJ135">
        <v>164377055</v>
      </c>
      <c r="DK135">
        <v>80463668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21266248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56594070</v>
      </c>
      <c r="EA135">
        <v>0</v>
      </c>
      <c r="EB135">
        <v>6053069</v>
      </c>
      <c r="EE135" s="1"/>
      <c r="EN135" s="1">
        <v>40589</v>
      </c>
      <c r="EO135">
        <v>184462595</v>
      </c>
      <c r="EP135">
        <v>285495823</v>
      </c>
      <c r="EQ135">
        <v>-101033228</v>
      </c>
      <c r="ES135" s="3"/>
      <c r="EV135" s="1">
        <v>44244</v>
      </c>
      <c r="EW135">
        <v>645.25</v>
      </c>
      <c r="EX135" s="1"/>
      <c r="EY135" s="1">
        <v>44211</v>
      </c>
      <c r="EZ135" t="s">
        <v>174</v>
      </c>
    </row>
    <row r="136" spans="1:156" x14ac:dyDescent="0.25">
      <c r="A136" s="1">
        <v>44270</v>
      </c>
      <c r="B136" s="18">
        <v>1853556.51</v>
      </c>
      <c r="C136" s="18">
        <v>692918983.50999999</v>
      </c>
      <c r="D136" s="18">
        <v>7371.47</v>
      </c>
      <c r="F136" s="1">
        <v>44270</v>
      </c>
      <c r="G136" s="5">
        <v>4406.7299999999996</v>
      </c>
      <c r="H136">
        <v>4406.7299999999996</v>
      </c>
      <c r="I136" s="5">
        <f t="shared" si="3"/>
        <v>0</v>
      </c>
      <c r="J136" s="1">
        <v>44270</v>
      </c>
      <c r="K136">
        <v>5.6460999999999997</v>
      </c>
      <c r="L136" s="4">
        <v>73655798</v>
      </c>
      <c r="M136" s="11">
        <v>473362266.76999998</v>
      </c>
      <c r="N136" s="11">
        <v>5000717.3599999994</v>
      </c>
      <c r="O136" s="12">
        <v>708517954</v>
      </c>
      <c r="P136" s="11">
        <v>98060778.790000007</v>
      </c>
      <c r="Q136" s="11">
        <v>52768491.089999996</v>
      </c>
      <c r="R136">
        <v>20372892.170000006</v>
      </c>
      <c r="S136">
        <v>1850811.39</v>
      </c>
      <c r="T136">
        <v>334726484.63999999</v>
      </c>
      <c r="U136">
        <v>3597327.38</v>
      </c>
      <c r="V136">
        <v>340193238.25</v>
      </c>
      <c r="W136">
        <v>24335759852</v>
      </c>
      <c r="X136">
        <v>17865278864</v>
      </c>
      <c r="Y136">
        <v>144.41</v>
      </c>
      <c r="Z136" s="13">
        <v>2.9382654010999998</v>
      </c>
      <c r="AA136">
        <v>2.23</v>
      </c>
      <c r="AB136">
        <v>1100</v>
      </c>
      <c r="AC136">
        <v>1961528539300</v>
      </c>
      <c r="AD136">
        <v>0.86</v>
      </c>
      <c r="AE136">
        <v>1396.46444444444</v>
      </c>
      <c r="AF136">
        <v>1079.2065</v>
      </c>
      <c r="AG136">
        <v>989.824761904762</v>
      </c>
      <c r="AH136">
        <v>1233.8227999999999</v>
      </c>
      <c r="AI136">
        <v>14.908294980408201</v>
      </c>
      <c r="AJ136">
        <v>1.93</v>
      </c>
      <c r="AK136" s="16">
        <v>372.8</v>
      </c>
      <c r="AL136" s="16">
        <v>5.48</v>
      </c>
      <c r="AM136">
        <v>106.91</v>
      </c>
      <c r="AN136" s="18">
        <v>766209.3</v>
      </c>
      <c r="AO136">
        <f t="shared" si="4"/>
        <v>766209300000</v>
      </c>
      <c r="AP136">
        <v>0.53441640000000001</v>
      </c>
      <c r="AQ136">
        <v>4.07</v>
      </c>
      <c r="AR136">
        <v>-0.54</v>
      </c>
      <c r="AS136" s="1">
        <v>43905</v>
      </c>
      <c r="AT136">
        <v>29846794000</v>
      </c>
      <c r="AU136">
        <v>0.4</v>
      </c>
      <c r="AV136" s="3">
        <v>3704</v>
      </c>
      <c r="AW136">
        <v>27335.53</v>
      </c>
      <c r="AX136">
        <v>3437407000</v>
      </c>
      <c r="AY136">
        <v>22505000</v>
      </c>
      <c r="AZ136">
        <v>5806026000</v>
      </c>
      <c r="BA136">
        <v>14705051000</v>
      </c>
      <c r="BB136">
        <v>5875804000</v>
      </c>
      <c r="BC136">
        <v>23970990000</v>
      </c>
      <c r="BF136">
        <v>6470480988</v>
      </c>
      <c r="BG136">
        <v>42201038716</v>
      </c>
      <c r="BH136" s="4">
        <v>14993808</v>
      </c>
      <c r="BI136" s="4">
        <v>32923813</v>
      </c>
      <c r="BJ136" s="4">
        <v>95476205</v>
      </c>
      <c r="BK136" s="4">
        <v>120271670</v>
      </c>
      <c r="BL136" s="4">
        <v>9403789</v>
      </c>
      <c r="BM136" s="4">
        <v>109612801</v>
      </c>
      <c r="BN136" s="4">
        <v>3891685</v>
      </c>
      <c r="BO136" s="4">
        <v>28136059</v>
      </c>
      <c r="BP136" s="4">
        <v>210136237</v>
      </c>
      <c r="BQ136" s="4">
        <v>78826956</v>
      </c>
      <c r="BR136" s="4">
        <v>4844931</v>
      </c>
      <c r="BT136" s="1">
        <v>44271</v>
      </c>
      <c r="BW136" s="1">
        <v>44270</v>
      </c>
      <c r="BX136" s="5">
        <v>20235774.170000002</v>
      </c>
      <c r="BZ136" s="1">
        <v>44270</v>
      </c>
      <c r="CA136" s="5">
        <v>663711.26</v>
      </c>
      <c r="CE136" s="1">
        <v>44256</v>
      </c>
      <c r="CF136">
        <v>347390</v>
      </c>
      <c r="CG136">
        <v>357476.67</v>
      </c>
      <c r="CH136">
        <v>10090</v>
      </c>
      <c r="CI136">
        <v>-48176.67</v>
      </c>
      <c r="CJ136">
        <v>6979780</v>
      </c>
      <c r="CK136">
        <v>-48216.67</v>
      </c>
      <c r="CL136">
        <v>-238543.33</v>
      </c>
      <c r="CN136" s="1">
        <v>44270</v>
      </c>
      <c r="CO136">
        <v>32.8664779</v>
      </c>
      <c r="CQ136" s="20">
        <v>44270</v>
      </c>
      <c r="CR136" s="21">
        <v>33595</v>
      </c>
      <c r="CT136" s="1">
        <v>44242</v>
      </c>
      <c r="CU136" s="1">
        <v>44270</v>
      </c>
      <c r="CV136" s="18">
        <v>1853556.51</v>
      </c>
      <c r="CW136" s="18">
        <v>692918983.50999999</v>
      </c>
      <c r="CX136" s="18">
        <v>7371.47</v>
      </c>
      <c r="DA136" s="1">
        <v>39522</v>
      </c>
      <c r="DB136">
        <v>2.5</v>
      </c>
      <c r="DC136">
        <v>2.3E-2</v>
      </c>
      <c r="DD136">
        <v>0.15648000000000001</v>
      </c>
      <c r="DE136">
        <v>957515</v>
      </c>
      <c r="DG136" s="1">
        <v>40923</v>
      </c>
      <c r="DH136">
        <v>0</v>
      </c>
      <c r="DI136">
        <v>0</v>
      </c>
      <c r="DJ136">
        <v>127407370</v>
      </c>
      <c r="DK136">
        <v>78150398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1308653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40939454</v>
      </c>
      <c r="EA136">
        <v>0</v>
      </c>
      <c r="EB136">
        <v>7008865</v>
      </c>
      <c r="EE136" s="1"/>
      <c r="EN136" s="1">
        <v>40617</v>
      </c>
      <c r="EO136">
        <v>203046150</v>
      </c>
      <c r="EP136">
        <v>394802020</v>
      </c>
      <c r="EQ136">
        <v>-191755870</v>
      </c>
      <c r="ES136" s="3"/>
      <c r="EV136" s="1">
        <v>44272</v>
      </c>
      <c r="EW136">
        <v>1857.26</v>
      </c>
      <c r="EX136" s="1"/>
      <c r="EY136" s="1">
        <v>44242</v>
      </c>
      <c r="EZ136" t="s">
        <v>175</v>
      </c>
    </row>
    <row r="137" spans="1:156" x14ac:dyDescent="0.25">
      <c r="A137" s="1">
        <v>44301</v>
      </c>
      <c r="B137" s="18">
        <v>1855669.45</v>
      </c>
      <c r="C137" s="18">
        <v>702530163.99000001</v>
      </c>
      <c r="D137" s="18">
        <v>21827.61</v>
      </c>
      <c r="F137" s="1">
        <v>44301</v>
      </c>
      <c r="G137" s="5">
        <v>13080.4</v>
      </c>
      <c r="H137">
        <v>13080.4</v>
      </c>
      <c r="I137" s="5">
        <f t="shared" si="3"/>
        <v>0</v>
      </c>
      <c r="J137" s="1">
        <v>44301</v>
      </c>
      <c r="K137">
        <v>5.5621</v>
      </c>
      <c r="L137" s="4">
        <v>31940675</v>
      </c>
      <c r="M137" s="11">
        <v>531184621.96999997</v>
      </c>
      <c r="N137" s="11">
        <v>4244162.09</v>
      </c>
      <c r="O137" s="12">
        <v>723782265</v>
      </c>
      <c r="P137" s="11">
        <v>112265191.51000001</v>
      </c>
      <c r="Q137" s="11">
        <v>10372036.320000002</v>
      </c>
      <c r="R137">
        <v>13565914.199999999</v>
      </c>
      <c r="S137">
        <v>1544347.38</v>
      </c>
      <c r="T137">
        <v>367867249.47000003</v>
      </c>
      <c r="U137">
        <v>1918884.04</v>
      </c>
      <c r="V137">
        <v>371338880.88999999</v>
      </c>
      <c r="W137">
        <v>26059431856</v>
      </c>
      <c r="X137">
        <v>16096324095</v>
      </c>
      <c r="Y137">
        <v>139.07</v>
      </c>
      <c r="Z137" s="13">
        <v>1.5082790815</v>
      </c>
      <c r="AA137">
        <v>2.65</v>
      </c>
      <c r="AB137">
        <v>1100</v>
      </c>
      <c r="AC137">
        <v>1952274851600</v>
      </c>
      <c r="AD137">
        <v>0.38</v>
      </c>
      <c r="AE137">
        <v>1440.0644444444399</v>
      </c>
      <c r="AF137">
        <v>1114.8724999999999</v>
      </c>
      <c r="AG137">
        <v>1019.9523809523801</v>
      </c>
      <c r="AH137">
        <v>1275.0591999999999</v>
      </c>
      <c r="AI137">
        <v>14.794864801683101</v>
      </c>
      <c r="AJ137">
        <v>1.31</v>
      </c>
      <c r="AK137" s="15">
        <v>360.77</v>
      </c>
      <c r="AL137" s="15">
        <v>5.45</v>
      </c>
      <c r="AM137">
        <v>102.69</v>
      </c>
      <c r="AN137" s="18">
        <v>732553</v>
      </c>
      <c r="AO137">
        <f t="shared" si="4"/>
        <v>732553000000</v>
      </c>
      <c r="AP137">
        <v>0.53441640000000001</v>
      </c>
      <c r="AQ137">
        <v>1.05</v>
      </c>
      <c r="AR137">
        <v>-2.29</v>
      </c>
      <c r="AS137" s="1">
        <v>43936</v>
      </c>
      <c r="AT137">
        <v>29846794000</v>
      </c>
      <c r="AU137">
        <v>0.4</v>
      </c>
      <c r="AV137" s="3">
        <v>3704</v>
      </c>
      <c r="AW137">
        <v>27335.53</v>
      </c>
      <c r="AX137">
        <v>3437407000</v>
      </c>
      <c r="AY137">
        <v>22505000</v>
      </c>
      <c r="AZ137">
        <v>5806026000</v>
      </c>
      <c r="BA137">
        <v>14705051000</v>
      </c>
      <c r="BB137">
        <v>5875804000</v>
      </c>
      <c r="BC137">
        <v>23970990000</v>
      </c>
      <c r="BF137">
        <v>9963107761</v>
      </c>
      <c r="BG137">
        <v>42155755951</v>
      </c>
      <c r="BH137" s="4">
        <v>16976019</v>
      </c>
      <c r="BI137" s="4">
        <v>34351256</v>
      </c>
      <c r="BJ137" s="4">
        <v>97591727</v>
      </c>
      <c r="BK137" s="4">
        <v>141785247</v>
      </c>
      <c r="BL137" s="4">
        <v>8113347</v>
      </c>
      <c r="BM137" s="4">
        <v>89631948</v>
      </c>
      <c r="BN137" s="4">
        <v>4381560</v>
      </c>
      <c r="BO137" s="4">
        <v>25319551</v>
      </c>
      <c r="BP137" s="4">
        <v>224577905</v>
      </c>
      <c r="BQ137" s="4">
        <v>76949597</v>
      </c>
      <c r="BR137" s="4">
        <v>4104108</v>
      </c>
      <c r="BT137" s="1">
        <v>44302</v>
      </c>
      <c r="BW137" s="1">
        <v>44301</v>
      </c>
      <c r="BX137" s="5">
        <v>9143861.1199999992</v>
      </c>
      <c r="BZ137" s="1">
        <v>44301</v>
      </c>
      <c r="CA137" s="5">
        <v>665671.43999999994</v>
      </c>
      <c r="CE137" s="1">
        <v>44287</v>
      </c>
      <c r="CF137">
        <v>-78316.67</v>
      </c>
      <c r="CG137">
        <v>-75960</v>
      </c>
      <c r="CH137">
        <v>2356.67</v>
      </c>
      <c r="CI137">
        <v>43406.67</v>
      </c>
      <c r="CJ137">
        <v>6697126.6699999999</v>
      </c>
      <c r="CK137">
        <v>-56583.33</v>
      </c>
      <c r="CL137">
        <v>-268523.33</v>
      </c>
      <c r="CN137" s="1">
        <v>44301</v>
      </c>
      <c r="CO137">
        <v>32.8664779</v>
      </c>
      <c r="CQ137" s="20">
        <v>44301</v>
      </c>
      <c r="CR137" s="21">
        <v>34056</v>
      </c>
      <c r="CT137" s="1">
        <v>44270</v>
      </c>
      <c r="CU137" s="1">
        <v>44301</v>
      </c>
      <c r="CV137" s="18">
        <v>1855669.45</v>
      </c>
      <c r="CW137" s="18">
        <v>702530163.99000001</v>
      </c>
      <c r="CX137" s="18">
        <v>21827.61</v>
      </c>
      <c r="DA137" s="1">
        <v>39553</v>
      </c>
      <c r="DB137">
        <v>2.5</v>
      </c>
      <c r="DC137">
        <v>2.3E-2</v>
      </c>
      <c r="DD137">
        <v>0.15648000000000001</v>
      </c>
      <c r="DE137">
        <v>957515</v>
      </c>
      <c r="DG137" s="1">
        <v>40954</v>
      </c>
      <c r="DH137">
        <v>0</v>
      </c>
      <c r="DI137">
        <v>0</v>
      </c>
      <c r="DJ137">
        <v>128217175</v>
      </c>
      <c r="DK137">
        <v>34827486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25661029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61591790</v>
      </c>
      <c r="EA137">
        <v>0</v>
      </c>
      <c r="EB137">
        <v>6136870</v>
      </c>
      <c r="EE137" s="1"/>
      <c r="EN137" s="1">
        <v>40648</v>
      </c>
      <c r="EO137">
        <v>295152945</v>
      </c>
      <c r="EP137">
        <v>595126020</v>
      </c>
      <c r="EQ137">
        <v>-299973075</v>
      </c>
      <c r="ES137" s="3"/>
      <c r="EV137" s="1">
        <v>44303</v>
      </c>
      <c r="EW137">
        <v>24.36</v>
      </c>
      <c r="EX137" s="1"/>
      <c r="EY137" s="1">
        <v>44270</v>
      </c>
      <c r="EZ137" t="s">
        <v>176</v>
      </c>
    </row>
    <row r="138" spans="1:156" x14ac:dyDescent="0.25">
      <c r="A138" s="1">
        <v>44331</v>
      </c>
      <c r="B138" s="18">
        <v>1799672.99</v>
      </c>
      <c r="C138" s="18">
        <v>754561499.23000002</v>
      </c>
      <c r="D138" s="18">
        <v>16745.05</v>
      </c>
      <c r="F138" s="1">
        <v>44331</v>
      </c>
      <c r="G138" s="5">
        <v>10030.86</v>
      </c>
      <c r="H138">
        <v>10030.86</v>
      </c>
      <c r="I138" s="5">
        <f t="shared" si="3"/>
        <v>0</v>
      </c>
      <c r="J138" s="1">
        <v>44331</v>
      </c>
      <c r="K138">
        <v>5.2911000000000001</v>
      </c>
      <c r="L138" s="4">
        <v>45690330</v>
      </c>
      <c r="M138" s="11">
        <v>481208225.89999992</v>
      </c>
      <c r="N138" s="11">
        <v>4439159.9499999993</v>
      </c>
      <c r="O138" s="12">
        <v>736779435</v>
      </c>
      <c r="P138" s="11">
        <v>105142475.03</v>
      </c>
      <c r="Q138" s="11">
        <v>67967931.809999987</v>
      </c>
      <c r="R138">
        <v>13445492.16</v>
      </c>
      <c r="S138">
        <v>1626268.06</v>
      </c>
      <c r="T138">
        <v>384736538.36000001</v>
      </c>
      <c r="U138">
        <v>2623496.87</v>
      </c>
      <c r="V138">
        <v>388999777.29000002</v>
      </c>
      <c r="W138">
        <v>26200662606</v>
      </c>
      <c r="X138">
        <v>17664681736</v>
      </c>
      <c r="Y138">
        <v>137.65</v>
      </c>
      <c r="Z138" s="13">
        <v>4.0963346382000001</v>
      </c>
      <c r="AA138">
        <v>3.29</v>
      </c>
      <c r="AB138">
        <v>1100</v>
      </c>
      <c r="AC138">
        <v>1870128712800</v>
      </c>
      <c r="AD138">
        <v>0.96</v>
      </c>
      <c r="AE138">
        <v>1463.6455555555499</v>
      </c>
      <c r="AF138">
        <v>1132.0315000000001</v>
      </c>
      <c r="AG138">
        <v>1038.2266666666601</v>
      </c>
      <c r="AH138">
        <v>1293.8435999999999</v>
      </c>
      <c r="AI138">
        <v>14.7277898158179</v>
      </c>
      <c r="AJ138">
        <v>1.83</v>
      </c>
      <c r="AK138" s="16">
        <v>359.97</v>
      </c>
      <c r="AL138" s="16">
        <v>5.6</v>
      </c>
      <c r="AM138">
        <v>52.25</v>
      </c>
      <c r="AN138" s="18">
        <v>724657.3</v>
      </c>
      <c r="AO138">
        <f t="shared" si="4"/>
        <v>724657300000</v>
      </c>
      <c r="AP138">
        <v>0.53441640000000001</v>
      </c>
      <c r="AQ138">
        <v>7.12</v>
      </c>
      <c r="AR138">
        <v>2.96</v>
      </c>
      <c r="AS138" s="1">
        <v>43966</v>
      </c>
      <c r="AT138">
        <v>29846794000</v>
      </c>
      <c r="AU138">
        <v>0.4</v>
      </c>
      <c r="AV138" s="3">
        <v>3704</v>
      </c>
      <c r="AW138">
        <v>27335.53</v>
      </c>
      <c r="AX138">
        <v>3437407000</v>
      </c>
      <c r="AY138">
        <v>22505000</v>
      </c>
      <c r="AZ138">
        <v>5806026000</v>
      </c>
      <c r="BA138">
        <v>14705051000</v>
      </c>
      <c r="BB138">
        <v>5875804000</v>
      </c>
      <c r="BC138">
        <v>23970990000</v>
      </c>
      <c r="BF138">
        <v>8535980870</v>
      </c>
      <c r="BG138">
        <v>43865344342</v>
      </c>
      <c r="BH138" s="4">
        <v>14997948</v>
      </c>
      <c r="BI138" s="4">
        <v>33220648</v>
      </c>
      <c r="BJ138" s="4">
        <v>91078079</v>
      </c>
      <c r="BK138" s="4">
        <v>133390080</v>
      </c>
      <c r="BL138" s="4">
        <v>7080381</v>
      </c>
      <c r="BM138" s="4">
        <v>92834428</v>
      </c>
      <c r="BN138" s="4">
        <v>4166967</v>
      </c>
      <c r="BO138" s="4">
        <v>26158613</v>
      </c>
      <c r="BP138" s="4">
        <v>249633766</v>
      </c>
      <c r="BQ138" s="4">
        <v>79920186</v>
      </c>
      <c r="BR138" s="4">
        <v>4298339</v>
      </c>
      <c r="BT138" s="1">
        <v>44332</v>
      </c>
      <c r="BW138" s="1">
        <v>44331</v>
      </c>
      <c r="BX138" s="5">
        <v>6007721.1800000006</v>
      </c>
      <c r="BZ138" s="1">
        <v>44331</v>
      </c>
      <c r="CA138" s="5">
        <v>643409.16999999993</v>
      </c>
      <c r="CE138" s="1">
        <v>44317</v>
      </c>
      <c r="CF138">
        <v>-78316.67</v>
      </c>
      <c r="CG138">
        <v>-75960</v>
      </c>
      <c r="CH138">
        <v>2356.67</v>
      </c>
      <c r="CI138">
        <v>43406.67</v>
      </c>
      <c r="CJ138">
        <v>6697126.6699999999</v>
      </c>
      <c r="CK138">
        <v>-56583.33</v>
      </c>
      <c r="CL138">
        <v>-268523.33</v>
      </c>
      <c r="CN138" s="1">
        <v>44331</v>
      </c>
      <c r="CO138">
        <v>32.8664779</v>
      </c>
      <c r="CQ138" s="20">
        <v>44331</v>
      </c>
      <c r="CR138" s="21">
        <v>33907</v>
      </c>
      <c r="CT138" s="1">
        <v>44301</v>
      </c>
      <c r="CU138" s="1">
        <v>44331</v>
      </c>
      <c r="CV138" s="18">
        <v>1799672.99</v>
      </c>
      <c r="CW138" s="18">
        <v>754561499.23000002</v>
      </c>
      <c r="CX138" s="18">
        <v>16745.05</v>
      </c>
      <c r="DA138" s="1">
        <v>39583</v>
      </c>
      <c r="DB138">
        <v>2.5</v>
      </c>
      <c r="DC138">
        <v>2.3E-2</v>
      </c>
      <c r="DD138">
        <v>0.15648000000000001</v>
      </c>
      <c r="DE138">
        <v>957515</v>
      </c>
      <c r="DG138" s="1">
        <v>40983</v>
      </c>
      <c r="DH138">
        <v>0</v>
      </c>
      <c r="DI138">
        <v>0</v>
      </c>
      <c r="DJ138">
        <v>127004907</v>
      </c>
      <c r="DK138">
        <v>69324630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1933952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51428992</v>
      </c>
      <c r="EA138">
        <v>0</v>
      </c>
      <c r="EB138">
        <v>4317333</v>
      </c>
      <c r="EE138" s="1"/>
      <c r="EN138" s="1">
        <v>40678</v>
      </c>
      <c r="EO138">
        <v>234825357</v>
      </c>
      <c r="EP138">
        <v>463907895</v>
      </c>
      <c r="EQ138">
        <v>-229082538</v>
      </c>
      <c r="ES138"/>
      <c r="EV138" s="1">
        <v>44333</v>
      </c>
      <c r="EW138">
        <v>741.92</v>
      </c>
      <c r="EX138" s="1"/>
      <c r="EY138" s="1">
        <v>44301</v>
      </c>
      <c r="EZ138" t="s">
        <v>177</v>
      </c>
    </row>
    <row r="139" spans="1:156" x14ac:dyDescent="0.25">
      <c r="A139" s="1">
        <v>44362</v>
      </c>
      <c r="B139" s="18">
        <v>1413150.8</v>
      </c>
      <c r="C139" s="18">
        <v>858976070.66999996</v>
      </c>
      <c r="D139" s="18">
        <v>8838.67</v>
      </c>
      <c r="F139" s="1">
        <v>44362</v>
      </c>
      <c r="G139" s="5">
        <v>5286.97</v>
      </c>
      <c r="H139">
        <v>5286.97</v>
      </c>
      <c r="I139" s="5">
        <f t="shared" si="3"/>
        <v>0</v>
      </c>
      <c r="J139" s="1">
        <v>44362</v>
      </c>
      <c r="K139">
        <v>5.319</v>
      </c>
      <c r="L139" s="4">
        <v>41233596</v>
      </c>
      <c r="M139" s="11">
        <v>477671742</v>
      </c>
      <c r="N139" s="11">
        <v>5393379.0899999999</v>
      </c>
      <c r="O139" s="12">
        <v>731206214</v>
      </c>
      <c r="P139" s="11">
        <v>120550824.97</v>
      </c>
      <c r="Q139" s="11">
        <v>51042877.659999996</v>
      </c>
      <c r="R139">
        <v>13477221.799999999</v>
      </c>
      <c r="S139">
        <v>2529334.1</v>
      </c>
      <c r="T139">
        <v>332782505.63999999</v>
      </c>
      <c r="U139">
        <v>2474689.21</v>
      </c>
      <c r="V139">
        <v>337786528.94999999</v>
      </c>
      <c r="W139">
        <v>28257895138</v>
      </c>
      <c r="X139">
        <v>17843605079</v>
      </c>
      <c r="Y139">
        <v>137.97</v>
      </c>
      <c r="Z139" s="13">
        <v>0.60264343880000004</v>
      </c>
      <c r="AA139">
        <v>3.76</v>
      </c>
      <c r="AB139">
        <v>1100</v>
      </c>
      <c r="AC139">
        <v>1773674303400</v>
      </c>
      <c r="AD139">
        <v>0.6</v>
      </c>
      <c r="AE139">
        <v>1478.0605555555501</v>
      </c>
      <c r="AF139">
        <v>1142.777</v>
      </c>
      <c r="AG139">
        <v>1050.7709523809499</v>
      </c>
      <c r="AH139">
        <v>1305.2764</v>
      </c>
      <c r="AI139">
        <v>14.231979734397701</v>
      </c>
      <c r="AJ139">
        <v>1.53</v>
      </c>
      <c r="AK139" s="15">
        <v>368.89</v>
      </c>
      <c r="AL139" s="15">
        <v>5.69</v>
      </c>
      <c r="AM139">
        <v>17.579999999999998</v>
      </c>
      <c r="AN139" s="18">
        <v>724838.6</v>
      </c>
      <c r="AO139">
        <f t="shared" si="4"/>
        <v>724838600000</v>
      </c>
      <c r="AP139">
        <v>0.53441640000000001</v>
      </c>
      <c r="AQ139">
        <v>14.46</v>
      </c>
      <c r="AR139">
        <v>10.47</v>
      </c>
      <c r="AS139" s="1">
        <v>43997</v>
      </c>
      <c r="AT139">
        <v>29846794000</v>
      </c>
      <c r="AU139">
        <v>0.4</v>
      </c>
      <c r="AV139" s="3">
        <v>3704</v>
      </c>
      <c r="AW139">
        <v>27335.53</v>
      </c>
      <c r="AX139">
        <v>3437407000</v>
      </c>
      <c r="AY139">
        <v>22505000</v>
      </c>
      <c r="AZ139">
        <v>5806026000</v>
      </c>
      <c r="BA139">
        <v>14705051000</v>
      </c>
      <c r="BB139">
        <v>5875804000</v>
      </c>
      <c r="BC139">
        <v>23970990000</v>
      </c>
      <c r="BF139">
        <v>10414290059</v>
      </c>
      <c r="BG139">
        <v>46101500217</v>
      </c>
      <c r="BH139" s="4">
        <v>23499149</v>
      </c>
      <c r="BI139" s="4">
        <v>34248596</v>
      </c>
      <c r="BJ139" s="4">
        <v>104559826</v>
      </c>
      <c r="BK139" s="4">
        <v>146152177</v>
      </c>
      <c r="BL139" s="4">
        <v>9467215</v>
      </c>
      <c r="BM139" s="4">
        <v>107817334</v>
      </c>
      <c r="BN139" s="4">
        <v>6801030</v>
      </c>
      <c r="BO139" s="4">
        <v>28645881</v>
      </c>
      <c r="BP139" s="4">
        <v>182944433</v>
      </c>
      <c r="BQ139" s="4">
        <v>81877632</v>
      </c>
      <c r="BR139" s="4">
        <v>5192941</v>
      </c>
      <c r="BT139" s="1">
        <v>44363</v>
      </c>
      <c r="BW139" s="1">
        <v>44362</v>
      </c>
      <c r="BX139" s="5">
        <v>9007075.040000001</v>
      </c>
      <c r="BZ139" s="1">
        <v>44362</v>
      </c>
      <c r="CA139" s="5">
        <v>590209.69999999995</v>
      </c>
      <c r="CE139" s="1">
        <v>44348</v>
      </c>
      <c r="CF139">
        <v>-78316.67</v>
      </c>
      <c r="CG139">
        <v>-75960</v>
      </c>
      <c r="CH139">
        <v>2356.67</v>
      </c>
      <c r="CI139">
        <v>43406.67</v>
      </c>
      <c r="CJ139">
        <v>6697126.6699999999</v>
      </c>
      <c r="CK139">
        <v>-56583.33</v>
      </c>
      <c r="CL139">
        <v>-268523.33</v>
      </c>
      <c r="CN139" s="1">
        <v>44362</v>
      </c>
      <c r="CO139">
        <v>32.8664779</v>
      </c>
      <c r="CQ139" s="20">
        <v>44362</v>
      </c>
      <c r="CR139" s="21">
        <v>33974</v>
      </c>
      <c r="CT139" s="1">
        <v>44331</v>
      </c>
      <c r="CU139" s="1">
        <v>44362</v>
      </c>
      <c r="CV139" s="18">
        <v>1413150.8</v>
      </c>
      <c r="CW139" s="18">
        <v>858976070.66999996</v>
      </c>
      <c r="CX139" s="18">
        <v>8838.67</v>
      </c>
      <c r="DA139" s="1">
        <v>39614</v>
      </c>
      <c r="DB139">
        <v>2.5</v>
      </c>
      <c r="DC139">
        <v>2.3E-2</v>
      </c>
      <c r="DD139">
        <v>0.15648000000000001</v>
      </c>
      <c r="DE139">
        <v>957515</v>
      </c>
      <c r="DG139" s="1">
        <v>41014</v>
      </c>
      <c r="DH139">
        <v>0</v>
      </c>
      <c r="DI139">
        <v>0</v>
      </c>
      <c r="DJ139">
        <v>178266541</v>
      </c>
      <c r="DK139">
        <v>83996099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22984402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59799608</v>
      </c>
      <c r="EA139">
        <v>0</v>
      </c>
      <c r="EB139">
        <v>11486432</v>
      </c>
      <c r="EE139" s="1"/>
      <c r="EN139" s="1">
        <v>40709</v>
      </c>
      <c r="EO139">
        <v>297856224</v>
      </c>
      <c r="EP139">
        <v>492406384</v>
      </c>
      <c r="EQ139">
        <v>-194550160</v>
      </c>
      <c r="ES139"/>
      <c r="EV139" s="1">
        <v>44364</v>
      </c>
      <c r="EW139">
        <f>ROUND(AVERAGE(EW134:EW138),2)</f>
        <v>1134.74</v>
      </c>
      <c r="EX139" s="1"/>
      <c r="EY139" s="1">
        <v>44331</v>
      </c>
      <c r="EZ139" s="3">
        <v>17580</v>
      </c>
    </row>
    <row r="140" spans="1:156" x14ac:dyDescent="0.25">
      <c r="A140" s="1">
        <v>44392</v>
      </c>
      <c r="B140" s="18">
        <v>1509483.84</v>
      </c>
      <c r="C140" s="18">
        <v>869846636.46000004</v>
      </c>
      <c r="D140" s="18">
        <v>29366.49</v>
      </c>
      <c r="F140" s="1">
        <v>44392</v>
      </c>
      <c r="G140" s="5">
        <v>17603.61</v>
      </c>
      <c r="H140">
        <v>17603.61</v>
      </c>
      <c r="I140" s="5">
        <f t="shared" si="3"/>
        <v>0</v>
      </c>
      <c r="J140" s="1">
        <v>44392</v>
      </c>
      <c r="K140">
        <v>5.1566999999999998</v>
      </c>
      <c r="L140" s="4">
        <v>45922887</v>
      </c>
      <c r="M140" s="11">
        <v>453048178.19999993</v>
      </c>
      <c r="N140" s="11">
        <v>11974622.74</v>
      </c>
      <c r="O140" s="12">
        <v>856549989</v>
      </c>
      <c r="P140" s="11">
        <v>122762064.31999999</v>
      </c>
      <c r="Q140" s="11">
        <v>159165728.79000002</v>
      </c>
      <c r="R140">
        <v>29405058.970000003</v>
      </c>
      <c r="S140">
        <v>2272252.56</v>
      </c>
      <c r="T140">
        <v>383266364.80000001</v>
      </c>
      <c r="U140">
        <v>2986407.21</v>
      </c>
      <c r="V140">
        <v>388525024.56999999</v>
      </c>
      <c r="W140">
        <v>25508595503</v>
      </c>
      <c r="X140">
        <v>18128645229</v>
      </c>
      <c r="Y140">
        <v>143.16999999999999</v>
      </c>
      <c r="Z140" s="13">
        <v>0.77733043420000003</v>
      </c>
      <c r="AA140">
        <v>4.1500000000000004</v>
      </c>
      <c r="AB140">
        <v>1100</v>
      </c>
      <c r="AC140">
        <v>1834088645700</v>
      </c>
      <c r="AD140">
        <v>1.02</v>
      </c>
      <c r="AE140">
        <v>1506.23</v>
      </c>
      <c r="AF140">
        <v>1157.5094999999999</v>
      </c>
      <c r="AG140">
        <v>1061.1328571428501</v>
      </c>
      <c r="AH140">
        <v>1326.0576000000001</v>
      </c>
      <c r="AI140">
        <v>13.7114196796512</v>
      </c>
      <c r="AJ140">
        <v>1.96</v>
      </c>
      <c r="AK140" s="16">
        <v>372.69</v>
      </c>
      <c r="AL140" s="16">
        <v>5.81</v>
      </c>
      <c r="AM140">
        <v>30.669499999999999</v>
      </c>
      <c r="AN140" s="18">
        <v>754924.4</v>
      </c>
      <c r="AO140">
        <f t="shared" si="4"/>
        <v>754924400000</v>
      </c>
      <c r="AP140">
        <v>0.53441640000000001</v>
      </c>
      <c r="AQ140">
        <v>7.01</v>
      </c>
      <c r="AR140">
        <v>2.2599999999999998</v>
      </c>
      <c r="AS140" s="1">
        <v>44027</v>
      </c>
      <c r="AT140">
        <v>29846794000</v>
      </c>
      <c r="AU140">
        <v>0.4</v>
      </c>
      <c r="AV140" s="3">
        <v>3704</v>
      </c>
      <c r="AW140">
        <v>27335.53</v>
      </c>
      <c r="AX140">
        <v>3437407000</v>
      </c>
      <c r="AY140">
        <v>22505000</v>
      </c>
      <c r="AZ140">
        <v>5806026000</v>
      </c>
      <c r="BA140">
        <v>14705051000</v>
      </c>
      <c r="BB140">
        <v>5875804000</v>
      </c>
      <c r="BC140">
        <v>23970990000</v>
      </c>
      <c r="BF140">
        <v>7379950274</v>
      </c>
      <c r="BG140">
        <v>43637240732</v>
      </c>
      <c r="BH140" s="4">
        <v>20203956</v>
      </c>
      <c r="BI140" s="4">
        <v>39777121</v>
      </c>
      <c r="BJ140" s="4">
        <v>131304358</v>
      </c>
      <c r="BK140" s="4">
        <v>174190672</v>
      </c>
      <c r="BL140" s="4">
        <v>9512511</v>
      </c>
      <c r="BM140" s="4">
        <v>114741116</v>
      </c>
      <c r="BN140" s="4">
        <v>5443392</v>
      </c>
      <c r="BO140" s="4">
        <v>32874185</v>
      </c>
      <c r="BP140" s="4">
        <v>228867339</v>
      </c>
      <c r="BQ140" s="4">
        <v>87887155</v>
      </c>
      <c r="BR140" s="4">
        <v>11748184</v>
      </c>
      <c r="BT140" s="1">
        <v>44393</v>
      </c>
      <c r="BW140" s="1">
        <v>44392</v>
      </c>
      <c r="BX140" s="5">
        <v>8871977.4100000001</v>
      </c>
      <c r="BZ140" s="1">
        <v>44392</v>
      </c>
      <c r="CA140" s="5">
        <v>681692.47</v>
      </c>
      <c r="CE140" s="1">
        <v>44378</v>
      </c>
      <c r="CF140">
        <v>-193956.67</v>
      </c>
      <c r="CG140">
        <v>-189140</v>
      </c>
      <c r="CH140">
        <v>4820</v>
      </c>
      <c r="CI140">
        <v>-63506.67</v>
      </c>
      <c r="CJ140">
        <v>7164756.6699999999</v>
      </c>
      <c r="CK140">
        <v>-85190</v>
      </c>
      <c r="CL140">
        <v>-265233.33</v>
      </c>
      <c r="CN140" s="1">
        <v>44392</v>
      </c>
      <c r="CO140">
        <v>32.8664779</v>
      </c>
      <c r="CQ140" s="20">
        <v>44392</v>
      </c>
      <c r="CR140" s="21">
        <v>33958</v>
      </c>
      <c r="CT140" s="1">
        <v>44362</v>
      </c>
      <c r="CU140" s="1">
        <v>44392</v>
      </c>
      <c r="CV140" s="18">
        <v>1509483.84</v>
      </c>
      <c r="CW140" s="18">
        <v>869846636.46000004</v>
      </c>
      <c r="CX140" s="18">
        <v>29366.49</v>
      </c>
      <c r="DA140" s="1">
        <v>39644</v>
      </c>
      <c r="DB140">
        <v>2.5</v>
      </c>
      <c r="DC140">
        <v>2.3E-2</v>
      </c>
      <c r="DD140">
        <v>0.15648000000000001</v>
      </c>
      <c r="DE140">
        <v>957515</v>
      </c>
      <c r="DG140" s="1">
        <v>41044</v>
      </c>
      <c r="DH140">
        <v>0</v>
      </c>
      <c r="DI140">
        <v>0</v>
      </c>
      <c r="DJ140">
        <v>136511625</v>
      </c>
      <c r="DK140">
        <v>63381819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12651125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55065470</v>
      </c>
      <c r="EA140">
        <v>0</v>
      </c>
      <c r="EB140">
        <v>5413211</v>
      </c>
      <c r="EE140" s="1"/>
      <c r="EN140" s="1">
        <v>40739</v>
      </c>
      <c r="EO140">
        <v>272654135</v>
      </c>
      <c r="EP140">
        <v>461284180</v>
      </c>
      <c r="EQ140">
        <v>-188630045</v>
      </c>
      <c r="ES140"/>
      <c r="EV140" s="1">
        <v>44394</v>
      </c>
      <c r="EW140">
        <v>60.4</v>
      </c>
      <c r="EX140" s="1"/>
      <c r="EY140" s="1">
        <v>44362</v>
      </c>
      <c r="EZ140" s="3">
        <v>306695</v>
      </c>
    </row>
    <row r="141" spans="1:156" x14ac:dyDescent="0.25">
      <c r="A141" s="1">
        <v>44423</v>
      </c>
      <c r="B141" s="18">
        <v>1840932.09</v>
      </c>
      <c r="C141" s="18">
        <v>1007398793.01</v>
      </c>
      <c r="D141" s="18">
        <v>13426.92</v>
      </c>
      <c r="F141" s="1">
        <v>44423</v>
      </c>
      <c r="G141" s="5">
        <v>8068.36</v>
      </c>
      <c r="H141">
        <v>8068.36</v>
      </c>
      <c r="I141" s="5">
        <f t="shared" si="3"/>
        <v>0</v>
      </c>
      <c r="J141" s="1">
        <v>44423</v>
      </c>
      <c r="K141">
        <v>5.2516999999999996</v>
      </c>
      <c r="L141" s="4">
        <v>42722335</v>
      </c>
      <c r="M141" s="11">
        <v>500905079.33000004</v>
      </c>
      <c r="N141" s="11">
        <v>7295127.0300000012</v>
      </c>
      <c r="O141" s="12">
        <v>850728937</v>
      </c>
      <c r="P141" s="11">
        <v>126514446.12</v>
      </c>
      <c r="Q141" s="11">
        <v>112057029.02999999</v>
      </c>
      <c r="R141">
        <v>27431727.120000001</v>
      </c>
      <c r="S141">
        <v>2156217.16</v>
      </c>
      <c r="T141">
        <v>385207681.80000001</v>
      </c>
      <c r="U141">
        <v>2726726.68</v>
      </c>
      <c r="V141">
        <v>390094914.68000001</v>
      </c>
      <c r="W141">
        <v>27216375900</v>
      </c>
      <c r="X141">
        <v>19557276638</v>
      </c>
      <c r="Y141">
        <v>142.1</v>
      </c>
      <c r="Z141" s="13">
        <v>0.66368722300000005</v>
      </c>
      <c r="AA141">
        <v>5.01</v>
      </c>
      <c r="AB141">
        <v>1100</v>
      </c>
      <c r="AC141">
        <v>1945203421499.99</v>
      </c>
      <c r="AD141">
        <v>0.88</v>
      </c>
      <c r="AE141">
        <v>1513.1983333333301</v>
      </c>
      <c r="AF141">
        <v>1165.8444999999999</v>
      </c>
      <c r="AG141">
        <v>1066.0638095238</v>
      </c>
      <c r="AH141">
        <v>1335.396</v>
      </c>
      <c r="AI141">
        <v>13.1383819922537</v>
      </c>
      <c r="AJ141">
        <v>1.87</v>
      </c>
      <c r="AK141" s="15">
        <v>370.3</v>
      </c>
      <c r="AL141" s="15">
        <v>5.93</v>
      </c>
      <c r="AM141">
        <v>40.659999999999997</v>
      </c>
      <c r="AN141" s="18">
        <v>753793.7</v>
      </c>
      <c r="AO141">
        <f t="shared" si="4"/>
        <v>753793700000</v>
      </c>
      <c r="AP141">
        <v>0.53441640000000001</v>
      </c>
      <c r="AQ141">
        <v>5.99</v>
      </c>
      <c r="AR141">
        <v>1.5</v>
      </c>
      <c r="AS141" s="1">
        <v>44058</v>
      </c>
      <c r="AT141">
        <v>29846794000</v>
      </c>
      <c r="AU141">
        <v>0.4</v>
      </c>
      <c r="AV141" s="3">
        <v>3704</v>
      </c>
      <c r="AW141">
        <v>27335.53</v>
      </c>
      <c r="AX141">
        <v>3437407000</v>
      </c>
      <c r="AY141">
        <v>22505000</v>
      </c>
      <c r="AZ141">
        <v>5806026000</v>
      </c>
      <c r="BA141">
        <v>14705051000</v>
      </c>
      <c r="BB141">
        <v>5875804000</v>
      </c>
      <c r="BC141">
        <v>23970990000</v>
      </c>
      <c r="BF141">
        <v>7659099262</v>
      </c>
      <c r="BG141">
        <v>46773652538</v>
      </c>
      <c r="BH141" s="4">
        <v>23397966</v>
      </c>
      <c r="BI141" s="4">
        <v>34178504</v>
      </c>
      <c r="BJ141" s="4">
        <v>127452208</v>
      </c>
      <c r="BK141" s="4">
        <v>166503230</v>
      </c>
      <c r="BL141" s="4">
        <v>9139008</v>
      </c>
      <c r="BM141" s="4">
        <v>132421335</v>
      </c>
      <c r="BN141" s="4">
        <v>5419248</v>
      </c>
      <c r="BO141" s="4">
        <v>33092711</v>
      </c>
      <c r="BP141" s="4">
        <v>220729202</v>
      </c>
      <c r="BQ141" s="4">
        <v>91282893</v>
      </c>
      <c r="BR141" s="4">
        <v>7112632</v>
      </c>
      <c r="BT141" s="1">
        <v>44424</v>
      </c>
      <c r="BW141" s="1">
        <v>44423</v>
      </c>
      <c r="BX141" s="5">
        <v>10415159.43</v>
      </c>
      <c r="BZ141" s="1">
        <v>44423</v>
      </c>
      <c r="CA141" s="5">
        <v>573245.53</v>
      </c>
      <c r="CE141" s="1">
        <v>44409</v>
      </c>
      <c r="CF141">
        <v>-193956.67</v>
      </c>
      <c r="CG141">
        <v>-189140</v>
      </c>
      <c r="CH141">
        <v>4820</v>
      </c>
      <c r="CI141">
        <v>-63506.67</v>
      </c>
      <c r="CJ141">
        <v>7164756.6699999999</v>
      </c>
      <c r="CK141">
        <v>-85190</v>
      </c>
      <c r="CL141">
        <v>-265233.33</v>
      </c>
      <c r="CN141" s="1">
        <v>44423</v>
      </c>
      <c r="CO141">
        <v>32.8664779</v>
      </c>
      <c r="CQ141" s="20">
        <v>44423</v>
      </c>
      <c r="CR141" s="21">
        <v>33783</v>
      </c>
      <c r="CT141" s="1">
        <v>44392</v>
      </c>
      <c r="CU141" s="1">
        <v>44423</v>
      </c>
      <c r="CV141" s="18">
        <v>1840932.09</v>
      </c>
      <c r="CW141" s="18">
        <v>1007398793.01</v>
      </c>
      <c r="CX141" s="18">
        <v>13426.92</v>
      </c>
      <c r="DA141" s="1">
        <v>39675</v>
      </c>
      <c r="DB141">
        <v>2.5</v>
      </c>
      <c r="DC141">
        <v>2.3E-2</v>
      </c>
      <c r="DD141">
        <v>0.15648000000000001</v>
      </c>
      <c r="DE141">
        <v>957515</v>
      </c>
      <c r="DG141" s="1">
        <v>41075</v>
      </c>
      <c r="DH141">
        <v>0</v>
      </c>
      <c r="DI141">
        <v>0</v>
      </c>
      <c r="DJ141">
        <v>102361566</v>
      </c>
      <c r="DK141">
        <v>37674573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1993036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54941504</v>
      </c>
      <c r="EA141">
        <v>0</v>
      </c>
      <c r="EB141">
        <v>7752453</v>
      </c>
      <c r="EE141" s="1"/>
      <c r="EN141" s="1">
        <v>40770</v>
      </c>
      <c r="EO141">
        <v>323602147</v>
      </c>
      <c r="EP141">
        <v>722189150</v>
      </c>
      <c r="EQ141">
        <v>-398587003</v>
      </c>
      <c r="ES141"/>
      <c r="EV141" s="1">
        <v>44425</v>
      </c>
      <c r="EW141">
        <v>338.85</v>
      </c>
      <c r="EX141" s="1"/>
      <c r="EY141" s="1">
        <v>44392</v>
      </c>
      <c r="EZ141" t="s">
        <v>178</v>
      </c>
    </row>
    <row r="142" spans="1:156" x14ac:dyDescent="0.25">
      <c r="A142" s="1">
        <v>44454</v>
      </c>
      <c r="B142" s="18">
        <v>1876454.48</v>
      </c>
      <c r="C142" s="18">
        <v>1105982735.1199999</v>
      </c>
      <c r="D142" s="18">
        <v>15316.89</v>
      </c>
      <c r="F142" s="1">
        <v>44454</v>
      </c>
      <c r="G142" s="5">
        <v>9173.75</v>
      </c>
      <c r="H142">
        <v>9173.75</v>
      </c>
      <c r="I142" s="5">
        <f t="shared" si="3"/>
        <v>0</v>
      </c>
      <c r="J142" s="1">
        <v>44454</v>
      </c>
      <c r="K142">
        <v>5.2797000000000001</v>
      </c>
      <c r="L142" s="4">
        <v>28850132</v>
      </c>
      <c r="M142" s="11">
        <v>498196952.61999989</v>
      </c>
      <c r="N142" s="11">
        <v>6865550.709999999</v>
      </c>
      <c r="O142" s="12">
        <v>839367490</v>
      </c>
      <c r="P142" s="11">
        <v>128655751.50000001</v>
      </c>
      <c r="Q142" s="11">
        <v>94341815.719999984</v>
      </c>
      <c r="R142">
        <v>30254367.929999996</v>
      </c>
      <c r="S142">
        <v>1815091.8</v>
      </c>
      <c r="T142">
        <v>369161567.27999997</v>
      </c>
      <c r="U142">
        <v>807597.92</v>
      </c>
      <c r="V142">
        <v>371784257</v>
      </c>
      <c r="W142">
        <v>24376129510</v>
      </c>
      <c r="X142">
        <v>19975447581</v>
      </c>
      <c r="Y142">
        <v>138.88999999999999</v>
      </c>
      <c r="Z142" s="13">
        <v>-0.63942673350000001</v>
      </c>
      <c r="AA142">
        <v>5.43</v>
      </c>
      <c r="AB142">
        <v>1100</v>
      </c>
      <c r="AC142">
        <v>1947607414200</v>
      </c>
      <c r="AD142">
        <v>1.2</v>
      </c>
      <c r="AE142">
        <v>1516.62944444444</v>
      </c>
      <c r="AF142">
        <v>1167.8879999999999</v>
      </c>
      <c r="AG142">
        <v>1070.0509523809501</v>
      </c>
      <c r="AH142">
        <v>1333.6432</v>
      </c>
      <c r="AI142">
        <v>12.6403517838183</v>
      </c>
      <c r="AJ142">
        <v>2.16</v>
      </c>
      <c r="AK142" s="16">
        <v>400.85</v>
      </c>
      <c r="AL142" s="16">
        <v>6.08</v>
      </c>
      <c r="AM142">
        <v>43.72</v>
      </c>
      <c r="AN142" s="18">
        <v>745774.4</v>
      </c>
      <c r="AO142">
        <f t="shared" si="4"/>
        <v>745774400000</v>
      </c>
      <c r="AP142">
        <v>0.53441640000000001</v>
      </c>
      <c r="AQ142">
        <v>4.82</v>
      </c>
      <c r="AR142">
        <v>-0.12</v>
      </c>
      <c r="AS142" s="1">
        <v>44089</v>
      </c>
      <c r="AT142">
        <v>29846794000</v>
      </c>
      <c r="AU142">
        <v>0.4</v>
      </c>
      <c r="AV142" s="3">
        <v>3704</v>
      </c>
      <c r="AW142">
        <v>27335.53</v>
      </c>
      <c r="AX142">
        <v>3437407000</v>
      </c>
      <c r="AY142">
        <v>22505000</v>
      </c>
      <c r="AZ142">
        <v>5806026000</v>
      </c>
      <c r="BA142">
        <v>14705051000</v>
      </c>
      <c r="BB142">
        <v>5875804000</v>
      </c>
      <c r="BC142">
        <v>23970990000</v>
      </c>
      <c r="BF142">
        <v>4400681929</v>
      </c>
      <c r="BG142">
        <v>44351577091</v>
      </c>
      <c r="BH142" s="4">
        <v>28307453</v>
      </c>
      <c r="BI142" s="4">
        <v>34190161</v>
      </c>
      <c r="BJ142" s="4">
        <v>123026887</v>
      </c>
      <c r="BK142" s="4">
        <v>155977187</v>
      </c>
      <c r="BL142" s="4">
        <v>11100177</v>
      </c>
      <c r="BM142" s="4">
        <v>136578701</v>
      </c>
      <c r="BN142" s="4">
        <v>4445308</v>
      </c>
      <c r="BO142" s="4">
        <v>33497139</v>
      </c>
      <c r="BP142" s="4">
        <v>204267291</v>
      </c>
      <c r="BQ142" s="4">
        <v>101248404</v>
      </c>
      <c r="BR142" s="4">
        <v>6728782</v>
      </c>
      <c r="BT142" s="1">
        <v>44455</v>
      </c>
      <c r="BW142" s="1">
        <v>44454</v>
      </c>
      <c r="BX142" s="5">
        <v>5843569.2699999996</v>
      </c>
      <c r="BZ142" s="1">
        <v>44454</v>
      </c>
      <c r="CA142" s="5">
        <v>682070.39</v>
      </c>
      <c r="CE142" s="1">
        <v>44440</v>
      </c>
      <c r="CF142">
        <v>-193956.67</v>
      </c>
      <c r="CG142">
        <v>-189140</v>
      </c>
      <c r="CH142">
        <v>4820</v>
      </c>
      <c r="CI142">
        <v>-63506.67</v>
      </c>
      <c r="CJ142">
        <v>7164756.6699999999</v>
      </c>
      <c r="CK142">
        <v>-85190</v>
      </c>
      <c r="CL142">
        <v>-265233.33</v>
      </c>
      <c r="CN142" s="1">
        <v>44454</v>
      </c>
      <c r="CO142">
        <v>32.8664779</v>
      </c>
      <c r="CQ142" s="20">
        <v>44454</v>
      </c>
      <c r="CR142" s="21">
        <v>33786</v>
      </c>
      <c r="CT142" s="1">
        <v>44423</v>
      </c>
      <c r="CU142" s="1">
        <v>44454</v>
      </c>
      <c r="CV142" s="18">
        <v>1876454.48</v>
      </c>
      <c r="CW142" s="18">
        <v>1105982735.1199999</v>
      </c>
      <c r="CX142" s="18">
        <v>15316.89</v>
      </c>
      <c r="DA142" s="1">
        <v>39706</v>
      </c>
      <c r="DB142">
        <v>2.5</v>
      </c>
      <c r="DC142">
        <v>2.3E-2</v>
      </c>
      <c r="DD142">
        <v>0.15648000000000001</v>
      </c>
      <c r="DE142">
        <v>957515</v>
      </c>
      <c r="DG142" s="1">
        <v>41105</v>
      </c>
      <c r="DH142">
        <v>0</v>
      </c>
      <c r="DI142">
        <v>0</v>
      </c>
      <c r="DJ142">
        <v>155006129</v>
      </c>
      <c r="DK142">
        <v>61305383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27141029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56634712</v>
      </c>
      <c r="EA142">
        <v>0</v>
      </c>
      <c r="EB142">
        <v>9925005</v>
      </c>
      <c r="EE142" s="1"/>
      <c r="EN142" s="1">
        <v>40801</v>
      </c>
      <c r="EO142">
        <v>345676092</v>
      </c>
      <c r="EP142">
        <v>694349603</v>
      </c>
      <c r="EQ142">
        <v>-348673511</v>
      </c>
      <c r="ES142"/>
      <c r="EV142" s="1">
        <v>44456</v>
      </c>
      <c r="EW142">
        <f>12235.02-ROUND(AVERAGE(EW134:EW138),2)</f>
        <v>11100.28</v>
      </c>
      <c r="EY142" s="1">
        <v>44423</v>
      </c>
      <c r="EZ142" s="3">
        <v>437200</v>
      </c>
    </row>
    <row r="143" spans="1:156" x14ac:dyDescent="0.25">
      <c r="A143" s="1">
        <v>44484</v>
      </c>
      <c r="B143" s="18">
        <v>1938490.23</v>
      </c>
      <c r="C143" s="18">
        <v>1184728860.22</v>
      </c>
      <c r="D143" s="18">
        <v>22496.55</v>
      </c>
      <c r="F143" s="1">
        <v>44484</v>
      </c>
      <c r="G143" s="5">
        <v>13481.47</v>
      </c>
      <c r="H143">
        <v>13481.47</v>
      </c>
      <c r="I143" s="5">
        <f t="shared" si="3"/>
        <v>0</v>
      </c>
      <c r="J143" s="1">
        <v>44484</v>
      </c>
      <c r="K143">
        <v>5.54</v>
      </c>
      <c r="L143" s="4">
        <v>22200213</v>
      </c>
      <c r="M143" s="11">
        <v>531317565.36000001</v>
      </c>
      <c r="N143" s="11">
        <v>7406992.8099999987</v>
      </c>
      <c r="O143" s="12">
        <v>879234137</v>
      </c>
      <c r="P143" s="11">
        <v>147660390.55000001</v>
      </c>
      <c r="Q143" s="11">
        <v>90887873.959999993</v>
      </c>
      <c r="R143">
        <v>26167238.520000003</v>
      </c>
      <c r="S143">
        <v>2388034.39</v>
      </c>
      <c r="T143">
        <v>385618759.83999997</v>
      </c>
      <c r="U143">
        <v>557166.81000000006</v>
      </c>
      <c r="V143">
        <v>388598418.44999999</v>
      </c>
      <c r="W143">
        <v>22602637234</v>
      </c>
      <c r="X143">
        <v>20538918428</v>
      </c>
      <c r="Y143">
        <v>138.24</v>
      </c>
      <c r="Z143" s="13">
        <v>0.6428961406</v>
      </c>
      <c r="AA143">
        <v>6.3</v>
      </c>
      <c r="AB143">
        <v>1100</v>
      </c>
      <c r="AC143">
        <v>2038315580000</v>
      </c>
      <c r="AD143">
        <v>1.1599999999999999</v>
      </c>
      <c r="AE143">
        <v>1526.1416666666601</v>
      </c>
      <c r="AF143">
        <v>1170.482</v>
      </c>
      <c r="AG143">
        <v>1067.7609523809499</v>
      </c>
      <c r="AH143">
        <v>1338.6248000000001</v>
      </c>
      <c r="AI143">
        <v>12.0770324898936</v>
      </c>
      <c r="AJ143">
        <v>2.25</v>
      </c>
      <c r="AK143" s="15">
        <v>455.82</v>
      </c>
      <c r="AL143" s="15">
        <v>6.34</v>
      </c>
      <c r="AM143">
        <v>12.64</v>
      </c>
      <c r="AN143" s="18">
        <v>754484.1</v>
      </c>
      <c r="AO143">
        <f t="shared" si="4"/>
        <v>754484100000</v>
      </c>
      <c r="AP143">
        <v>0.53441640000000001</v>
      </c>
      <c r="AQ143">
        <v>2.08</v>
      </c>
      <c r="AR143">
        <v>-3.91</v>
      </c>
      <c r="AS143" s="1">
        <v>44119</v>
      </c>
      <c r="AT143">
        <v>29846794000</v>
      </c>
      <c r="AU143">
        <v>0.4</v>
      </c>
      <c r="AV143" s="3">
        <v>3704</v>
      </c>
      <c r="AW143">
        <v>27335.53</v>
      </c>
      <c r="AX143">
        <v>3437407000</v>
      </c>
      <c r="AY143">
        <v>22505000</v>
      </c>
      <c r="AZ143">
        <v>5806026000</v>
      </c>
      <c r="BA143">
        <v>14705051000</v>
      </c>
      <c r="BB143">
        <v>5875804000</v>
      </c>
      <c r="BC143">
        <v>23970990000</v>
      </c>
      <c r="BF143">
        <v>2063718806</v>
      </c>
      <c r="BG143">
        <v>43141555662</v>
      </c>
      <c r="BH143" s="4">
        <v>27308307</v>
      </c>
      <c r="BI143" s="4">
        <v>32465047</v>
      </c>
      <c r="BJ143" s="4">
        <v>119059047</v>
      </c>
      <c r="BK143" s="4">
        <v>152811538</v>
      </c>
      <c r="BL143" s="4">
        <v>10585686</v>
      </c>
      <c r="BM143" s="4">
        <v>147076414</v>
      </c>
      <c r="BN143" s="4">
        <v>5238458</v>
      </c>
      <c r="BO143" s="4">
        <v>28916115</v>
      </c>
      <c r="BP143" s="4">
        <v>240967255</v>
      </c>
      <c r="BQ143" s="4">
        <v>107832145</v>
      </c>
      <c r="BR143" s="4">
        <v>6974125</v>
      </c>
      <c r="BT143" s="1">
        <v>44485</v>
      </c>
      <c r="BW143" s="1">
        <v>44484</v>
      </c>
      <c r="BX143" s="5">
        <v>5248552.66</v>
      </c>
      <c r="BZ143" s="1">
        <v>44484</v>
      </c>
      <c r="CA143" s="5">
        <v>772512.79</v>
      </c>
      <c r="CE143" s="1">
        <v>44470</v>
      </c>
      <c r="CF143">
        <v>-290550</v>
      </c>
      <c r="CG143">
        <v>-286913.33</v>
      </c>
      <c r="CH143">
        <v>3636.67</v>
      </c>
      <c r="CI143">
        <v>35650</v>
      </c>
      <c r="CJ143">
        <v>6822050</v>
      </c>
      <c r="CK143">
        <v>-114176.67</v>
      </c>
      <c r="CL143">
        <v>-308083.33</v>
      </c>
      <c r="CN143" s="1">
        <v>44484</v>
      </c>
      <c r="CO143">
        <v>32.8664779</v>
      </c>
      <c r="CQ143" s="20">
        <v>44484</v>
      </c>
      <c r="CR143" s="21">
        <v>33605</v>
      </c>
      <c r="CT143" s="1">
        <v>44454</v>
      </c>
      <c r="CU143" s="1">
        <v>44484</v>
      </c>
      <c r="CV143" s="18">
        <v>1938490.23</v>
      </c>
      <c r="CW143" s="18">
        <v>1184728860.22</v>
      </c>
      <c r="CX143" s="18">
        <v>22496.55</v>
      </c>
      <c r="DA143" s="1">
        <v>39736</v>
      </c>
      <c r="DB143">
        <v>2.5</v>
      </c>
      <c r="DC143">
        <v>2.3E-2</v>
      </c>
      <c r="DD143">
        <v>0.15648000000000001</v>
      </c>
      <c r="DE143">
        <v>957515</v>
      </c>
      <c r="DG143" s="1">
        <v>41136</v>
      </c>
      <c r="DH143">
        <v>0</v>
      </c>
      <c r="DI143">
        <v>0</v>
      </c>
      <c r="DJ143">
        <v>107510541</v>
      </c>
      <c r="DK143">
        <v>59778849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19891138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23870484</v>
      </c>
      <c r="EA143">
        <v>0</v>
      </c>
      <c r="EB143">
        <v>3970070</v>
      </c>
      <c r="EE143" s="1"/>
      <c r="EN143" s="1">
        <v>40831</v>
      </c>
      <c r="EO143">
        <v>225699981</v>
      </c>
      <c r="EP143">
        <v>647947303</v>
      </c>
      <c r="EQ143">
        <v>-422247322</v>
      </c>
      <c r="ES143"/>
      <c r="EV143" s="1">
        <v>44486</v>
      </c>
      <c r="EW143">
        <v>9687.4699999999993</v>
      </c>
      <c r="EY143" s="1">
        <v>44454</v>
      </c>
      <c r="EZ143" t="s">
        <v>179</v>
      </c>
    </row>
    <row r="144" spans="1:156" x14ac:dyDescent="0.25">
      <c r="A144" s="1">
        <v>44515</v>
      </c>
      <c r="B144" s="18">
        <v>2136571.37</v>
      </c>
      <c r="C144" s="18">
        <v>910622313.13999999</v>
      </c>
      <c r="D144" s="18">
        <v>16004.93</v>
      </c>
      <c r="F144" s="1">
        <v>44515</v>
      </c>
      <c r="G144" s="5">
        <v>9586.44</v>
      </c>
      <c r="H144">
        <v>9586.44</v>
      </c>
      <c r="I144" s="5">
        <f t="shared" si="3"/>
        <v>0</v>
      </c>
      <c r="J144" s="1">
        <v>44515</v>
      </c>
      <c r="K144">
        <v>5.5568999999999997</v>
      </c>
      <c r="L144" s="4">
        <v>19729246</v>
      </c>
      <c r="M144" s="11">
        <v>646167852.21000004</v>
      </c>
      <c r="N144" s="11">
        <v>5558638.1099999994</v>
      </c>
      <c r="O144" s="12">
        <v>970159776</v>
      </c>
      <c r="P144" s="11">
        <v>127143312.58</v>
      </c>
      <c r="Q144" s="11">
        <v>73210751.849999994</v>
      </c>
      <c r="R144">
        <v>30264027.750000004</v>
      </c>
      <c r="S144">
        <v>2168264.9500000002</v>
      </c>
      <c r="T144">
        <v>461625461.94999999</v>
      </c>
      <c r="U144">
        <v>394123.45</v>
      </c>
      <c r="V144">
        <v>464200502.80000001</v>
      </c>
      <c r="W144">
        <v>20501766210</v>
      </c>
      <c r="X144">
        <v>21611840519</v>
      </c>
      <c r="Y144">
        <v>140.06</v>
      </c>
      <c r="Z144" s="13">
        <v>1.8327051699999999E-2</v>
      </c>
      <c r="AA144">
        <v>7.65</v>
      </c>
      <c r="AB144">
        <v>1100</v>
      </c>
      <c r="AC144">
        <v>2043672226800</v>
      </c>
      <c r="AD144">
        <v>0.84</v>
      </c>
      <c r="AE144">
        <v>1533.23555555555</v>
      </c>
      <c r="AF144">
        <v>1180.3315</v>
      </c>
      <c r="AG144">
        <v>1081.1095238095199</v>
      </c>
      <c r="AH144">
        <v>1347.3456000000001</v>
      </c>
      <c r="AI144">
        <v>11.557273955373301</v>
      </c>
      <c r="AJ144">
        <v>1.95</v>
      </c>
      <c r="AK144" s="16">
        <v>430.35</v>
      </c>
      <c r="AL144" s="16">
        <v>6.74</v>
      </c>
      <c r="AM144">
        <v>47.36</v>
      </c>
      <c r="AN144" s="18">
        <v>771279.4</v>
      </c>
      <c r="AO144">
        <f t="shared" si="4"/>
        <v>771279400000</v>
      </c>
      <c r="AP144">
        <v>0.53441640000000001</v>
      </c>
      <c r="AQ144">
        <v>4.43</v>
      </c>
      <c r="AR144">
        <v>-0.51</v>
      </c>
      <c r="AS144" s="1">
        <v>44150</v>
      </c>
      <c r="AT144">
        <v>29846794000</v>
      </c>
      <c r="AU144">
        <v>0.4</v>
      </c>
      <c r="AV144" s="3">
        <v>3704</v>
      </c>
      <c r="AW144">
        <v>27335.53</v>
      </c>
      <c r="AX144">
        <v>3437407000</v>
      </c>
      <c r="AY144">
        <v>22505000</v>
      </c>
      <c r="AZ144">
        <v>5806026000</v>
      </c>
      <c r="BA144">
        <v>14705051000</v>
      </c>
      <c r="BB144">
        <v>5875804000</v>
      </c>
      <c r="BC144">
        <v>23970990000</v>
      </c>
      <c r="BF144">
        <v>-1110074309</v>
      </c>
      <c r="BG144">
        <v>42113606729</v>
      </c>
      <c r="BH144" s="4">
        <v>28223013</v>
      </c>
      <c r="BI144" s="4">
        <v>32115234</v>
      </c>
      <c r="BJ144" s="4">
        <v>131801759</v>
      </c>
      <c r="BK144" s="4">
        <v>142475195</v>
      </c>
      <c r="BL144" s="4">
        <v>10357533</v>
      </c>
      <c r="BM144" s="4">
        <v>143554360</v>
      </c>
      <c r="BN144" s="4">
        <v>5610307</v>
      </c>
      <c r="BO144" s="4">
        <v>34230349</v>
      </c>
      <c r="BP144" s="4">
        <v>318154772</v>
      </c>
      <c r="BQ144" s="4">
        <v>118284838</v>
      </c>
      <c r="BR144" s="4">
        <v>5352416</v>
      </c>
      <c r="BT144" s="1">
        <v>44516</v>
      </c>
      <c r="BW144" s="1">
        <v>44515</v>
      </c>
      <c r="BX144" s="5">
        <v>3590606.21</v>
      </c>
      <c r="BZ144" s="1">
        <v>44515</v>
      </c>
      <c r="CA144" s="5">
        <v>672568.8</v>
      </c>
      <c r="CE144" s="1">
        <v>44501</v>
      </c>
      <c r="CF144">
        <v>-290550</v>
      </c>
      <c r="CG144">
        <v>-286913.33</v>
      </c>
      <c r="CH144">
        <v>3636.67</v>
      </c>
      <c r="CI144">
        <v>35650</v>
      </c>
      <c r="CJ144">
        <v>6822050</v>
      </c>
      <c r="CK144">
        <v>-114176.67</v>
      </c>
      <c r="CL144">
        <v>-308083.33</v>
      </c>
      <c r="CN144" s="1">
        <v>44515</v>
      </c>
      <c r="CO144">
        <v>32.8664779</v>
      </c>
      <c r="CQ144" s="20">
        <v>44515</v>
      </c>
      <c r="CR144" s="21">
        <v>34217</v>
      </c>
      <c r="CT144" s="1">
        <v>44484</v>
      </c>
      <c r="CU144" s="1">
        <v>44515</v>
      </c>
      <c r="CV144" s="18">
        <v>2136571.37</v>
      </c>
      <c r="CW144" s="18">
        <v>910622313.13999999</v>
      </c>
      <c r="CX144" s="18">
        <v>16004.93</v>
      </c>
      <c r="DA144" s="1">
        <v>39767</v>
      </c>
      <c r="DB144">
        <v>2.5</v>
      </c>
      <c r="DC144">
        <v>2.3E-2</v>
      </c>
      <c r="DD144">
        <v>0.15648000000000001</v>
      </c>
      <c r="DE144">
        <v>957515</v>
      </c>
      <c r="DG144" s="1">
        <v>41167</v>
      </c>
      <c r="DH144">
        <v>0</v>
      </c>
      <c r="DI144">
        <v>0</v>
      </c>
      <c r="DJ144">
        <v>159710063</v>
      </c>
      <c r="DK144">
        <v>61133522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6594255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83139643</v>
      </c>
      <c r="EA144">
        <v>0</v>
      </c>
      <c r="EB144">
        <v>8842643</v>
      </c>
      <c r="EE144" s="1"/>
      <c r="EN144" s="1">
        <v>40862</v>
      </c>
      <c r="EO144">
        <v>263750615</v>
      </c>
      <c r="EP144">
        <v>765070265</v>
      </c>
      <c r="EQ144">
        <v>-501319650</v>
      </c>
      <c r="ES144"/>
      <c r="EV144" s="1">
        <v>44517</v>
      </c>
      <c r="EW144">
        <v>903.27</v>
      </c>
      <c r="EY144" s="1">
        <v>44484</v>
      </c>
      <c r="EZ144" s="3">
        <v>47360</v>
      </c>
    </row>
    <row r="145" spans="1:156" x14ac:dyDescent="0.25">
      <c r="A145" s="1">
        <v>44545</v>
      </c>
      <c r="B145" s="18">
        <v>2574832.34</v>
      </c>
      <c r="C145" s="18">
        <v>765179926.66999996</v>
      </c>
      <c r="D145" s="18">
        <v>28568.39</v>
      </c>
      <c r="F145" s="1">
        <v>44545</v>
      </c>
      <c r="G145" s="5">
        <v>17124.43</v>
      </c>
      <c r="H145">
        <v>17124.43</v>
      </c>
      <c r="I145" s="5">
        <f t="shared" si="3"/>
        <v>0</v>
      </c>
      <c r="J145" s="1">
        <v>44545</v>
      </c>
      <c r="K145">
        <v>5.6513999999999998</v>
      </c>
      <c r="L145" s="4">
        <v>30225659</v>
      </c>
      <c r="M145" s="11">
        <v>557771667.92000008</v>
      </c>
      <c r="N145" s="11">
        <v>7975799.1999999993</v>
      </c>
      <c r="O145" s="12">
        <v>991229983</v>
      </c>
      <c r="P145" s="11">
        <v>135166000.19999999</v>
      </c>
      <c r="Q145" s="11">
        <v>170206723.82000002</v>
      </c>
      <c r="R145">
        <v>28869655.539999995</v>
      </c>
      <c r="S145">
        <v>2770808.29</v>
      </c>
      <c r="T145">
        <v>477736064.19</v>
      </c>
      <c r="U145">
        <v>612681.66</v>
      </c>
      <c r="V145">
        <v>481119554.14000005</v>
      </c>
      <c r="W145">
        <v>24432406778</v>
      </c>
      <c r="X145">
        <v>20419466049</v>
      </c>
      <c r="Y145">
        <v>142.02000000000001</v>
      </c>
      <c r="Z145" s="13">
        <v>0.87083353569999999</v>
      </c>
      <c r="AA145">
        <v>8.76</v>
      </c>
      <c r="AB145">
        <v>1100</v>
      </c>
      <c r="AC145">
        <v>2046959685600</v>
      </c>
      <c r="AD145">
        <v>0.73</v>
      </c>
      <c r="AE145">
        <v>1549.3955555555499</v>
      </c>
      <c r="AF145">
        <v>1189.7394999999999</v>
      </c>
      <c r="AG145">
        <v>1089.99047619047</v>
      </c>
      <c r="AH145">
        <v>1364.0608</v>
      </c>
      <c r="AI145">
        <v>11.1462722025278</v>
      </c>
      <c r="AJ145">
        <v>1.73</v>
      </c>
      <c r="AK145" s="15">
        <v>417.92</v>
      </c>
      <c r="AL145" s="15">
        <v>6.67</v>
      </c>
      <c r="AM145">
        <v>29.99</v>
      </c>
      <c r="AN145" s="18">
        <v>783800.9</v>
      </c>
      <c r="AO145">
        <f t="shared" si="4"/>
        <v>783800900000</v>
      </c>
      <c r="AP145">
        <v>0.53441640000000001</v>
      </c>
      <c r="AQ145">
        <v>4.17</v>
      </c>
      <c r="AR145">
        <v>-1.8</v>
      </c>
      <c r="AS145" s="1">
        <v>44180</v>
      </c>
      <c r="AT145">
        <v>29846794000</v>
      </c>
      <c r="AU145">
        <v>0.4</v>
      </c>
      <c r="AV145" s="3">
        <v>3704</v>
      </c>
      <c r="AW145">
        <v>27335.53</v>
      </c>
      <c r="AX145">
        <v>3437407000</v>
      </c>
      <c r="AY145">
        <v>22505000</v>
      </c>
      <c r="AZ145">
        <v>5806026000</v>
      </c>
      <c r="BA145">
        <v>14705051000</v>
      </c>
      <c r="BB145">
        <v>5875804000</v>
      </c>
      <c r="BC145">
        <v>23970990000</v>
      </c>
      <c r="BF145">
        <v>4012940729</v>
      </c>
      <c r="BG145">
        <v>44851872827</v>
      </c>
      <c r="BH145" s="4">
        <v>23946369</v>
      </c>
      <c r="BI145" s="4">
        <v>30167094</v>
      </c>
      <c r="BJ145" s="4">
        <v>149763710</v>
      </c>
      <c r="BK145" s="4">
        <v>166212730</v>
      </c>
      <c r="BL145" s="4">
        <v>12493931</v>
      </c>
      <c r="BM145" s="4">
        <v>140327643</v>
      </c>
      <c r="BN145" s="4">
        <v>6297711</v>
      </c>
      <c r="BO145" s="4">
        <v>29009974</v>
      </c>
      <c r="BP145" s="4">
        <v>312384514</v>
      </c>
      <c r="BQ145" s="4">
        <v>113045019</v>
      </c>
      <c r="BR145" s="4">
        <v>7581288</v>
      </c>
      <c r="BT145" s="1">
        <v>44546</v>
      </c>
      <c r="BW145" s="1">
        <v>44545</v>
      </c>
      <c r="BX145" s="5">
        <v>3323415.23</v>
      </c>
      <c r="BZ145" s="1">
        <v>44545</v>
      </c>
      <c r="CA145" s="5">
        <v>687603.04</v>
      </c>
      <c r="CE145" s="1">
        <v>44531</v>
      </c>
      <c r="CF145">
        <v>-290550</v>
      </c>
      <c r="CG145">
        <v>-286913.33</v>
      </c>
      <c r="CH145">
        <v>3636.67</v>
      </c>
      <c r="CI145">
        <v>35650</v>
      </c>
      <c r="CJ145">
        <v>6822050</v>
      </c>
      <c r="CK145">
        <v>-114176.67</v>
      </c>
      <c r="CL145">
        <v>-308083.33</v>
      </c>
      <c r="CN145" s="1">
        <v>44545</v>
      </c>
      <c r="CO145">
        <v>32.8664779</v>
      </c>
      <c r="CQ145" s="20">
        <v>44545</v>
      </c>
      <c r="CR145" s="21">
        <v>34323</v>
      </c>
      <c r="CT145" s="1">
        <v>44515</v>
      </c>
      <c r="CU145" s="1">
        <v>44545</v>
      </c>
      <c r="CV145" s="18">
        <v>2574832.34</v>
      </c>
      <c r="CW145" s="18">
        <v>765179926.66999996</v>
      </c>
      <c r="CX145" s="18">
        <v>28568.39</v>
      </c>
      <c r="DA145" s="1">
        <v>39797</v>
      </c>
      <c r="DB145">
        <v>2.5</v>
      </c>
      <c r="DC145">
        <v>2.3E-2</v>
      </c>
      <c r="DD145">
        <v>0.15648000000000001</v>
      </c>
      <c r="DE145">
        <v>957515</v>
      </c>
      <c r="DG145" s="1">
        <v>41197</v>
      </c>
      <c r="DH145">
        <v>0</v>
      </c>
      <c r="DI145">
        <v>0</v>
      </c>
      <c r="DJ145">
        <v>127443340</v>
      </c>
      <c r="DK145">
        <v>82930676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12641320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24243610</v>
      </c>
      <c r="EA145">
        <v>0</v>
      </c>
      <c r="EB145">
        <v>7627734</v>
      </c>
      <c r="EE145" s="1"/>
      <c r="EN145" s="1">
        <v>40892</v>
      </c>
      <c r="EO145">
        <v>224392275</v>
      </c>
      <c r="EP145">
        <v>600532415</v>
      </c>
      <c r="EQ145">
        <v>-376140140</v>
      </c>
      <c r="ES145"/>
      <c r="EV145" s="1">
        <v>44547</v>
      </c>
      <c r="EW145">
        <v>1158.8599999999999</v>
      </c>
      <c r="EY145" s="1">
        <v>44515</v>
      </c>
      <c r="EZ145" t="s">
        <v>180</v>
      </c>
    </row>
    <row r="146" spans="1:156" x14ac:dyDescent="0.25">
      <c r="A146" s="1">
        <v>44576</v>
      </c>
      <c r="B146" s="18">
        <v>2651430.89</v>
      </c>
      <c r="C146" s="18">
        <v>751200973.20000005</v>
      </c>
      <c r="D146" s="18">
        <v>16160.13</v>
      </c>
      <c r="F146" s="1">
        <v>44576</v>
      </c>
      <c r="G146">
        <v>1148.1300000000001</v>
      </c>
      <c r="H146">
        <v>1148.1300000000001</v>
      </c>
      <c r="I146" s="5">
        <f t="shared" si="3"/>
        <v>0</v>
      </c>
      <c r="J146" s="1">
        <v>44576</v>
      </c>
      <c r="K146">
        <v>5.5340999999999996</v>
      </c>
      <c r="L146" s="4">
        <v>52170605</v>
      </c>
      <c r="M146" s="11">
        <v>610099715.9200002</v>
      </c>
      <c r="N146" s="11">
        <v>7042739.0999999996</v>
      </c>
      <c r="O146" s="12">
        <v>937527521</v>
      </c>
      <c r="P146" s="11">
        <v>128691368.14</v>
      </c>
      <c r="Q146" s="11">
        <v>75511937.62000002</v>
      </c>
      <c r="R146">
        <v>27782293.180000003</v>
      </c>
      <c r="S146">
        <v>2522549.89</v>
      </c>
      <c r="T146">
        <v>433787678.94</v>
      </c>
      <c r="U146">
        <v>2487431.62</v>
      </c>
      <c r="V146">
        <v>438797660.44999999</v>
      </c>
      <c r="W146">
        <v>19781490019</v>
      </c>
      <c r="X146">
        <v>19838910380</v>
      </c>
      <c r="Y146">
        <v>132.4</v>
      </c>
      <c r="Z146" s="13">
        <v>1.8175493283999999</v>
      </c>
      <c r="AA146">
        <v>9.15</v>
      </c>
      <c r="AB146">
        <v>1212</v>
      </c>
      <c r="AC146">
        <v>1983410371799.99</v>
      </c>
      <c r="AD146">
        <v>0.67</v>
      </c>
      <c r="AE146">
        <v>1552.91333333333</v>
      </c>
      <c r="AF146">
        <v>1194.3844999999999</v>
      </c>
      <c r="AG146">
        <v>1096.54476190476</v>
      </c>
      <c r="AH146">
        <v>1369.0768</v>
      </c>
      <c r="AI146">
        <v>11.209944545759001</v>
      </c>
      <c r="AJ146">
        <v>1.54</v>
      </c>
      <c r="AK146" s="16">
        <v>463.93</v>
      </c>
      <c r="AL146" s="16">
        <v>6.64</v>
      </c>
      <c r="AM146">
        <v>4.4000000000000004</v>
      </c>
      <c r="AN146" s="18">
        <v>728613.5</v>
      </c>
      <c r="AO146">
        <f t="shared" si="4"/>
        <v>728613500000</v>
      </c>
      <c r="AP146">
        <v>0.53949069999999999</v>
      </c>
      <c r="AQ146">
        <v>-5.81</v>
      </c>
      <c r="AR146">
        <v>-10.94</v>
      </c>
      <c r="AS146" s="1">
        <v>44211</v>
      </c>
      <c r="AT146">
        <v>33605801000</v>
      </c>
      <c r="AU146">
        <v>0.4</v>
      </c>
      <c r="AV146" s="3">
        <v>3704</v>
      </c>
      <c r="AW146">
        <v>30699.57</v>
      </c>
      <c r="AX146">
        <v>3568480000</v>
      </c>
      <c r="AY146">
        <v>20396000</v>
      </c>
      <c r="AZ146">
        <v>7460218000</v>
      </c>
      <c r="BA146">
        <v>16141426000</v>
      </c>
      <c r="BB146">
        <v>6415281000</v>
      </c>
      <c r="BC146">
        <v>27190520000</v>
      </c>
      <c r="BF146">
        <v>-57420361</v>
      </c>
      <c r="BG146">
        <v>39620400399</v>
      </c>
      <c r="BH146" s="4">
        <v>47239847</v>
      </c>
      <c r="BI146" s="4">
        <v>32108672</v>
      </c>
      <c r="BJ146" s="4">
        <v>151870354</v>
      </c>
      <c r="BK146" s="4">
        <v>160496615</v>
      </c>
      <c r="BL146" s="4">
        <v>9730121</v>
      </c>
      <c r="BM146" s="4">
        <v>152784768</v>
      </c>
      <c r="BN146" s="4">
        <v>7826853</v>
      </c>
      <c r="BO146" s="4">
        <v>22279755</v>
      </c>
      <c r="BP146" s="4">
        <v>241135296</v>
      </c>
      <c r="BQ146" s="4">
        <v>105470735</v>
      </c>
      <c r="BR146" s="4">
        <v>6584505</v>
      </c>
      <c r="BT146" s="1">
        <v>39828</v>
      </c>
      <c r="BW146" s="1">
        <v>44576</v>
      </c>
      <c r="BX146" s="5">
        <v>9288435.6499999985</v>
      </c>
      <c r="BZ146" s="1">
        <v>44576</v>
      </c>
      <c r="CA146" s="5">
        <v>689281.8</v>
      </c>
      <c r="CE146" s="1">
        <v>44562</v>
      </c>
      <c r="CF146">
        <v>-87950</v>
      </c>
      <c r="CG146">
        <v>-82543.33</v>
      </c>
      <c r="CH146">
        <v>5406.67</v>
      </c>
      <c r="CI146">
        <v>7290</v>
      </c>
      <c r="CJ146">
        <v>6792253.3300000001</v>
      </c>
      <c r="CK146">
        <v>-172790</v>
      </c>
      <c r="CL146">
        <v>-259503.33</v>
      </c>
      <c r="CN146" s="1">
        <v>44576</v>
      </c>
      <c r="CO146">
        <v>31.979144999999999</v>
      </c>
      <c r="CQ146" s="20">
        <v>44576</v>
      </c>
      <c r="CR146" s="21">
        <v>34380.83</v>
      </c>
      <c r="CT146" s="1">
        <v>44545</v>
      </c>
      <c r="CU146" s="1">
        <v>44576</v>
      </c>
      <c r="CV146" s="18">
        <v>2651430.89</v>
      </c>
      <c r="CW146" s="18">
        <v>751200973.20000005</v>
      </c>
      <c r="CX146" s="18">
        <v>16160.13</v>
      </c>
      <c r="DA146" s="1">
        <v>39828</v>
      </c>
      <c r="DB146">
        <v>2.5</v>
      </c>
      <c r="DC146">
        <v>2.1999999999999999E-2</v>
      </c>
      <c r="DD146">
        <v>0.1565</v>
      </c>
      <c r="DE146">
        <v>986826</v>
      </c>
      <c r="DG146" s="1">
        <v>41228</v>
      </c>
      <c r="DH146">
        <v>0</v>
      </c>
      <c r="DI146">
        <v>0</v>
      </c>
      <c r="DJ146">
        <v>46760976</v>
      </c>
      <c r="DK146">
        <v>14523192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17427638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8927310</v>
      </c>
      <c r="EA146">
        <v>0</v>
      </c>
      <c r="EB146">
        <v>5882836</v>
      </c>
      <c r="EE146" s="1"/>
      <c r="EN146" s="1">
        <v>40923</v>
      </c>
      <c r="EO146">
        <v>170404629</v>
      </c>
      <c r="EP146">
        <v>522529148</v>
      </c>
      <c r="EQ146">
        <v>-352124519</v>
      </c>
      <c r="ES146"/>
      <c r="EV146" s="1">
        <v>44578</v>
      </c>
      <c r="EW146">
        <v>1909.85</v>
      </c>
      <c r="EX146" s="1"/>
      <c r="EY146" s="10">
        <v>44545</v>
      </c>
      <c r="EZ146" s="3">
        <v>4400</v>
      </c>
    </row>
    <row r="147" spans="1:156" x14ac:dyDescent="0.25">
      <c r="A147" s="1">
        <v>44607</v>
      </c>
      <c r="B147" s="18">
        <v>2251507.9300000002</v>
      </c>
      <c r="C147" s="18">
        <v>551753138.38</v>
      </c>
      <c r="D147" s="18">
        <v>17426.63</v>
      </c>
      <c r="F147" s="1">
        <v>44607</v>
      </c>
      <c r="G147">
        <v>1095.18</v>
      </c>
      <c r="H147">
        <v>1095.18</v>
      </c>
      <c r="I147" s="5">
        <f t="shared" si="3"/>
        <v>0</v>
      </c>
      <c r="J147" s="1">
        <v>44607</v>
      </c>
      <c r="K147">
        <v>5.1966000000000001</v>
      </c>
      <c r="L147" s="4">
        <v>117851146</v>
      </c>
      <c r="M147" s="11">
        <v>557960332.47000003</v>
      </c>
      <c r="N147" s="11">
        <v>6325314.6200000001</v>
      </c>
      <c r="O147" s="12">
        <v>783190636</v>
      </c>
      <c r="P147" s="11">
        <v>129200891.64999998</v>
      </c>
      <c r="Q147" s="11">
        <v>11706203.17</v>
      </c>
      <c r="R147">
        <v>22510705.080000002</v>
      </c>
      <c r="S147">
        <v>2119160.2599999998</v>
      </c>
      <c r="T147">
        <v>387584158.02999997</v>
      </c>
      <c r="U147">
        <v>7100798.4699999997</v>
      </c>
      <c r="V147">
        <v>396804116.75999999</v>
      </c>
      <c r="W147">
        <v>23511291422</v>
      </c>
      <c r="X147">
        <v>18883775321</v>
      </c>
      <c r="Y147">
        <v>136.30000000000001</v>
      </c>
      <c r="Z147" s="13">
        <v>1.8329186734</v>
      </c>
      <c r="AA147">
        <v>10.49</v>
      </c>
      <c r="AB147">
        <v>1212</v>
      </c>
      <c r="AC147">
        <v>1859031684000</v>
      </c>
      <c r="AD147">
        <v>1</v>
      </c>
      <c r="AE147">
        <v>1561.93333333333</v>
      </c>
      <c r="AF147">
        <v>1208.0435</v>
      </c>
      <c r="AG147">
        <v>1106.3838095238</v>
      </c>
      <c r="AH147">
        <v>1382.1579999999999</v>
      </c>
      <c r="AI147">
        <v>11.203729603729601</v>
      </c>
      <c r="AJ147">
        <v>2.0099999999999998</v>
      </c>
      <c r="AK147" s="15">
        <v>491.54</v>
      </c>
      <c r="AL147" s="15">
        <v>6.6</v>
      </c>
      <c r="AM147">
        <v>35.79</v>
      </c>
      <c r="AN147" s="18">
        <v>752423.7</v>
      </c>
      <c r="AO147">
        <f t="shared" si="4"/>
        <v>752423700000</v>
      </c>
      <c r="AP147">
        <v>0.53949069999999999</v>
      </c>
      <c r="AQ147">
        <v>8.34</v>
      </c>
      <c r="AR147">
        <v>2.64</v>
      </c>
      <c r="AS147" s="1">
        <v>44242</v>
      </c>
      <c r="AT147">
        <v>33605801000</v>
      </c>
      <c r="AU147">
        <v>0.4</v>
      </c>
      <c r="AV147" s="3">
        <v>3704</v>
      </c>
      <c r="AW147">
        <v>30699.57</v>
      </c>
      <c r="AX147">
        <v>3568480000</v>
      </c>
      <c r="AY147">
        <v>20396000</v>
      </c>
      <c r="AZ147">
        <v>7460218000</v>
      </c>
      <c r="BA147">
        <v>16141426000</v>
      </c>
      <c r="BB147">
        <v>6415281000</v>
      </c>
      <c r="BC147">
        <v>27190520000</v>
      </c>
      <c r="BF147">
        <v>4627516101</v>
      </c>
      <c r="BG147">
        <v>42395066743</v>
      </c>
      <c r="BH147" s="4">
        <v>21091944</v>
      </c>
      <c r="BI147" s="4">
        <v>30448514</v>
      </c>
      <c r="BJ147" s="4">
        <v>108935301</v>
      </c>
      <c r="BK147" s="4">
        <v>138473393</v>
      </c>
      <c r="BL147" s="4">
        <v>8744311</v>
      </c>
      <c r="BM147" s="4">
        <v>108578749</v>
      </c>
      <c r="BN147" s="4">
        <v>6182442</v>
      </c>
      <c r="BO147" s="4">
        <v>21374744</v>
      </c>
      <c r="BP147" s="4">
        <v>240739770</v>
      </c>
      <c r="BQ147" s="4">
        <v>92616145</v>
      </c>
      <c r="BR147" s="4">
        <v>6005323</v>
      </c>
      <c r="BT147" s="1">
        <v>39859</v>
      </c>
      <c r="BW147" s="1">
        <v>44607</v>
      </c>
      <c r="BX147" s="5">
        <v>9684374.7799999993</v>
      </c>
      <c r="BZ147" s="1">
        <v>44607</v>
      </c>
      <c r="CA147" s="5">
        <v>530892.55000000005</v>
      </c>
      <c r="CE147" s="1">
        <v>44593</v>
      </c>
      <c r="CF147">
        <v>-87950</v>
      </c>
      <c r="CG147">
        <v>-82543.33</v>
      </c>
      <c r="CH147">
        <v>5406.67</v>
      </c>
      <c r="CI147">
        <v>7290</v>
      </c>
      <c r="CJ147">
        <v>6792253.3300000001</v>
      </c>
      <c r="CK147">
        <v>-172790</v>
      </c>
      <c r="CL147">
        <v>-259503.33</v>
      </c>
      <c r="CN147" s="1">
        <v>44607</v>
      </c>
      <c r="CO147">
        <v>31.979144999999999</v>
      </c>
      <c r="CQ147" s="20">
        <v>44607</v>
      </c>
      <c r="CR147" s="21">
        <v>34111.83</v>
      </c>
      <c r="CT147" s="1">
        <v>44576</v>
      </c>
      <c r="CU147" s="1">
        <v>44607</v>
      </c>
      <c r="CV147" s="18">
        <v>2251507.9300000002</v>
      </c>
      <c r="CW147" s="18">
        <v>551753138.38</v>
      </c>
      <c r="CX147" s="18">
        <v>17426.63</v>
      </c>
      <c r="DA147" s="1">
        <v>39859</v>
      </c>
      <c r="DB147">
        <v>2.5</v>
      </c>
      <c r="DC147">
        <v>2.1999999999999999E-2</v>
      </c>
      <c r="DD147">
        <v>0.1565</v>
      </c>
      <c r="DE147">
        <v>986826</v>
      </c>
      <c r="DG147" s="1">
        <v>41258</v>
      </c>
      <c r="DH147">
        <v>0</v>
      </c>
      <c r="DI147">
        <v>0</v>
      </c>
      <c r="DJ147">
        <v>120634338</v>
      </c>
      <c r="DK147">
        <v>95458432</v>
      </c>
      <c r="DL147">
        <v>0</v>
      </c>
      <c r="DM147">
        <v>1</v>
      </c>
      <c r="DN147">
        <v>0</v>
      </c>
      <c r="DO147">
        <v>100</v>
      </c>
      <c r="DP147">
        <v>0</v>
      </c>
      <c r="DQ147">
        <v>0</v>
      </c>
      <c r="DR147">
        <v>0</v>
      </c>
      <c r="DS147">
        <v>11590637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9981120</v>
      </c>
      <c r="EA147">
        <v>0</v>
      </c>
      <c r="EB147">
        <v>3604048</v>
      </c>
      <c r="EE147" s="1"/>
      <c r="EN147" s="1">
        <v>40954</v>
      </c>
      <c r="EO147">
        <v>181596697</v>
      </c>
      <c r="EP147">
        <v>741611665</v>
      </c>
      <c r="EQ147">
        <v>-560014968</v>
      </c>
      <c r="ES147" s="3"/>
      <c r="EV147" s="1">
        <v>44609</v>
      </c>
      <c r="EW147">
        <v>1489.99</v>
      </c>
      <c r="EX147" s="1"/>
      <c r="EY147" s="10">
        <v>44576</v>
      </c>
      <c r="EZ147" t="s">
        <v>181</v>
      </c>
    </row>
    <row r="148" spans="1:156" x14ac:dyDescent="0.25">
      <c r="A148" s="1">
        <v>44635</v>
      </c>
      <c r="B148" s="18">
        <v>1684661.49</v>
      </c>
      <c r="C148" s="18">
        <v>519587320.89999998</v>
      </c>
      <c r="D148" s="18">
        <v>11106.61</v>
      </c>
      <c r="F148" s="1">
        <v>44635</v>
      </c>
      <c r="G148" s="5">
        <v>27709.72</v>
      </c>
      <c r="H148">
        <v>80.03</v>
      </c>
      <c r="I148" s="5">
        <f t="shared" si="3"/>
        <v>27629.690000000002</v>
      </c>
      <c r="J148" s="1">
        <v>44635</v>
      </c>
      <c r="K148">
        <v>4.9683999999999999</v>
      </c>
      <c r="L148" s="4">
        <v>97361402</v>
      </c>
      <c r="M148" s="11">
        <v>619842237.55000007</v>
      </c>
      <c r="N148" s="11">
        <v>7667526.29</v>
      </c>
      <c r="O148" s="12">
        <v>875325775</v>
      </c>
      <c r="P148" s="11">
        <v>156222484.31</v>
      </c>
      <c r="Q148" s="11">
        <v>11003426.41</v>
      </c>
      <c r="R148">
        <v>23337870.550000004</v>
      </c>
      <c r="S148">
        <v>2670669.75</v>
      </c>
      <c r="T148">
        <v>424610871.51999998</v>
      </c>
      <c r="U148">
        <v>5190426.8099999996</v>
      </c>
      <c r="V148">
        <v>432471968.07999998</v>
      </c>
      <c r="W148">
        <v>29396415272</v>
      </c>
      <c r="X148">
        <v>21810855881</v>
      </c>
      <c r="Y148">
        <v>148.63999999999999</v>
      </c>
      <c r="Z148" s="13">
        <v>1.7407971295</v>
      </c>
      <c r="AA148">
        <v>11.15</v>
      </c>
      <c r="AB148">
        <v>1212</v>
      </c>
      <c r="AC148">
        <v>1754684859600</v>
      </c>
      <c r="AD148">
        <v>1.71</v>
      </c>
      <c r="AE148">
        <v>1554.61055555555</v>
      </c>
      <c r="AF148">
        <v>1214.0974999999901</v>
      </c>
      <c r="AG148">
        <v>1112.37619047619</v>
      </c>
      <c r="AH148">
        <v>1378.8788</v>
      </c>
      <c r="AI148">
        <v>11.143960307393799</v>
      </c>
      <c r="AJ148">
        <v>2.62</v>
      </c>
      <c r="AK148" s="16">
        <v>559.35</v>
      </c>
      <c r="AL148" s="16">
        <v>7.01</v>
      </c>
      <c r="AM148">
        <v>6.0698999999999996</v>
      </c>
      <c r="AN148" s="18">
        <v>834671.4</v>
      </c>
      <c r="AO148">
        <f t="shared" si="4"/>
        <v>834671400000</v>
      </c>
      <c r="AP148">
        <v>0.53949069999999999</v>
      </c>
      <c r="AQ148">
        <v>8.02</v>
      </c>
      <c r="AR148">
        <v>0.96</v>
      </c>
      <c r="AS148" s="1">
        <v>44270</v>
      </c>
      <c r="AT148">
        <v>33605801000</v>
      </c>
      <c r="AU148">
        <v>0.4</v>
      </c>
      <c r="AV148" s="3">
        <v>3704</v>
      </c>
      <c r="AW148">
        <v>30699.57</v>
      </c>
      <c r="AX148">
        <v>3568480000</v>
      </c>
      <c r="AY148">
        <v>20396000</v>
      </c>
      <c r="AZ148">
        <v>7460218000</v>
      </c>
      <c r="BA148">
        <v>16141426000</v>
      </c>
      <c r="BB148">
        <v>6415281000</v>
      </c>
      <c r="BC148">
        <v>27190520000</v>
      </c>
      <c r="BF148">
        <v>7585559391</v>
      </c>
      <c r="BG148">
        <v>51207271153</v>
      </c>
      <c r="BH148" s="4">
        <v>20208857</v>
      </c>
      <c r="BI148" s="4">
        <v>31473546</v>
      </c>
      <c r="BJ148" s="4">
        <v>108615253</v>
      </c>
      <c r="BK148" s="4">
        <v>146282368</v>
      </c>
      <c r="BL148" s="4">
        <v>8298723</v>
      </c>
      <c r="BM148" s="4">
        <v>115970272</v>
      </c>
      <c r="BN148" s="4">
        <v>10239240</v>
      </c>
      <c r="BO148" s="4">
        <v>28825324</v>
      </c>
      <c r="BP148" s="4">
        <v>305082666</v>
      </c>
      <c r="BQ148" s="4">
        <v>93043912</v>
      </c>
      <c r="BR148" s="4">
        <v>7285614</v>
      </c>
      <c r="BT148" s="1">
        <v>39887</v>
      </c>
      <c r="BW148" s="1">
        <v>44635</v>
      </c>
      <c r="BX148" s="5">
        <v>27195435.759999998</v>
      </c>
      <c r="BZ148" s="1">
        <v>44635</v>
      </c>
      <c r="CA148" s="5">
        <v>685309.19</v>
      </c>
      <c r="CE148" s="1">
        <v>44621</v>
      </c>
      <c r="CF148">
        <v>-87950</v>
      </c>
      <c r="CG148">
        <v>-82543.33</v>
      </c>
      <c r="CH148">
        <v>5406.67</v>
      </c>
      <c r="CI148">
        <v>7290</v>
      </c>
      <c r="CJ148">
        <v>6792253.3300000001</v>
      </c>
      <c r="CK148">
        <v>-172790</v>
      </c>
      <c r="CL148">
        <v>-259503.33</v>
      </c>
      <c r="CN148" s="1">
        <v>44635</v>
      </c>
      <c r="CO148">
        <v>31.979144999999999</v>
      </c>
      <c r="CQ148" s="20">
        <v>44635</v>
      </c>
      <c r="CR148" s="21">
        <v>34408.83</v>
      </c>
      <c r="CT148" s="1">
        <v>44607</v>
      </c>
      <c r="CU148" s="1">
        <v>44635</v>
      </c>
      <c r="CV148" s="18">
        <v>1684661.49</v>
      </c>
      <c r="CW148" s="18">
        <v>519587320.89999998</v>
      </c>
      <c r="CX148" s="18">
        <v>11106.61</v>
      </c>
      <c r="DA148" s="1">
        <v>39887</v>
      </c>
      <c r="DB148">
        <v>2.5</v>
      </c>
      <c r="DC148">
        <v>2.1999999999999999E-2</v>
      </c>
      <c r="DD148">
        <v>0.1565</v>
      </c>
      <c r="DE148">
        <v>986826</v>
      </c>
      <c r="DG148" s="1">
        <v>41289</v>
      </c>
      <c r="DH148">
        <v>0</v>
      </c>
      <c r="DI148">
        <v>0</v>
      </c>
      <c r="DJ148">
        <v>90976723</v>
      </c>
      <c r="DK148">
        <v>80958888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3847426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6170409</v>
      </c>
      <c r="EE148" s="1"/>
      <c r="EN148" s="1">
        <v>40983</v>
      </c>
      <c r="EO148">
        <v>259606341</v>
      </c>
      <c r="EP148">
        <v>595485868</v>
      </c>
      <c r="EQ148">
        <v>-335879527</v>
      </c>
      <c r="ES148" s="3"/>
      <c r="EV148" s="1">
        <v>44637</v>
      </c>
      <c r="EW148">
        <v>1491.15</v>
      </c>
      <c r="EX148" s="1"/>
      <c r="EY148" s="10">
        <v>44607</v>
      </c>
      <c r="EZ148" s="3">
        <v>60699</v>
      </c>
    </row>
    <row r="149" spans="1:156" x14ac:dyDescent="0.25">
      <c r="A149" s="1">
        <v>44666</v>
      </c>
      <c r="B149" s="18">
        <v>1420407.64</v>
      </c>
      <c r="C149" s="18">
        <v>471462719.47000003</v>
      </c>
      <c r="D149" s="18">
        <v>30690.76</v>
      </c>
      <c r="F149" s="1">
        <v>44666</v>
      </c>
      <c r="G149" s="5">
        <v>18657.16</v>
      </c>
      <c r="H149">
        <v>1186.82</v>
      </c>
      <c r="I149" s="5">
        <f t="shared" si="3"/>
        <v>17470.34</v>
      </c>
      <c r="J149" s="1">
        <v>44666</v>
      </c>
      <c r="K149">
        <v>4.758</v>
      </c>
      <c r="L149" s="4">
        <v>75444194</v>
      </c>
      <c r="M149" s="11">
        <v>540636773.01999998</v>
      </c>
      <c r="N149" s="11">
        <v>6013133.7199999997</v>
      </c>
      <c r="O149" s="12">
        <v>923265612</v>
      </c>
      <c r="P149" s="11">
        <v>196959651.23000002</v>
      </c>
      <c r="Q149" s="11">
        <v>63338850.110000007</v>
      </c>
      <c r="R149">
        <v>24727635.07</v>
      </c>
      <c r="S149">
        <v>2083703</v>
      </c>
      <c r="T149">
        <v>386581279.33999997</v>
      </c>
      <c r="U149">
        <v>3922725.46</v>
      </c>
      <c r="V149">
        <v>392587707.79999995</v>
      </c>
      <c r="W149">
        <v>28955795241</v>
      </c>
      <c r="X149">
        <v>20742395003</v>
      </c>
      <c r="Y149">
        <v>142.37</v>
      </c>
      <c r="Z149" s="13">
        <v>1.4112920584999999</v>
      </c>
      <c r="AA149">
        <v>11.65</v>
      </c>
      <c r="AB149">
        <v>1212</v>
      </c>
      <c r="AC149">
        <v>1641971526000</v>
      </c>
      <c r="AD149">
        <v>1.04</v>
      </c>
      <c r="AE149">
        <v>1582.89055555555</v>
      </c>
      <c r="AF149">
        <v>1233.6599999999901</v>
      </c>
      <c r="AG149">
        <v>1125.9895238095201</v>
      </c>
      <c r="AH149">
        <v>1402.6676</v>
      </c>
      <c r="AI149">
        <v>10.5218753766421</v>
      </c>
      <c r="AJ149">
        <v>2.06</v>
      </c>
      <c r="AK149" s="15">
        <v>507.94</v>
      </c>
      <c r="AL149" s="15">
        <v>7.25</v>
      </c>
      <c r="AM149">
        <v>40.909999999999997</v>
      </c>
      <c r="AN149" s="18">
        <v>815929.9</v>
      </c>
      <c r="AO149">
        <f t="shared" si="4"/>
        <v>815929900000</v>
      </c>
      <c r="AP149">
        <v>0.53949069999999999</v>
      </c>
      <c r="AQ149">
        <v>2.2799999999999998</v>
      </c>
      <c r="AR149">
        <v>-3.75</v>
      </c>
      <c r="AS149" s="1">
        <v>44301</v>
      </c>
      <c r="AT149">
        <v>33605801000</v>
      </c>
      <c r="AU149">
        <v>0.4</v>
      </c>
      <c r="AV149" s="3">
        <v>3704</v>
      </c>
      <c r="AW149">
        <v>30699.57</v>
      </c>
      <c r="AX149">
        <v>3568480000</v>
      </c>
      <c r="AY149">
        <v>20396000</v>
      </c>
      <c r="AZ149">
        <v>7460218000</v>
      </c>
      <c r="BA149">
        <v>16141426000</v>
      </c>
      <c r="BB149">
        <v>6415281000</v>
      </c>
      <c r="BC149">
        <v>27190520000</v>
      </c>
      <c r="BF149">
        <v>8213400238</v>
      </c>
      <c r="BG149">
        <v>49698190244</v>
      </c>
      <c r="BH149" s="4">
        <v>25513073</v>
      </c>
      <c r="BI149" s="4">
        <v>29244450</v>
      </c>
      <c r="BJ149" s="4">
        <v>117068695</v>
      </c>
      <c r="BK149" s="4">
        <v>163269418</v>
      </c>
      <c r="BL149" s="4">
        <v>9290714</v>
      </c>
      <c r="BM149" s="4">
        <v>120350740</v>
      </c>
      <c r="BN149" s="4">
        <v>5700669</v>
      </c>
      <c r="BO149" s="4">
        <v>29386589</v>
      </c>
      <c r="BP149" s="4">
        <v>320800089</v>
      </c>
      <c r="BQ149" s="4">
        <v>97331248</v>
      </c>
      <c r="BR149" s="4">
        <v>5309927</v>
      </c>
      <c r="BT149" s="1">
        <v>39918</v>
      </c>
      <c r="BW149" s="1">
        <v>44666</v>
      </c>
      <c r="BX149" s="5">
        <v>16719720.509999998</v>
      </c>
      <c r="BZ149" s="1">
        <v>44666</v>
      </c>
      <c r="CA149" s="5">
        <v>696979.32</v>
      </c>
      <c r="CE149" s="1">
        <v>44652</v>
      </c>
      <c r="CF149">
        <v>125106.67</v>
      </c>
      <c r="CG149">
        <v>143363.32999999999</v>
      </c>
      <c r="CH149">
        <v>18256.669999999998</v>
      </c>
      <c r="CI149">
        <v>-67050</v>
      </c>
      <c r="CJ149">
        <v>6936703.3300000001</v>
      </c>
      <c r="CK149">
        <v>-203676.67</v>
      </c>
      <c r="CL149">
        <v>-291003.33</v>
      </c>
      <c r="CN149" s="1">
        <v>44666</v>
      </c>
      <c r="CO149">
        <v>31.979144999999999</v>
      </c>
      <c r="CQ149" s="20">
        <v>44666</v>
      </c>
      <c r="CR149" s="21">
        <v>34201.83</v>
      </c>
      <c r="CT149" s="1">
        <v>44635</v>
      </c>
      <c r="CU149" s="1">
        <v>44666</v>
      </c>
      <c r="CV149" s="18">
        <v>1420407.64</v>
      </c>
      <c r="CW149" s="18">
        <v>471462719.47000003</v>
      </c>
      <c r="CX149" s="18">
        <v>30690.76</v>
      </c>
      <c r="DA149" s="1">
        <v>39918</v>
      </c>
      <c r="DB149">
        <v>2.5</v>
      </c>
      <c r="DC149">
        <v>2.1999999999999999E-2</v>
      </c>
      <c r="DD149">
        <v>0.1565</v>
      </c>
      <c r="DE149">
        <v>986826</v>
      </c>
      <c r="DG149" s="1">
        <v>41320</v>
      </c>
      <c r="DH149">
        <v>0</v>
      </c>
      <c r="DI149">
        <v>0</v>
      </c>
      <c r="DJ149">
        <v>100876607</v>
      </c>
      <c r="DK149">
        <v>82835952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14401278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10000</v>
      </c>
      <c r="EB149">
        <v>3629377</v>
      </c>
      <c r="EE149" s="1"/>
      <c r="EN149" s="1">
        <v>41014</v>
      </c>
      <c r="EO149">
        <v>318905810</v>
      </c>
      <c r="EP149">
        <v>582255821</v>
      </c>
      <c r="EQ149">
        <v>-263350011</v>
      </c>
      <c r="ES149"/>
      <c r="EV149" s="1">
        <v>44668</v>
      </c>
      <c r="EW149">
        <v>525.28</v>
      </c>
      <c r="EX149" s="1"/>
      <c r="EY149" s="10">
        <v>44635</v>
      </c>
      <c r="EZ149" s="3">
        <v>40910</v>
      </c>
    </row>
    <row r="150" spans="1:156" x14ac:dyDescent="0.25">
      <c r="A150" s="1">
        <v>44696</v>
      </c>
      <c r="B150" s="18">
        <v>1353127.28</v>
      </c>
      <c r="C150" s="18">
        <v>545170913.22000003</v>
      </c>
      <c r="D150" s="18">
        <v>26271.34</v>
      </c>
      <c r="F150" s="1">
        <v>44696</v>
      </c>
      <c r="G150" s="5">
        <v>15485.84</v>
      </c>
      <c r="H150">
        <v>1129.3599999999999</v>
      </c>
      <c r="I150" s="5">
        <f t="shared" si="3"/>
        <v>14356.48</v>
      </c>
      <c r="J150" s="1">
        <v>44696</v>
      </c>
      <c r="K150">
        <v>4.9550000000000001</v>
      </c>
      <c r="L150" s="4">
        <v>85197751</v>
      </c>
      <c r="M150" s="11">
        <v>630785737.47000003</v>
      </c>
      <c r="N150" s="11">
        <v>8546803.1700000018</v>
      </c>
      <c r="O150" s="12">
        <v>872504938</v>
      </c>
      <c r="P150" s="11">
        <v>124911320.02</v>
      </c>
      <c r="Q150" s="11">
        <v>10997787.309999999</v>
      </c>
      <c r="R150">
        <v>26137430.720000003</v>
      </c>
      <c r="S150">
        <v>2495687.4500000002</v>
      </c>
      <c r="T150">
        <v>424126705.19</v>
      </c>
      <c r="U150">
        <v>4512084.96</v>
      </c>
      <c r="V150">
        <v>431134477.59999996</v>
      </c>
      <c r="W150">
        <v>29641748838</v>
      </c>
      <c r="X150">
        <v>24684032424</v>
      </c>
      <c r="Y150">
        <v>142.69</v>
      </c>
      <c r="Z150" s="13">
        <v>0.52164654880000005</v>
      </c>
      <c r="AA150">
        <v>12.51</v>
      </c>
      <c r="AB150">
        <v>1212</v>
      </c>
      <c r="AC150">
        <v>1716486325000</v>
      </c>
      <c r="AD150">
        <v>0.45</v>
      </c>
      <c r="AE150">
        <v>1627.78722222222</v>
      </c>
      <c r="AF150">
        <v>1280.05</v>
      </c>
      <c r="AG150">
        <v>1168.9342857142799</v>
      </c>
      <c r="AH150">
        <v>1448.2248</v>
      </c>
      <c r="AI150">
        <v>9.8301386076359005</v>
      </c>
      <c r="AJ150">
        <v>1.47</v>
      </c>
      <c r="AK150" s="16">
        <v>557.62</v>
      </c>
      <c r="AL150" s="16">
        <v>7.28</v>
      </c>
      <c r="AM150">
        <v>33.33</v>
      </c>
      <c r="AN150" s="18">
        <v>827514.9</v>
      </c>
      <c r="AO150">
        <f t="shared" si="4"/>
        <v>827514900000</v>
      </c>
      <c r="AP150">
        <v>0.53949069999999999</v>
      </c>
      <c r="AQ150">
        <v>10.5</v>
      </c>
      <c r="AR150">
        <v>4.9800000000000004</v>
      </c>
      <c r="AS150" s="1">
        <v>44331</v>
      </c>
      <c r="AT150">
        <v>33605801000</v>
      </c>
      <c r="AU150">
        <v>0.4</v>
      </c>
      <c r="AV150" s="3">
        <v>3704</v>
      </c>
      <c r="AW150">
        <v>30699.57</v>
      </c>
      <c r="AX150">
        <v>3568480000</v>
      </c>
      <c r="AY150">
        <v>20396000</v>
      </c>
      <c r="AZ150">
        <v>7460218000</v>
      </c>
      <c r="BA150">
        <v>16141426000</v>
      </c>
      <c r="BB150">
        <v>6415281000</v>
      </c>
      <c r="BC150">
        <v>27190520000</v>
      </c>
      <c r="BF150">
        <v>4957716414</v>
      </c>
      <c r="BG150">
        <v>54325781262</v>
      </c>
      <c r="BH150" s="4">
        <v>25957926</v>
      </c>
      <c r="BI150" s="4">
        <v>31121817</v>
      </c>
      <c r="BJ150" s="4">
        <v>131342346</v>
      </c>
      <c r="BK150" s="4">
        <v>147218956</v>
      </c>
      <c r="BL150" s="4">
        <v>9629804</v>
      </c>
      <c r="BM150" s="4">
        <v>121415444</v>
      </c>
      <c r="BN150" s="4">
        <v>4310111</v>
      </c>
      <c r="BO150" s="4">
        <v>33394726</v>
      </c>
      <c r="BP150" s="4">
        <v>273135313</v>
      </c>
      <c r="BQ150" s="4">
        <v>86898711</v>
      </c>
      <c r="BR150" s="4">
        <v>8079784</v>
      </c>
      <c r="BT150" s="1">
        <v>39948</v>
      </c>
      <c r="BW150" s="1">
        <v>44696</v>
      </c>
      <c r="BX150" s="5">
        <v>17129396.819999997</v>
      </c>
      <c r="BZ150" s="1">
        <v>44696</v>
      </c>
      <c r="CA150" s="5">
        <v>370540.55</v>
      </c>
      <c r="CE150" s="1">
        <v>44682</v>
      </c>
      <c r="CF150">
        <v>125106.67</v>
      </c>
      <c r="CG150">
        <v>143363.32999999999</v>
      </c>
      <c r="CH150">
        <v>18256.669999999998</v>
      </c>
      <c r="CI150">
        <v>-67050</v>
      </c>
      <c r="CJ150">
        <v>6936703.3300000001</v>
      </c>
      <c r="CK150">
        <v>-203676.67</v>
      </c>
      <c r="CL150">
        <v>-291003.33</v>
      </c>
      <c r="CN150" s="1">
        <v>44696</v>
      </c>
      <c r="CO150">
        <v>31.979144999999999</v>
      </c>
      <c r="CQ150" s="20">
        <v>44696</v>
      </c>
      <c r="CR150" s="21">
        <v>34600.83</v>
      </c>
      <c r="CT150" s="1">
        <v>44666</v>
      </c>
      <c r="CU150" s="1">
        <v>44696</v>
      </c>
      <c r="CV150" s="18">
        <v>1353127.28</v>
      </c>
      <c r="CW150" s="18">
        <v>545170913.22000003</v>
      </c>
      <c r="CX150" s="18">
        <v>26271.34</v>
      </c>
      <c r="DA150" s="1">
        <v>39948</v>
      </c>
      <c r="DB150">
        <v>2.5</v>
      </c>
      <c r="DC150">
        <v>2.1999999999999999E-2</v>
      </c>
      <c r="DD150">
        <v>0.1565</v>
      </c>
      <c r="DE150">
        <v>986826</v>
      </c>
      <c r="DG150" s="1">
        <v>41348</v>
      </c>
      <c r="DH150">
        <v>0</v>
      </c>
      <c r="DI150">
        <v>0</v>
      </c>
      <c r="DJ150">
        <v>55764801</v>
      </c>
      <c r="DK150">
        <v>42826535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2950286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6912896</v>
      </c>
      <c r="EA150">
        <v>0</v>
      </c>
      <c r="EB150">
        <v>3075084</v>
      </c>
      <c r="EE150" s="1"/>
      <c r="EN150" s="1">
        <v>41044</v>
      </c>
      <c r="EO150">
        <v>285610754</v>
      </c>
      <c r="EP150">
        <v>574461509</v>
      </c>
      <c r="EQ150">
        <v>-288850755</v>
      </c>
      <c r="ES150" s="3"/>
      <c r="EV150" s="1">
        <v>44698</v>
      </c>
      <c r="EW150">
        <v>1613.91</v>
      </c>
      <c r="EX150" s="1"/>
      <c r="EY150" s="10">
        <v>44666</v>
      </c>
      <c r="EZ150" s="3">
        <v>33330</v>
      </c>
    </row>
    <row r="151" spans="1:156" x14ac:dyDescent="0.25">
      <c r="A151" s="1">
        <v>44727</v>
      </c>
      <c r="B151" s="18">
        <v>547162.46</v>
      </c>
      <c r="C151" s="18">
        <v>593052959.86000001</v>
      </c>
      <c r="D151" s="18">
        <v>14946.62</v>
      </c>
      <c r="F151" s="1">
        <v>44727</v>
      </c>
      <c r="G151" s="5">
        <v>8950.6299999999992</v>
      </c>
      <c r="H151">
        <v>143.02000000000001</v>
      </c>
      <c r="I151" s="5">
        <f t="shared" si="3"/>
        <v>8807.6099999999988</v>
      </c>
      <c r="J151" s="1">
        <v>44727</v>
      </c>
      <c r="K151">
        <v>5.492</v>
      </c>
      <c r="L151" s="4">
        <v>62597309</v>
      </c>
      <c r="M151" s="11">
        <v>893094577.89999998</v>
      </c>
      <c r="N151" s="11">
        <v>6228991.0099999998</v>
      </c>
      <c r="O151" s="12">
        <v>1207647460</v>
      </c>
      <c r="P151" s="11">
        <v>199091697.14999998</v>
      </c>
      <c r="Q151" s="11">
        <v>13312235.209999999</v>
      </c>
      <c r="R151">
        <v>27958199.550000001</v>
      </c>
      <c r="S151">
        <v>2000995.11</v>
      </c>
      <c r="T151">
        <v>685404847.36000001</v>
      </c>
      <c r="U151">
        <v>2577937.5699999998</v>
      </c>
      <c r="V151">
        <v>689983780.04000008</v>
      </c>
      <c r="W151">
        <v>32734865006</v>
      </c>
      <c r="X151">
        <v>23851356788</v>
      </c>
      <c r="Y151">
        <v>142.13999999999999</v>
      </c>
      <c r="Z151" s="13">
        <v>0.58524282640000003</v>
      </c>
      <c r="AA151">
        <v>12.89</v>
      </c>
      <c r="AB151">
        <v>1212</v>
      </c>
      <c r="AC151">
        <v>1726614333600</v>
      </c>
      <c r="AD151">
        <v>0.62</v>
      </c>
      <c r="AE151">
        <v>1652.5972222222199</v>
      </c>
      <c r="AF151">
        <v>1297.1469999999999</v>
      </c>
      <c r="AG151">
        <v>1186.1099999999999</v>
      </c>
      <c r="AH151">
        <v>1469.4372000000001</v>
      </c>
      <c r="AI151">
        <v>9.3032699886477896</v>
      </c>
      <c r="AJ151">
        <v>1.67</v>
      </c>
      <c r="AK151" s="15">
        <v>583.85</v>
      </c>
      <c r="AL151" s="15">
        <v>7.25</v>
      </c>
      <c r="AM151">
        <v>53.27</v>
      </c>
      <c r="AN151" s="18">
        <v>828392.6</v>
      </c>
      <c r="AO151">
        <f t="shared" si="4"/>
        <v>828392600000</v>
      </c>
      <c r="AP151">
        <v>0.53949069999999999</v>
      </c>
      <c r="AQ151">
        <v>3.67</v>
      </c>
      <c r="AR151">
        <v>-1.7</v>
      </c>
      <c r="AS151" s="1">
        <v>44362</v>
      </c>
      <c r="AT151">
        <v>33605801000</v>
      </c>
      <c r="AU151">
        <v>0.4</v>
      </c>
      <c r="AV151" s="3">
        <v>3704</v>
      </c>
      <c r="AW151">
        <v>30699.57</v>
      </c>
      <c r="AX151">
        <v>3568480000</v>
      </c>
      <c r="AY151">
        <v>20396000</v>
      </c>
      <c r="AZ151">
        <v>7460218000</v>
      </c>
      <c r="BA151">
        <v>16141426000</v>
      </c>
      <c r="BB151">
        <v>6415281000</v>
      </c>
      <c r="BC151">
        <v>27190520000</v>
      </c>
      <c r="BF151">
        <v>8883508218</v>
      </c>
      <c r="BG151">
        <v>56586221794</v>
      </c>
      <c r="BH151" s="4">
        <v>25940267</v>
      </c>
      <c r="BI151" s="4">
        <v>28839786</v>
      </c>
      <c r="BJ151" s="4">
        <v>132915129</v>
      </c>
      <c r="BK151" s="4">
        <v>170919908</v>
      </c>
      <c r="BL151" s="4">
        <v>10157478</v>
      </c>
      <c r="BM151" s="4">
        <v>125910607</v>
      </c>
      <c r="BN151" s="4">
        <v>6059513</v>
      </c>
      <c r="BO151" s="4">
        <v>29824152</v>
      </c>
      <c r="BP151" s="4">
        <v>584883705</v>
      </c>
      <c r="BQ151" s="4">
        <v>86516831</v>
      </c>
      <c r="BR151" s="4">
        <v>5680084</v>
      </c>
      <c r="BT151" s="1">
        <v>39979</v>
      </c>
      <c r="BW151" s="1">
        <v>44727</v>
      </c>
      <c r="BX151" s="5">
        <v>12786628.760000002</v>
      </c>
      <c r="BZ151" s="1">
        <v>44727</v>
      </c>
      <c r="CA151" s="5">
        <v>522791.38</v>
      </c>
      <c r="CE151" s="1">
        <v>44713</v>
      </c>
      <c r="CF151">
        <v>125106.67</v>
      </c>
      <c r="CG151">
        <v>143363.32999999999</v>
      </c>
      <c r="CH151">
        <v>18256.669999999998</v>
      </c>
      <c r="CI151">
        <v>-67050</v>
      </c>
      <c r="CJ151">
        <v>6936703.3300000001</v>
      </c>
      <c r="CK151">
        <v>-203676.67</v>
      </c>
      <c r="CL151">
        <v>-291003.33</v>
      </c>
      <c r="CN151" s="1">
        <v>44727</v>
      </c>
      <c r="CO151">
        <v>31.979144999999999</v>
      </c>
      <c r="CQ151" s="20">
        <v>44727</v>
      </c>
      <c r="CR151" s="21">
        <v>34738.83</v>
      </c>
      <c r="CT151" s="1">
        <v>44696</v>
      </c>
      <c r="CU151" s="1">
        <v>44727</v>
      </c>
      <c r="CV151" s="18">
        <v>547162.46</v>
      </c>
      <c r="CW151" s="18">
        <v>593052959.86000001</v>
      </c>
      <c r="CX151" s="18">
        <v>14946.62</v>
      </c>
      <c r="DA151" s="1">
        <v>39979</v>
      </c>
      <c r="DB151">
        <v>2.5</v>
      </c>
      <c r="DC151">
        <v>2.1999999999999999E-2</v>
      </c>
      <c r="DD151">
        <v>0.1565</v>
      </c>
      <c r="DE151">
        <v>986826</v>
      </c>
      <c r="DG151" s="1">
        <v>41379</v>
      </c>
      <c r="DH151">
        <v>0</v>
      </c>
      <c r="DI151">
        <v>0</v>
      </c>
      <c r="DJ151">
        <v>111272126</v>
      </c>
      <c r="DK151">
        <v>51816650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54881830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4573646</v>
      </c>
      <c r="EE151" s="1"/>
      <c r="EN151" s="1">
        <v>41075</v>
      </c>
      <c r="EO151">
        <v>236318656</v>
      </c>
      <c r="EP151">
        <v>674594281</v>
      </c>
      <c r="EQ151">
        <v>-438275625</v>
      </c>
      <c r="ES151" s="3"/>
      <c r="EV151" s="1">
        <v>44729</v>
      </c>
      <c r="EW151">
        <v>759.74</v>
      </c>
      <c r="EX151" s="1"/>
      <c r="EY151" s="10">
        <v>44696</v>
      </c>
      <c r="EZ151" t="s">
        <v>182</v>
      </c>
    </row>
    <row r="152" spans="1:156" x14ac:dyDescent="0.25">
      <c r="A152" s="1">
        <v>44757</v>
      </c>
      <c r="B152" s="18">
        <v>2406626.3199999998</v>
      </c>
      <c r="C152" s="18">
        <v>669956468.02999997</v>
      </c>
      <c r="D152" s="18">
        <v>17692.63</v>
      </c>
      <c r="F152" s="1">
        <v>44757</v>
      </c>
      <c r="G152" s="5">
        <v>10651.27</v>
      </c>
      <c r="H152">
        <v>1252.8800000000001</v>
      </c>
      <c r="I152" s="5">
        <f t="shared" si="3"/>
        <v>9398.39</v>
      </c>
      <c r="J152" s="1">
        <v>44757</v>
      </c>
      <c r="K152">
        <v>5.3681000000000001</v>
      </c>
      <c r="L152" s="4">
        <v>48189439</v>
      </c>
      <c r="M152" s="11">
        <v>517367806.92000002</v>
      </c>
      <c r="N152" s="11">
        <v>7164697.8400000008</v>
      </c>
      <c r="O152" s="12">
        <v>868886180</v>
      </c>
      <c r="P152" s="11">
        <v>230212185.80999997</v>
      </c>
      <c r="Q152" s="11">
        <v>16019085.380000001</v>
      </c>
      <c r="R152">
        <v>26686028.330000006</v>
      </c>
      <c r="S152">
        <v>2710602.52</v>
      </c>
      <c r="T152">
        <v>298480617.74000001</v>
      </c>
      <c r="U152">
        <v>1904306.83</v>
      </c>
      <c r="V152">
        <v>303095527.08999997</v>
      </c>
      <c r="W152">
        <v>29848660624</v>
      </c>
      <c r="X152">
        <v>24486094504</v>
      </c>
      <c r="Y152">
        <v>149.63</v>
      </c>
      <c r="Z152" s="13">
        <v>0.20614972770000001</v>
      </c>
      <c r="AA152">
        <v>13.15</v>
      </c>
      <c r="AB152">
        <v>1212</v>
      </c>
      <c r="AC152">
        <v>1859525944300</v>
      </c>
      <c r="AD152">
        <v>-0.6</v>
      </c>
      <c r="AE152">
        <v>1684.5888888888801</v>
      </c>
      <c r="AF152">
        <v>1317.6155000000001</v>
      </c>
      <c r="AG152">
        <v>1207.2580952380899</v>
      </c>
      <c r="AH152">
        <v>1486.9595999999999</v>
      </c>
      <c r="AI152">
        <v>9.1038066109002393</v>
      </c>
      <c r="AJ152">
        <v>0.31990000000000002</v>
      </c>
      <c r="AK152" s="16">
        <v>567.64</v>
      </c>
      <c r="AL152" s="16">
        <v>6.05</v>
      </c>
      <c r="AM152">
        <v>17.2</v>
      </c>
      <c r="AN152" s="18">
        <v>860076</v>
      </c>
      <c r="AO152">
        <f t="shared" si="4"/>
        <v>860076000000</v>
      </c>
      <c r="AP152">
        <v>0.53949069999999999</v>
      </c>
      <c r="AS152" s="1">
        <v>44392</v>
      </c>
      <c r="AT152">
        <v>33605801000</v>
      </c>
      <c r="AU152">
        <v>0.4</v>
      </c>
      <c r="AV152" s="3">
        <v>3704</v>
      </c>
      <c r="AW152">
        <v>30699.57</v>
      </c>
      <c r="AX152">
        <v>3568480000</v>
      </c>
      <c r="AY152">
        <v>20396000</v>
      </c>
      <c r="AZ152">
        <v>7460218000</v>
      </c>
      <c r="BA152">
        <v>16141426000</v>
      </c>
      <c r="BB152">
        <v>6415281000</v>
      </c>
      <c r="BC152">
        <v>27190520000</v>
      </c>
      <c r="BF152">
        <v>5362566120</v>
      </c>
      <c r="BG152">
        <v>54334755128</v>
      </c>
      <c r="BH152" s="4">
        <v>27254999</v>
      </c>
      <c r="BI152" s="4">
        <v>30653160</v>
      </c>
      <c r="BJ152" s="4">
        <v>123400047</v>
      </c>
      <c r="BK152" s="4">
        <v>175511169</v>
      </c>
      <c r="BL152" s="4">
        <v>10403560</v>
      </c>
      <c r="BM152" s="4">
        <v>142500800</v>
      </c>
      <c r="BN152" s="4">
        <v>5714958</v>
      </c>
      <c r="BO152" s="4">
        <v>31256074</v>
      </c>
      <c r="BP152" s="4">
        <v>231806775</v>
      </c>
      <c r="BQ152" s="4">
        <v>83773798</v>
      </c>
      <c r="BR152" s="4">
        <v>6610840</v>
      </c>
      <c r="BT152" s="1">
        <v>40009</v>
      </c>
      <c r="BW152" s="1">
        <v>44757</v>
      </c>
      <c r="BX152" s="5">
        <v>10973484.139999999</v>
      </c>
      <c r="BZ152" s="1">
        <v>44757</v>
      </c>
      <c r="CA152" s="5">
        <v>521745.77</v>
      </c>
      <c r="CE152" s="1"/>
      <c r="CN152" s="1">
        <v>44757</v>
      </c>
      <c r="CO152">
        <v>31.979144999999999</v>
      </c>
      <c r="CQ152" s="20">
        <v>44757</v>
      </c>
      <c r="CR152" s="21">
        <v>34726.83</v>
      </c>
      <c r="CT152" s="1">
        <v>44727</v>
      </c>
      <c r="CU152" s="1">
        <v>44757</v>
      </c>
      <c r="CV152" s="18">
        <v>2406626.3199999998</v>
      </c>
      <c r="CW152" s="18">
        <v>669956468.02999997</v>
      </c>
      <c r="CX152" s="18">
        <v>17692.63</v>
      </c>
      <c r="DA152" s="1">
        <v>40009</v>
      </c>
      <c r="DB152">
        <v>2.5</v>
      </c>
      <c r="DC152">
        <v>2.1999999999999999E-2</v>
      </c>
      <c r="DD152">
        <v>0.1565</v>
      </c>
      <c r="DE152">
        <v>986826</v>
      </c>
      <c r="DG152" s="1">
        <v>41409</v>
      </c>
      <c r="DH152">
        <v>0</v>
      </c>
      <c r="DI152">
        <v>0</v>
      </c>
      <c r="DJ152">
        <v>109344195</v>
      </c>
      <c r="DK152">
        <v>87452155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18960569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2931471</v>
      </c>
      <c r="EE152" s="1"/>
      <c r="EN152" s="1">
        <v>41105</v>
      </c>
      <c r="EO152">
        <v>297758683</v>
      </c>
      <c r="EP152">
        <v>404088452</v>
      </c>
      <c r="EQ152">
        <v>-106329769</v>
      </c>
      <c r="ES152"/>
      <c r="EV152" s="1">
        <v>44759</v>
      </c>
      <c r="EW152">
        <v>6160.57</v>
      </c>
      <c r="EX152" s="1"/>
      <c r="EY152" s="10">
        <v>44727</v>
      </c>
      <c r="EZ152" t="s">
        <v>183</v>
      </c>
    </row>
    <row r="153" spans="1:156" x14ac:dyDescent="0.25">
      <c r="A153" s="1">
        <v>44788</v>
      </c>
      <c r="B153" s="18">
        <v>1382497.49</v>
      </c>
      <c r="C153" s="18">
        <v>642635785.46000004</v>
      </c>
      <c r="D153" s="18">
        <v>19802.46</v>
      </c>
      <c r="F153" s="1">
        <v>44788</v>
      </c>
      <c r="G153" s="5">
        <v>11863.81</v>
      </c>
      <c r="H153">
        <v>84.86</v>
      </c>
      <c r="I153" s="5">
        <f t="shared" si="3"/>
        <v>11778.949999999999</v>
      </c>
      <c r="J153" s="1">
        <v>44788</v>
      </c>
      <c r="K153">
        <v>5.1433</v>
      </c>
      <c r="L153" s="4">
        <v>41639422</v>
      </c>
      <c r="M153" s="11">
        <v>574973229.5</v>
      </c>
      <c r="N153" s="11">
        <v>6853785.0499999998</v>
      </c>
      <c r="O153" s="12">
        <v>1026340839</v>
      </c>
      <c r="P153" s="11">
        <v>227840448.78999999</v>
      </c>
      <c r="Q153" s="11">
        <v>161776154.55000001</v>
      </c>
      <c r="R153">
        <v>27916491.870000001</v>
      </c>
      <c r="S153">
        <v>2783852.22</v>
      </c>
      <c r="T153">
        <v>371288995.51999998</v>
      </c>
      <c r="U153">
        <v>1556464.98</v>
      </c>
      <c r="V153">
        <v>375629312.72000003</v>
      </c>
      <c r="W153">
        <v>30770081998</v>
      </c>
      <c r="X153">
        <v>26668439655</v>
      </c>
      <c r="Y153">
        <v>150.1</v>
      </c>
      <c r="Z153" s="13">
        <v>-0.69829394379999998</v>
      </c>
      <c r="AA153">
        <v>13.58</v>
      </c>
      <c r="AB153">
        <v>1212</v>
      </c>
      <c r="AC153">
        <v>1746993851200</v>
      </c>
      <c r="AD153">
        <v>-0.31</v>
      </c>
      <c r="AE153">
        <v>1684.63222222222</v>
      </c>
      <c r="AF153">
        <v>1318.4590000000001</v>
      </c>
      <c r="AG153">
        <v>1209.3947619047599</v>
      </c>
      <c r="AH153">
        <v>1486.0255999999999</v>
      </c>
      <c r="AI153">
        <v>8.9175490078835704</v>
      </c>
      <c r="AJ153">
        <v>0.64</v>
      </c>
      <c r="AK153" s="15">
        <v>502.82</v>
      </c>
      <c r="AL153" s="15">
        <v>5.4</v>
      </c>
      <c r="AM153">
        <v>29.94</v>
      </c>
      <c r="AN153" s="18">
        <v>856919.3</v>
      </c>
      <c r="AO153">
        <f t="shared" si="4"/>
        <v>856919300000</v>
      </c>
      <c r="AP153">
        <v>0.53949069999999999</v>
      </c>
      <c r="AS153" s="1">
        <v>44423</v>
      </c>
      <c r="AT153">
        <v>33605801000</v>
      </c>
      <c r="AU153">
        <v>0.4</v>
      </c>
      <c r="AV153" s="3">
        <v>3704</v>
      </c>
      <c r="AW153">
        <v>30699.57</v>
      </c>
      <c r="AX153">
        <v>3568480000</v>
      </c>
      <c r="AY153">
        <v>20396000</v>
      </c>
      <c r="AZ153">
        <v>7460218000</v>
      </c>
      <c r="BA153">
        <v>16141426000</v>
      </c>
      <c r="BB153">
        <v>6415281000</v>
      </c>
      <c r="BC153">
        <v>27190520000</v>
      </c>
      <c r="BF153">
        <v>4101642343</v>
      </c>
      <c r="BG153">
        <v>57438521653</v>
      </c>
      <c r="BH153" s="4">
        <v>31064335</v>
      </c>
      <c r="BI153" s="4">
        <v>28518658</v>
      </c>
      <c r="BJ153" s="4">
        <v>135104948</v>
      </c>
      <c r="BK153" s="4">
        <v>181306650</v>
      </c>
      <c r="BL153" s="4">
        <v>12432651</v>
      </c>
      <c r="BM153" s="4">
        <v>157844095</v>
      </c>
      <c r="BN153" s="4">
        <v>5825457</v>
      </c>
      <c r="BO153" s="4">
        <v>30844003</v>
      </c>
      <c r="BP153" s="4">
        <v>363583683</v>
      </c>
      <c r="BQ153" s="4">
        <v>73440687</v>
      </c>
      <c r="BR153" s="4">
        <v>6375672</v>
      </c>
      <c r="BT153" s="1">
        <v>40040</v>
      </c>
      <c r="BW153" s="1">
        <v>44788</v>
      </c>
      <c r="BX153" s="5">
        <v>6970124.709999999</v>
      </c>
      <c r="BZ153" s="1">
        <v>44788</v>
      </c>
      <c r="CA153" s="5">
        <v>429226.60000000003</v>
      </c>
      <c r="CE153" s="1"/>
      <c r="CN153" s="1">
        <v>44788</v>
      </c>
      <c r="CO153">
        <v>31.979144999999999</v>
      </c>
      <c r="CQ153" s="20">
        <v>44788</v>
      </c>
      <c r="CR153" s="21">
        <v>35065.83</v>
      </c>
      <c r="CT153" s="1">
        <v>44757</v>
      </c>
      <c r="CU153" s="1">
        <v>44788</v>
      </c>
      <c r="CV153" s="18">
        <v>1382497.49</v>
      </c>
      <c r="CW153" s="18">
        <v>642635785.46000004</v>
      </c>
      <c r="CX153" s="18">
        <v>19802.46</v>
      </c>
      <c r="DA153" s="1">
        <v>40040</v>
      </c>
      <c r="DB153">
        <v>2.5</v>
      </c>
      <c r="DC153">
        <v>2.1999999999999999E-2</v>
      </c>
      <c r="DD153">
        <v>0.1565</v>
      </c>
      <c r="DE153">
        <v>986826</v>
      </c>
      <c r="DG153" s="1">
        <v>41440</v>
      </c>
      <c r="DH153">
        <v>0</v>
      </c>
      <c r="DI153">
        <v>0</v>
      </c>
      <c r="DJ153">
        <v>57608966</v>
      </c>
      <c r="DK153">
        <v>53598458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1814892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2195616</v>
      </c>
      <c r="EE153" s="1"/>
      <c r="EN153" s="1">
        <v>41136</v>
      </c>
      <c r="EO153">
        <v>206697572</v>
      </c>
      <c r="EP153">
        <v>282258199</v>
      </c>
      <c r="EQ153">
        <v>-75560627</v>
      </c>
      <c r="ES153"/>
      <c r="EV153" s="1">
        <v>44790</v>
      </c>
      <c r="EW153">
        <v>664.52</v>
      </c>
      <c r="EX153" s="1"/>
      <c r="EY153" s="10">
        <v>44757</v>
      </c>
      <c r="EZ153" t="s">
        <v>184</v>
      </c>
    </row>
    <row r="154" spans="1:156" x14ac:dyDescent="0.25">
      <c r="A154" s="1">
        <v>44819</v>
      </c>
      <c r="B154" s="18">
        <v>1446527.84</v>
      </c>
      <c r="C154" s="18">
        <v>701773354.22000003</v>
      </c>
      <c r="D154" s="18">
        <v>24829.16</v>
      </c>
      <c r="F154" s="1">
        <v>44819</v>
      </c>
      <c r="G154" s="5">
        <v>14879.67</v>
      </c>
      <c r="H154">
        <v>681.73</v>
      </c>
      <c r="I154" s="5">
        <f t="shared" si="3"/>
        <v>14197.94</v>
      </c>
      <c r="J154" s="1">
        <v>44819</v>
      </c>
      <c r="K154">
        <v>5.2370000000000001</v>
      </c>
      <c r="L154" s="4">
        <v>31205805</v>
      </c>
      <c r="M154" s="11">
        <v>953713746.2299999</v>
      </c>
      <c r="N154" s="11">
        <v>5909996.6099999994</v>
      </c>
      <c r="O154" s="12">
        <v>1272818453</v>
      </c>
      <c r="P154" s="11">
        <v>208680858.64000002</v>
      </c>
      <c r="Q154" s="11">
        <v>61211639.889999993</v>
      </c>
      <c r="R154">
        <v>27487494.540000007</v>
      </c>
      <c r="S154">
        <v>1941731.04</v>
      </c>
      <c r="T154">
        <v>748425548.63</v>
      </c>
      <c r="U154">
        <v>999475.81</v>
      </c>
      <c r="V154">
        <v>751366755.4799999</v>
      </c>
      <c r="W154">
        <v>28619876875</v>
      </c>
      <c r="X154">
        <v>24931768372</v>
      </c>
      <c r="Y154">
        <v>145.31</v>
      </c>
      <c r="Z154" s="13">
        <v>-0.94607275589999995</v>
      </c>
      <c r="AA154">
        <v>13.65</v>
      </c>
      <c r="AB154">
        <v>1212</v>
      </c>
      <c r="AC154">
        <v>1715536460000</v>
      </c>
      <c r="AD154">
        <v>-0.32</v>
      </c>
      <c r="AE154">
        <v>1701.30388888888</v>
      </c>
      <c r="AF154">
        <v>1324.3689999999999</v>
      </c>
      <c r="AG154">
        <v>1213.1861904761899</v>
      </c>
      <c r="AH154">
        <v>1495.0408</v>
      </c>
      <c r="AI154">
        <v>8.7005306771882296</v>
      </c>
      <c r="AJ154">
        <v>0.71</v>
      </c>
      <c r="AK154" s="16">
        <v>468.83</v>
      </c>
      <c r="AL154" s="16">
        <v>5</v>
      </c>
      <c r="AM154">
        <v>-43.91</v>
      </c>
      <c r="AN154" s="18">
        <v>826649.4</v>
      </c>
      <c r="AO154">
        <f t="shared" si="4"/>
        <v>826649400000</v>
      </c>
      <c r="AP154">
        <v>0.53949069999999999</v>
      </c>
      <c r="AS154" s="1">
        <v>44454</v>
      </c>
      <c r="AT154">
        <v>33605801000</v>
      </c>
      <c r="AU154">
        <v>0.4</v>
      </c>
      <c r="AV154" s="3">
        <v>3704</v>
      </c>
      <c r="AW154">
        <v>30699.57</v>
      </c>
      <c r="AX154">
        <v>3568480000</v>
      </c>
      <c r="AY154">
        <v>20396000</v>
      </c>
      <c r="AZ154">
        <v>7460218000</v>
      </c>
      <c r="BA154">
        <v>16141426000</v>
      </c>
      <c r="BB154">
        <v>6415281000</v>
      </c>
      <c r="BC154">
        <v>27190520000</v>
      </c>
      <c r="BF154">
        <v>3688108503</v>
      </c>
      <c r="BG154">
        <v>53551645247</v>
      </c>
      <c r="BH154" s="4">
        <v>30881346</v>
      </c>
      <c r="BI154" s="4">
        <v>22482689</v>
      </c>
      <c r="BJ154" s="4">
        <v>131071564</v>
      </c>
      <c r="BK154" s="4">
        <v>192713223</v>
      </c>
      <c r="BL154" s="4">
        <v>11599650</v>
      </c>
      <c r="BM154" s="4">
        <v>181788385</v>
      </c>
      <c r="BN154" s="4">
        <v>5925486</v>
      </c>
      <c r="BO154" s="4">
        <v>32855614</v>
      </c>
      <c r="BP154" s="4">
        <v>580568534</v>
      </c>
      <c r="BQ154" s="4">
        <v>77395102</v>
      </c>
      <c r="BR154" s="4">
        <v>5536860</v>
      </c>
      <c r="BT154" s="1">
        <v>40071</v>
      </c>
      <c r="BW154" s="1">
        <v>44819</v>
      </c>
      <c r="BX154" s="5">
        <v>7245070.6400000006</v>
      </c>
      <c r="BZ154" s="1">
        <v>44819</v>
      </c>
      <c r="CA154" s="5">
        <v>566243.83000000007</v>
      </c>
      <c r="CE154" s="1"/>
      <c r="CN154" s="1">
        <v>44819</v>
      </c>
      <c r="CO154">
        <v>31.979144999999999</v>
      </c>
      <c r="CQ154" s="20">
        <v>44819</v>
      </c>
      <c r="CR154" s="21">
        <v>34671.83</v>
      </c>
      <c r="CT154" s="1">
        <v>44788</v>
      </c>
      <c r="CU154" s="1">
        <v>44819</v>
      </c>
      <c r="CV154" s="18">
        <v>1446527.84</v>
      </c>
      <c r="CW154" s="18">
        <v>701773354.22000003</v>
      </c>
      <c r="CX154" s="18">
        <v>24829.16</v>
      </c>
      <c r="DA154" s="1">
        <v>40071</v>
      </c>
      <c r="DB154">
        <v>2.5</v>
      </c>
      <c r="DC154">
        <v>2.1999999999999999E-2</v>
      </c>
      <c r="DD154">
        <v>0.1565</v>
      </c>
      <c r="DE154">
        <v>986826</v>
      </c>
      <c r="DG154" s="1">
        <v>41470</v>
      </c>
      <c r="DH154">
        <v>0</v>
      </c>
      <c r="DI154">
        <v>0</v>
      </c>
      <c r="DJ154">
        <v>73856404</v>
      </c>
      <c r="DK154">
        <v>58385804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14107426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1363174</v>
      </c>
      <c r="EE154" s="1"/>
      <c r="EN154" s="1">
        <v>41167</v>
      </c>
      <c r="EO154">
        <v>371127997</v>
      </c>
      <c r="EP154">
        <v>393034108</v>
      </c>
      <c r="EQ154">
        <v>-21906111</v>
      </c>
      <c r="ES154"/>
      <c r="EV154" s="1">
        <v>44821</v>
      </c>
      <c r="EW154">
        <v>1952.63</v>
      </c>
      <c r="EX154" s="1"/>
      <c r="EY154" s="10">
        <v>44788</v>
      </c>
      <c r="EZ154" t="s">
        <v>185</v>
      </c>
    </row>
    <row r="155" spans="1:156" x14ac:dyDescent="0.25">
      <c r="A155" s="1">
        <v>44849</v>
      </c>
      <c r="B155" s="18">
        <v>2124975.69</v>
      </c>
      <c r="C155" s="18">
        <v>588349964.41999996</v>
      </c>
      <c r="D155" s="18">
        <v>25048.38</v>
      </c>
      <c r="F155" s="1">
        <v>44849</v>
      </c>
      <c r="G155" s="5">
        <v>15026.4</v>
      </c>
      <c r="H155">
        <v>8670.24</v>
      </c>
      <c r="I155" s="5">
        <f t="shared" ref="I155:I158" si="5">G155-H155</f>
        <v>6356.16</v>
      </c>
      <c r="J155" s="1">
        <v>44849</v>
      </c>
      <c r="K155">
        <v>5.2503000000000002</v>
      </c>
      <c r="L155" s="4">
        <v>23091326</v>
      </c>
      <c r="M155" s="11">
        <v>728882005.66000009</v>
      </c>
      <c r="N155" s="11">
        <v>6230535.6500000004</v>
      </c>
      <c r="O155" s="12">
        <v>952995769</v>
      </c>
      <c r="P155" s="11">
        <v>140804144.71999997</v>
      </c>
      <c r="Q155" s="11">
        <v>34687511.389999993</v>
      </c>
      <c r="R155">
        <v>29671342.130000006</v>
      </c>
      <c r="S155">
        <v>2393829.7799999998</v>
      </c>
      <c r="T155">
        <v>491858702.02999997</v>
      </c>
      <c r="U155">
        <v>784697.21</v>
      </c>
      <c r="V155">
        <v>495037229.01999992</v>
      </c>
      <c r="W155">
        <v>26937581448</v>
      </c>
      <c r="X155">
        <v>23440971719</v>
      </c>
      <c r="Y155">
        <v>143.65</v>
      </c>
      <c r="Z155" s="13">
        <v>-0.9713808142</v>
      </c>
      <c r="AA155">
        <v>13.65</v>
      </c>
      <c r="AB155">
        <v>1212</v>
      </c>
      <c r="AC155">
        <v>1709214163800</v>
      </c>
      <c r="AD155">
        <v>0.47</v>
      </c>
      <c r="AE155">
        <v>1705.5677777777701</v>
      </c>
      <c r="AF155">
        <v>1322.3244999999999</v>
      </c>
      <c r="AG155">
        <v>1211.0428571428499</v>
      </c>
      <c r="AH155">
        <v>1492.8483999999901</v>
      </c>
      <c r="AI155">
        <v>8.3012062604087102</v>
      </c>
      <c r="AJ155">
        <v>1.59</v>
      </c>
      <c r="AK155" s="15">
        <v>491.48</v>
      </c>
      <c r="AL155" s="15">
        <v>4.8899999999999997</v>
      </c>
      <c r="AM155">
        <v>-9.0500000000000007</v>
      </c>
      <c r="AN155" s="18">
        <v>836439.7</v>
      </c>
      <c r="AO155">
        <f t="shared" si="4"/>
        <v>836439700000</v>
      </c>
      <c r="AP155">
        <v>0.53949069999999999</v>
      </c>
      <c r="AS155" s="1">
        <v>44484</v>
      </c>
      <c r="AT155">
        <v>33605801000</v>
      </c>
      <c r="AU155">
        <v>0.4</v>
      </c>
      <c r="AV155" s="3">
        <v>3704</v>
      </c>
      <c r="AW155">
        <v>30699.57</v>
      </c>
      <c r="AX155">
        <v>3568480000</v>
      </c>
      <c r="AY155">
        <v>20396000</v>
      </c>
      <c r="AZ155">
        <v>7460218000</v>
      </c>
      <c r="BA155">
        <v>16141426000</v>
      </c>
      <c r="BB155">
        <v>6415281000</v>
      </c>
      <c r="BC155">
        <v>27190520000</v>
      </c>
      <c r="BF155">
        <v>3496609729</v>
      </c>
      <c r="BG155">
        <v>50378553167</v>
      </c>
      <c r="BH155" s="9">
        <v>34270918</v>
      </c>
      <c r="BI155" s="9">
        <v>19067539</v>
      </c>
      <c r="BJ155" s="9">
        <v>135074909</v>
      </c>
      <c r="BK155" s="9">
        <v>176689164</v>
      </c>
      <c r="BL155" s="9">
        <v>11641871</v>
      </c>
      <c r="BM155" s="9">
        <v>165186289</v>
      </c>
      <c r="BN155" s="4">
        <v>5432252</v>
      </c>
      <c r="BO155" s="4">
        <v>51171950</v>
      </c>
      <c r="BP155" s="4">
        <v>268193498</v>
      </c>
      <c r="BQ155" s="4">
        <v>80333124</v>
      </c>
      <c r="BR155" s="4">
        <v>5934255</v>
      </c>
      <c r="BT155" s="1">
        <v>40101</v>
      </c>
      <c r="BW155" s="1">
        <v>44849</v>
      </c>
      <c r="BX155" s="5">
        <v>4442605.18</v>
      </c>
      <c r="BZ155" s="1">
        <v>44849</v>
      </c>
      <c r="CA155" s="5">
        <v>577900.13</v>
      </c>
      <c r="CE155" s="1"/>
      <c r="CN155" s="1">
        <v>44849</v>
      </c>
      <c r="CO155">
        <v>31.979144999999999</v>
      </c>
      <c r="CQ155" s="20">
        <v>44849</v>
      </c>
      <c r="CR155" s="21">
        <v>34636.83</v>
      </c>
      <c r="CT155" s="1">
        <v>44819</v>
      </c>
      <c r="CU155" s="1">
        <v>44849</v>
      </c>
      <c r="CV155" s="18">
        <v>2124975.69</v>
      </c>
      <c r="CW155" s="18">
        <v>588349964.41999996</v>
      </c>
      <c r="CX155" s="18">
        <v>25048.38</v>
      </c>
      <c r="DA155" s="1">
        <v>40101</v>
      </c>
      <c r="DB155">
        <v>2.5</v>
      </c>
      <c r="DC155">
        <v>2.1999999999999999E-2</v>
      </c>
      <c r="DD155">
        <v>0.1565</v>
      </c>
      <c r="DE155">
        <v>986826</v>
      </c>
      <c r="DG155" s="1">
        <v>41501</v>
      </c>
      <c r="DH155">
        <v>0</v>
      </c>
      <c r="DI155">
        <v>0</v>
      </c>
      <c r="DJ155">
        <v>69275434</v>
      </c>
      <c r="DK155">
        <v>63945407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1504925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3825102</v>
      </c>
      <c r="EE155" s="1"/>
      <c r="EN155" s="1">
        <v>41197</v>
      </c>
      <c r="EO155">
        <v>370156019</v>
      </c>
      <c r="EP155">
        <v>734202529</v>
      </c>
      <c r="EQ155">
        <v>-364046510</v>
      </c>
      <c r="ES155"/>
      <c r="EV155" s="1">
        <v>44851</v>
      </c>
      <c r="EW155">
        <v>11700.68</v>
      </c>
      <c r="EX155" s="1"/>
      <c r="EY155" s="10">
        <v>44819</v>
      </c>
      <c r="EZ155" s="3">
        <v>-9050</v>
      </c>
    </row>
    <row r="156" spans="1:156" x14ac:dyDescent="0.25">
      <c r="A156" s="1">
        <v>44880</v>
      </c>
      <c r="B156" s="18">
        <v>2090639.37</v>
      </c>
      <c r="C156" s="18">
        <v>672176405.34000003</v>
      </c>
      <c r="D156" s="18">
        <v>32745.5</v>
      </c>
      <c r="F156" s="1">
        <v>44880</v>
      </c>
      <c r="G156" s="5">
        <v>19629.28</v>
      </c>
      <c r="H156">
        <v>14019.08</v>
      </c>
      <c r="I156" s="5">
        <f t="shared" si="5"/>
        <v>5610.1999999999989</v>
      </c>
      <c r="J156" s="1">
        <v>44880</v>
      </c>
      <c r="K156">
        <v>5.2746000000000004</v>
      </c>
      <c r="L156" s="4">
        <v>20158994</v>
      </c>
      <c r="M156" s="11">
        <v>623135742.92000008</v>
      </c>
      <c r="N156" s="11">
        <v>7452507.8399999989</v>
      </c>
      <c r="O156" s="12">
        <v>841736002</v>
      </c>
      <c r="P156" s="11">
        <v>146256675.34999999</v>
      </c>
      <c r="Q156" s="11">
        <v>20841476.650000002</v>
      </c>
      <c r="R156">
        <v>30263643.329999998</v>
      </c>
      <c r="S156">
        <v>3327117.37</v>
      </c>
      <c r="T156">
        <v>383301333.85000002</v>
      </c>
      <c r="U156">
        <v>695352.11</v>
      </c>
      <c r="V156">
        <v>387323803.33000004</v>
      </c>
      <c r="W156">
        <v>27636417588</v>
      </c>
      <c r="X156">
        <v>21474728433</v>
      </c>
      <c r="Y156">
        <v>142.53</v>
      </c>
      <c r="Z156" s="13">
        <v>-0.56452605020000002</v>
      </c>
      <c r="AA156">
        <v>13.65</v>
      </c>
      <c r="AB156">
        <v>1212</v>
      </c>
      <c r="AD156">
        <v>0.38</v>
      </c>
      <c r="AJ156">
        <v>1.41</v>
      </c>
      <c r="AK156" s="16">
        <v>475.79</v>
      </c>
      <c r="AL156" s="16">
        <v>5.04</v>
      </c>
      <c r="AM156">
        <v>-11.37</v>
      </c>
      <c r="AN156" s="18">
        <v>832859.3</v>
      </c>
      <c r="AO156">
        <f t="shared" si="4"/>
        <v>832859300000</v>
      </c>
      <c r="AP156">
        <v>0.53949069999999999</v>
      </c>
      <c r="AS156" s="1">
        <v>44515</v>
      </c>
      <c r="AT156">
        <v>33605801000</v>
      </c>
      <c r="AU156">
        <v>0.4</v>
      </c>
      <c r="AV156" s="3">
        <v>3704</v>
      </c>
      <c r="AW156">
        <v>30699.57</v>
      </c>
      <c r="AX156">
        <v>3568480000</v>
      </c>
      <c r="AY156">
        <v>20396000</v>
      </c>
      <c r="AZ156">
        <v>7460218000</v>
      </c>
      <c r="BA156">
        <v>16141426000</v>
      </c>
      <c r="BB156">
        <v>6415281000</v>
      </c>
      <c r="BC156">
        <v>27190520000</v>
      </c>
      <c r="BF156">
        <v>6671627914</v>
      </c>
      <c r="BG156">
        <v>49657281492</v>
      </c>
      <c r="BH156" s="9">
        <v>30468596</v>
      </c>
      <c r="BI156" s="9">
        <v>19035329</v>
      </c>
      <c r="BJ156" s="9">
        <v>142182479</v>
      </c>
      <c r="BK156" s="9">
        <v>180624740</v>
      </c>
      <c r="BL156" s="9">
        <v>11360112</v>
      </c>
      <c r="BM156" s="9">
        <v>169865974</v>
      </c>
      <c r="BN156" s="4">
        <v>6486274</v>
      </c>
      <c r="BO156" s="4">
        <v>34865780</v>
      </c>
      <c r="BP156" s="4">
        <v>160408975</v>
      </c>
      <c r="BQ156" s="4">
        <v>79193351</v>
      </c>
      <c r="BR156" s="4">
        <v>7244392</v>
      </c>
      <c r="BT156" s="1">
        <v>40132</v>
      </c>
      <c r="BW156" s="1">
        <v>44880</v>
      </c>
      <c r="BX156" s="5">
        <v>3492116.52</v>
      </c>
      <c r="BZ156" s="1">
        <v>44880</v>
      </c>
      <c r="CA156" s="5">
        <v>420221.12</v>
      </c>
      <c r="CE156" s="1"/>
      <c r="CN156" s="1">
        <v>44880</v>
      </c>
      <c r="CO156">
        <v>31.979144999999999</v>
      </c>
      <c r="CQ156" s="20">
        <v>44880</v>
      </c>
      <c r="CR156" s="21">
        <v>34889.83</v>
      </c>
      <c r="CT156" s="1">
        <v>44849</v>
      </c>
      <c r="CU156" s="1">
        <v>44880</v>
      </c>
      <c r="CV156" s="18">
        <v>2090639.37</v>
      </c>
      <c r="CW156" s="18">
        <v>672176405.34000003</v>
      </c>
      <c r="CX156" s="18">
        <v>32745.5</v>
      </c>
      <c r="DA156" s="1">
        <v>40132</v>
      </c>
      <c r="DB156">
        <v>2.5</v>
      </c>
      <c r="DC156">
        <v>2.1999999999999999E-2</v>
      </c>
      <c r="DD156">
        <v>0.1565</v>
      </c>
      <c r="DE156">
        <v>986826</v>
      </c>
      <c r="DG156" s="1">
        <v>41532</v>
      </c>
      <c r="DH156">
        <v>0</v>
      </c>
      <c r="DI156">
        <v>0</v>
      </c>
      <c r="DJ156">
        <v>44437822</v>
      </c>
      <c r="DK156">
        <v>38888082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1801701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3748039</v>
      </c>
      <c r="EE156" s="1"/>
      <c r="EN156" s="1">
        <v>41228</v>
      </c>
      <c r="EO156">
        <v>126431728</v>
      </c>
      <c r="EP156">
        <v>1259271312</v>
      </c>
      <c r="EQ156">
        <v>-1132839584</v>
      </c>
      <c r="ES156"/>
      <c r="EV156" s="1">
        <v>44882</v>
      </c>
      <c r="EW156">
        <v>958.26</v>
      </c>
      <c r="EX156" s="1"/>
      <c r="EY156" s="10">
        <v>44849</v>
      </c>
      <c r="EZ156" s="3">
        <v>-11370</v>
      </c>
    </row>
    <row r="157" spans="1:156" x14ac:dyDescent="0.25">
      <c r="A157" s="1">
        <v>44910</v>
      </c>
      <c r="B157" s="18">
        <v>1538404.48</v>
      </c>
      <c r="C157" s="18">
        <v>571108611.27999997</v>
      </c>
      <c r="D157" s="18">
        <v>25844.11</v>
      </c>
      <c r="F157" s="1">
        <v>44910</v>
      </c>
      <c r="G157" s="5">
        <v>15506.71</v>
      </c>
      <c r="H157">
        <v>15323.92</v>
      </c>
      <c r="I157" s="5">
        <f t="shared" si="5"/>
        <v>182.78999999999905</v>
      </c>
      <c r="J157" s="1">
        <v>44910</v>
      </c>
      <c r="K157">
        <v>5.2423999999999999</v>
      </c>
      <c r="L157" s="4">
        <v>26308380</v>
      </c>
      <c r="M157" s="11">
        <v>711631808</v>
      </c>
      <c r="N157" s="11">
        <v>5648917.5399999991</v>
      </c>
      <c r="O157" s="12">
        <v>932350050</v>
      </c>
      <c r="P157" s="11">
        <v>154843718.45000005</v>
      </c>
      <c r="Q157" s="11">
        <v>14474913.390000001</v>
      </c>
      <c r="R157">
        <v>31895685.070000004</v>
      </c>
      <c r="S157">
        <v>1968750.44</v>
      </c>
      <c r="T157">
        <v>466751647.38999999</v>
      </c>
      <c r="U157">
        <v>907086.88</v>
      </c>
      <c r="V157">
        <v>469627484.70999998</v>
      </c>
      <c r="W157">
        <v>26645287802</v>
      </c>
      <c r="X157">
        <v>21869290354</v>
      </c>
      <c r="Z157" s="14">
        <v>0.45</v>
      </c>
      <c r="AA157">
        <v>13.65</v>
      </c>
      <c r="AB157">
        <v>1212</v>
      </c>
      <c r="AD157">
        <v>0.69</v>
      </c>
      <c r="AK157" s="15">
        <v>428.29</v>
      </c>
      <c r="AL157" s="15">
        <v>4.97</v>
      </c>
      <c r="AM157">
        <v>-4.16</v>
      </c>
      <c r="AO157">
        <f t="shared" si="4"/>
        <v>0</v>
      </c>
      <c r="AP157">
        <v>0.53949069999999999</v>
      </c>
      <c r="AS157" s="1">
        <v>44545</v>
      </c>
      <c r="AT157">
        <v>33605801000</v>
      </c>
      <c r="AU157">
        <v>0.4</v>
      </c>
      <c r="AV157" s="3">
        <v>3704</v>
      </c>
      <c r="AW157">
        <v>30699.57</v>
      </c>
      <c r="AX157">
        <v>3568480000</v>
      </c>
      <c r="AY157">
        <v>20396000</v>
      </c>
      <c r="AZ157">
        <v>7460218000</v>
      </c>
      <c r="BA157">
        <v>16141426000</v>
      </c>
      <c r="BB157">
        <v>6415281000</v>
      </c>
      <c r="BC157">
        <v>27190520000</v>
      </c>
      <c r="BH157" s="9">
        <v>22959107</v>
      </c>
      <c r="BI157" s="9">
        <v>18764854</v>
      </c>
      <c r="BJ157" s="9">
        <v>141819349</v>
      </c>
      <c r="BK157" s="9">
        <v>174043099</v>
      </c>
      <c r="BL157" s="9">
        <v>11630703</v>
      </c>
      <c r="BM157" s="9">
        <v>176046625</v>
      </c>
      <c r="BN157" s="4">
        <v>4281880</v>
      </c>
      <c r="BO157" s="4">
        <v>52180814</v>
      </c>
      <c r="BP157" s="4">
        <v>249411945</v>
      </c>
      <c r="BQ157" s="4">
        <v>75844569</v>
      </c>
      <c r="BR157" s="4">
        <v>5367105</v>
      </c>
      <c r="BT157" s="1">
        <v>40162</v>
      </c>
      <c r="BW157" s="1">
        <v>44910</v>
      </c>
      <c r="BX157" s="5">
        <v>4959385.17</v>
      </c>
      <c r="BZ157" s="1">
        <v>44910</v>
      </c>
      <c r="CA157" s="5">
        <v>597047.1</v>
      </c>
      <c r="CE157" s="1"/>
      <c r="CN157" s="1">
        <v>44910</v>
      </c>
      <c r="CO157">
        <v>31.979144999999999</v>
      </c>
      <c r="CQ157" s="20">
        <v>44910</v>
      </c>
      <c r="CR157" s="21">
        <v>34775.83</v>
      </c>
      <c r="CT157" s="1">
        <v>44880</v>
      </c>
      <c r="CU157" s="1">
        <v>44910</v>
      </c>
      <c r="CV157" s="18">
        <v>1538404.48</v>
      </c>
      <c r="CW157" s="18">
        <v>571108611.27999997</v>
      </c>
      <c r="CX157" s="18">
        <v>25844.11</v>
      </c>
      <c r="DA157" s="1">
        <v>40162</v>
      </c>
      <c r="DB157">
        <v>2.5</v>
      </c>
      <c r="DC157">
        <v>2.1999999999999999E-2</v>
      </c>
      <c r="DD157">
        <v>0.1565</v>
      </c>
      <c r="DE157">
        <v>986826</v>
      </c>
      <c r="DG157" s="1">
        <v>41562</v>
      </c>
      <c r="DH157">
        <v>0</v>
      </c>
      <c r="DI157">
        <v>0</v>
      </c>
      <c r="DJ157">
        <v>95305059</v>
      </c>
      <c r="DK157">
        <v>90896637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1490419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2918003</v>
      </c>
      <c r="EE157" s="1"/>
      <c r="EN157" s="1">
        <v>41258</v>
      </c>
      <c r="EO157">
        <v>199258194</v>
      </c>
      <c r="EP157">
        <v>296754571</v>
      </c>
      <c r="EQ157">
        <v>-97496377</v>
      </c>
      <c r="ES157"/>
      <c r="EV157" s="1">
        <v>44912</v>
      </c>
      <c r="EW157">
        <v>4514.38</v>
      </c>
      <c r="EX157" s="1"/>
      <c r="EY157" s="10"/>
    </row>
    <row r="158" spans="1:156" x14ac:dyDescent="0.25">
      <c r="A158" s="1">
        <v>44941</v>
      </c>
      <c r="B158" s="18">
        <v>2079415.41</v>
      </c>
      <c r="C158" s="18">
        <v>489950584</v>
      </c>
      <c r="D158" s="18">
        <v>1940.08</v>
      </c>
      <c r="I158" s="5">
        <f t="shared" si="5"/>
        <v>0</v>
      </c>
      <c r="J158" s="1">
        <v>44941</v>
      </c>
      <c r="K158">
        <v>5.2320000000000002</v>
      </c>
      <c r="O158" s="4"/>
      <c r="R158"/>
      <c r="Z158" s="13"/>
      <c r="AK158" s="15"/>
      <c r="AL158" s="15"/>
      <c r="AO158">
        <f t="shared" si="4"/>
        <v>0</v>
      </c>
      <c r="BQ158" s="4"/>
      <c r="BR158" s="4"/>
      <c r="BX158" s="5"/>
      <c r="CE158" s="1"/>
      <c r="CT158" s="1">
        <v>44910</v>
      </c>
      <c r="CU158" s="1">
        <v>44941</v>
      </c>
      <c r="CV158" s="18">
        <v>2079415.41</v>
      </c>
      <c r="CW158" s="18">
        <v>489950584</v>
      </c>
      <c r="CX158" s="18">
        <v>1940.08</v>
      </c>
      <c r="DA158" s="1">
        <v>40193</v>
      </c>
      <c r="DB158">
        <v>2.5</v>
      </c>
      <c r="DC158">
        <v>2.1999999999999999E-2</v>
      </c>
      <c r="DD158">
        <v>0.15659999999999999</v>
      </c>
      <c r="DE158">
        <v>997098</v>
      </c>
      <c r="DG158" s="1">
        <v>41593</v>
      </c>
      <c r="DH158">
        <v>0</v>
      </c>
      <c r="DI158">
        <v>0</v>
      </c>
      <c r="DJ158">
        <v>74595231</v>
      </c>
      <c r="DK158">
        <v>71142559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1307673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2144999</v>
      </c>
      <c r="EE158" s="1"/>
      <c r="EN158" s="1">
        <v>41289</v>
      </c>
      <c r="EO158">
        <v>173325757</v>
      </c>
      <c r="EP158">
        <v>1241458349</v>
      </c>
      <c r="EQ158">
        <v>-1068132592</v>
      </c>
      <c r="ES158" s="3"/>
      <c r="EV158" s="1"/>
    </row>
    <row r="159" spans="1:156" x14ac:dyDescent="0.25">
      <c r="A159" s="1"/>
      <c r="B159" s="18"/>
      <c r="C159" s="18"/>
      <c r="D159" s="18"/>
      <c r="O159" s="4"/>
      <c r="R159"/>
      <c r="AK159" s="16"/>
      <c r="AL159" s="16"/>
      <c r="BQ159" s="4"/>
      <c r="BR159" s="4"/>
      <c r="CE159" s="1"/>
      <c r="CT159" s="1"/>
      <c r="CU159" s="1"/>
      <c r="CV159" s="18"/>
      <c r="CW159" s="18"/>
      <c r="CX159" s="18"/>
      <c r="DA159" s="1">
        <v>40224</v>
      </c>
      <c r="DB159">
        <v>2.5</v>
      </c>
      <c r="DC159">
        <v>2.1999999999999999E-2</v>
      </c>
      <c r="DD159">
        <v>0.15659999999999999</v>
      </c>
      <c r="DE159">
        <v>997098</v>
      </c>
      <c r="DG159" s="1">
        <v>41623</v>
      </c>
      <c r="DH159">
        <v>0</v>
      </c>
      <c r="DI159">
        <v>0</v>
      </c>
      <c r="DJ159">
        <v>69701445</v>
      </c>
      <c r="DK159">
        <v>66224057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1177218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2300170</v>
      </c>
      <c r="EE159" s="1"/>
      <c r="EN159" s="1">
        <v>41320</v>
      </c>
      <c r="EO159">
        <v>126611985</v>
      </c>
      <c r="EP159">
        <v>597827834</v>
      </c>
      <c r="EQ159">
        <v>-471215849</v>
      </c>
      <c r="ES159" s="3"/>
      <c r="EV159" s="1"/>
    </row>
    <row r="160" spans="1:156" x14ac:dyDescent="0.25">
      <c r="O160" s="4"/>
      <c r="R160"/>
      <c r="Z160" s="13"/>
      <c r="BQ160" s="4"/>
      <c r="BR160" s="4"/>
      <c r="CE160" s="1"/>
      <c r="DA160" s="1">
        <v>40252</v>
      </c>
      <c r="DB160">
        <v>2.5</v>
      </c>
      <c r="DC160">
        <v>2.1999999999999999E-2</v>
      </c>
      <c r="DD160">
        <v>0.15659999999999999</v>
      </c>
      <c r="DE160">
        <v>997098</v>
      </c>
      <c r="DG160" s="1">
        <v>41654</v>
      </c>
      <c r="DH160">
        <v>0</v>
      </c>
      <c r="DI160">
        <v>0</v>
      </c>
      <c r="DJ160">
        <v>71073929</v>
      </c>
      <c r="DK160">
        <v>64609275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825022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5639632</v>
      </c>
      <c r="EE160" s="1"/>
      <c r="EN160" s="1">
        <v>41348</v>
      </c>
      <c r="EO160">
        <v>145683324</v>
      </c>
      <c r="EP160">
        <v>743903686</v>
      </c>
      <c r="EQ160">
        <v>-598220362</v>
      </c>
      <c r="ES160" s="3"/>
      <c r="EV160" s="1"/>
    </row>
    <row r="161" spans="8:152" x14ac:dyDescent="0.25">
      <c r="O161" s="4"/>
      <c r="R161"/>
      <c r="Z161" s="13"/>
      <c r="AK161" s="16"/>
      <c r="AL161" s="16"/>
      <c r="AQ161" s="26" t="s">
        <v>217</v>
      </c>
      <c r="AR161" s="26" t="s">
        <v>241</v>
      </c>
      <c r="BQ161" s="4"/>
      <c r="BR161" s="4"/>
      <c r="CE161" s="1"/>
      <c r="DA161" s="1">
        <v>40283</v>
      </c>
      <c r="DB161">
        <v>2.5</v>
      </c>
      <c r="DC161">
        <v>2.1999999999999999E-2</v>
      </c>
      <c r="DD161">
        <v>0.15659999999999999</v>
      </c>
      <c r="DE161">
        <v>997098</v>
      </c>
      <c r="DG161" s="1">
        <v>41685</v>
      </c>
      <c r="DH161">
        <v>0</v>
      </c>
      <c r="DI161">
        <v>0</v>
      </c>
      <c r="DJ161">
        <v>66181943</v>
      </c>
      <c r="DK161">
        <v>62219776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55080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3907087</v>
      </c>
      <c r="EE161" s="1"/>
      <c r="EN161" s="1">
        <v>41379</v>
      </c>
      <c r="EO161">
        <v>284417058</v>
      </c>
      <c r="EP161">
        <v>445383627</v>
      </c>
      <c r="EQ161">
        <v>-160966569</v>
      </c>
      <c r="ES161" s="3"/>
      <c r="EV161" s="1"/>
    </row>
    <row r="162" spans="8:152" x14ac:dyDescent="0.25">
      <c r="O162" s="4"/>
      <c r="R162"/>
      <c r="Z162" s="13"/>
      <c r="AK162" s="15"/>
      <c r="AL162" s="15"/>
      <c r="BQ162" s="4"/>
      <c r="BR162" s="4"/>
      <c r="CE162" s="1"/>
      <c r="DA162" s="1">
        <v>40313</v>
      </c>
      <c r="DB162">
        <v>2.5</v>
      </c>
      <c r="DC162">
        <v>2.1999999999999999E-2</v>
      </c>
      <c r="DD162">
        <v>0.15659999999999999</v>
      </c>
      <c r="DE162">
        <v>997098</v>
      </c>
      <c r="DG162" s="1">
        <v>41713</v>
      </c>
      <c r="DH162">
        <v>0</v>
      </c>
      <c r="DI162">
        <v>0</v>
      </c>
      <c r="DJ162">
        <v>57313454</v>
      </c>
      <c r="DK162">
        <v>51134659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56561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6122234</v>
      </c>
      <c r="EE162" s="1"/>
      <c r="EN162" s="1">
        <v>41409</v>
      </c>
      <c r="EO162">
        <v>218218007</v>
      </c>
      <c r="EP162">
        <v>720568794</v>
      </c>
      <c r="EQ162">
        <v>-502350787</v>
      </c>
      <c r="ES162" s="3"/>
      <c r="EV162" s="1"/>
    </row>
    <row r="163" spans="8:152" x14ac:dyDescent="0.25">
      <c r="O163" s="4"/>
      <c r="R163"/>
      <c r="Z163" s="13"/>
      <c r="AK163" s="16"/>
      <c r="AL163" s="16"/>
      <c r="BQ163" s="4"/>
      <c r="BR163" s="4"/>
      <c r="CE163" s="1"/>
      <c r="DA163" s="1">
        <v>40344</v>
      </c>
      <c r="DB163">
        <v>2.5</v>
      </c>
      <c r="DC163">
        <v>2.1999999999999999E-2</v>
      </c>
      <c r="DD163">
        <v>0.15659999999999999</v>
      </c>
      <c r="DE163">
        <v>997098</v>
      </c>
      <c r="DG163" s="1">
        <v>41744</v>
      </c>
      <c r="DH163">
        <v>0</v>
      </c>
      <c r="DI163">
        <v>0</v>
      </c>
      <c r="DJ163">
        <v>99335185</v>
      </c>
      <c r="DK163">
        <v>95901750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37000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3396435</v>
      </c>
      <c r="EE163" s="1"/>
      <c r="EN163" s="1">
        <v>41440</v>
      </c>
      <c r="EO163">
        <v>220113537</v>
      </c>
      <c r="EP163">
        <v>459031872</v>
      </c>
      <c r="EQ163">
        <v>-238918335</v>
      </c>
      <c r="ES163" s="3"/>
      <c r="EV163" s="1"/>
    </row>
    <row r="164" spans="8:152" x14ac:dyDescent="0.25">
      <c r="H164" t="s">
        <v>436</v>
      </c>
      <c r="O164" s="4"/>
      <c r="R164"/>
      <c r="Z164" s="13"/>
      <c r="AK164" s="15"/>
      <c r="AL164" s="15"/>
      <c r="BQ164" s="4"/>
      <c r="BR164" s="4"/>
      <c r="BS164" s="1" t="s">
        <v>435</v>
      </c>
      <c r="BT164" t="s">
        <v>1</v>
      </c>
      <c r="BV164" s="1" t="s">
        <v>437</v>
      </c>
      <c r="BW164" t="s">
        <v>438</v>
      </c>
      <c r="CE164" s="1"/>
      <c r="DA164" s="1">
        <v>40374</v>
      </c>
      <c r="DB164">
        <v>2.5</v>
      </c>
      <c r="DC164">
        <v>2.1999999999999999E-2</v>
      </c>
      <c r="DD164">
        <v>0.15659999999999999</v>
      </c>
      <c r="DE164">
        <v>997098</v>
      </c>
      <c r="DG164" s="1">
        <v>41774</v>
      </c>
      <c r="DH164">
        <v>0</v>
      </c>
      <c r="DI164">
        <v>0</v>
      </c>
      <c r="DJ164">
        <v>76277076</v>
      </c>
      <c r="DK164">
        <v>68418261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7858815</v>
      </c>
      <c r="EE164" s="1"/>
      <c r="EN164" s="1">
        <v>41470</v>
      </c>
      <c r="EO164">
        <v>235879249</v>
      </c>
      <c r="EP164">
        <v>360227500</v>
      </c>
      <c r="EQ164">
        <v>-124348251</v>
      </c>
      <c r="ES164" s="3"/>
      <c r="EV164" s="1"/>
    </row>
    <row r="165" spans="8:152" x14ac:dyDescent="0.25">
      <c r="H165">
        <v>2009</v>
      </c>
      <c r="O165" s="4"/>
      <c r="R165"/>
      <c r="Z165" s="13"/>
      <c r="AK165" s="16"/>
      <c r="AL165" s="16"/>
      <c r="BQ165" s="4"/>
      <c r="BR165" s="4"/>
      <c r="BS165" s="1" t="s">
        <v>439</v>
      </c>
      <c r="BT165" t="s">
        <v>3</v>
      </c>
      <c r="BV165" s="1" t="s">
        <v>440</v>
      </c>
      <c r="BW165">
        <v>290965.38</v>
      </c>
      <c r="BX165" s="1">
        <f t="shared" ref="BX165:BX176" si="6">DATEVALUE(CONCATENATE("15/",BV165,"/",H165))</f>
        <v>39828</v>
      </c>
      <c r="CE165" s="1"/>
      <c r="DA165" s="1">
        <v>40405</v>
      </c>
      <c r="DB165">
        <v>2.5</v>
      </c>
      <c r="DC165">
        <v>2.1999999999999999E-2</v>
      </c>
      <c r="DD165">
        <v>0.15659999999999999</v>
      </c>
      <c r="DE165">
        <v>997098</v>
      </c>
      <c r="DG165" s="1">
        <v>41805</v>
      </c>
      <c r="DH165">
        <v>0</v>
      </c>
      <c r="DI165">
        <v>0</v>
      </c>
      <c r="DJ165">
        <v>76655579</v>
      </c>
      <c r="DK165">
        <v>72382049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4273530</v>
      </c>
      <c r="EE165" s="1"/>
      <c r="EN165" s="1">
        <v>41501</v>
      </c>
      <c r="EO165">
        <v>194682695</v>
      </c>
      <c r="EP165">
        <v>205071958</v>
      </c>
      <c r="EQ165">
        <v>-10389263</v>
      </c>
      <c r="ES165" s="3"/>
      <c r="EV165" s="1"/>
    </row>
    <row r="166" spans="8:152" x14ac:dyDescent="0.25">
      <c r="H166">
        <v>2009</v>
      </c>
      <c r="O166" s="4"/>
      <c r="R166"/>
      <c r="Z166" s="13"/>
      <c r="AK166" s="15"/>
      <c r="AL166" s="15"/>
      <c r="BQ166" s="4"/>
      <c r="BR166" s="4"/>
      <c r="BS166" s="1" t="s">
        <v>439</v>
      </c>
      <c r="BT166" t="s">
        <v>3</v>
      </c>
      <c r="BV166" s="1" t="s">
        <v>441</v>
      </c>
      <c r="BW166">
        <v>290965.38</v>
      </c>
      <c r="BX166" s="1">
        <f t="shared" si="6"/>
        <v>39859</v>
      </c>
      <c r="CE166" s="1"/>
      <c r="DA166" s="1">
        <v>40436</v>
      </c>
      <c r="DB166">
        <v>2.5</v>
      </c>
      <c r="DC166">
        <v>2.1999999999999999E-2</v>
      </c>
      <c r="DD166">
        <v>0.15659999999999999</v>
      </c>
      <c r="DE166">
        <v>997098</v>
      </c>
      <c r="DG166" s="1">
        <v>41835</v>
      </c>
      <c r="DH166">
        <v>0</v>
      </c>
      <c r="DI166">
        <v>0</v>
      </c>
      <c r="DJ166">
        <v>113908512</v>
      </c>
      <c r="DK166">
        <v>108294016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5614496</v>
      </c>
      <c r="EE166" s="1"/>
      <c r="EN166" s="1">
        <v>41532</v>
      </c>
      <c r="EO166">
        <v>213093215</v>
      </c>
      <c r="EP166">
        <v>398962688</v>
      </c>
      <c r="EQ166">
        <v>-185869473</v>
      </c>
      <c r="ES166" s="3"/>
      <c r="EV166" s="1"/>
    </row>
    <row r="167" spans="8:152" x14ac:dyDescent="0.25">
      <c r="H167">
        <v>2009</v>
      </c>
      <c r="O167" s="4"/>
      <c r="R167"/>
      <c r="Z167" s="13"/>
      <c r="AK167" s="16"/>
      <c r="AL167" s="16"/>
      <c r="BQ167" s="4"/>
      <c r="BR167" s="4"/>
      <c r="BS167" s="1" t="s">
        <v>439</v>
      </c>
      <c r="BT167" t="s">
        <v>3</v>
      </c>
      <c r="BV167" s="1" t="s">
        <v>442</v>
      </c>
      <c r="BW167">
        <v>13582320.34</v>
      </c>
      <c r="BX167" s="1">
        <f t="shared" si="6"/>
        <v>39887</v>
      </c>
      <c r="CE167" s="1"/>
      <c r="DA167" s="1">
        <v>40466</v>
      </c>
      <c r="DB167">
        <v>2.5</v>
      </c>
      <c r="DC167">
        <v>2.1999999999999999E-2</v>
      </c>
      <c r="DD167">
        <v>0.15659999999999999</v>
      </c>
      <c r="DE167">
        <v>997098</v>
      </c>
      <c r="DG167" s="1">
        <v>41866</v>
      </c>
      <c r="DH167">
        <v>0</v>
      </c>
      <c r="DI167">
        <v>0</v>
      </c>
      <c r="DJ167">
        <v>62610707</v>
      </c>
      <c r="DK167">
        <v>61197556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1413151</v>
      </c>
      <c r="EE167" s="1"/>
      <c r="EN167" s="1">
        <v>41562</v>
      </c>
      <c r="EO167">
        <v>219579675</v>
      </c>
      <c r="EP167">
        <v>620315024</v>
      </c>
      <c r="EQ167">
        <v>-400735349</v>
      </c>
      <c r="ES167" s="3"/>
      <c r="EV167" s="1"/>
    </row>
    <row r="168" spans="8:152" x14ac:dyDescent="0.25">
      <c r="H168">
        <v>2009</v>
      </c>
      <c r="O168" s="4"/>
      <c r="R168"/>
      <c r="Z168" s="13"/>
      <c r="AK168" s="15"/>
      <c r="AL168" s="15"/>
      <c r="BQ168" s="4"/>
      <c r="BR168" s="4"/>
      <c r="BS168" s="1" t="s">
        <v>439</v>
      </c>
      <c r="BT168" t="s">
        <v>3</v>
      </c>
      <c r="BV168" s="1" t="s">
        <v>443</v>
      </c>
      <c r="BW168">
        <v>27073560.530000001</v>
      </c>
      <c r="BX168" s="1">
        <f t="shared" si="6"/>
        <v>39918</v>
      </c>
      <c r="CE168" s="1"/>
      <c r="DA168" s="1">
        <v>40497</v>
      </c>
      <c r="DB168">
        <v>2.5</v>
      </c>
      <c r="DC168">
        <v>2.1999999999999999E-2</v>
      </c>
      <c r="DD168">
        <v>0.15659999999999999</v>
      </c>
      <c r="DE168">
        <v>997098</v>
      </c>
      <c r="DG168" s="1">
        <v>41897</v>
      </c>
      <c r="DH168">
        <v>0</v>
      </c>
      <c r="DI168">
        <v>0</v>
      </c>
      <c r="DJ168">
        <v>103048443</v>
      </c>
      <c r="DK168">
        <v>95164683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7883760</v>
      </c>
      <c r="EE168" s="1"/>
      <c r="EN168" s="1">
        <v>41593</v>
      </c>
      <c r="EO168">
        <v>151016927</v>
      </c>
      <c r="EP168">
        <v>299164243</v>
      </c>
      <c r="EQ168">
        <v>-148147316</v>
      </c>
      <c r="ES168"/>
      <c r="EV168" s="1"/>
    </row>
    <row r="169" spans="8:152" x14ac:dyDescent="0.25">
      <c r="H169">
        <v>2009</v>
      </c>
      <c r="O169" s="4"/>
      <c r="R169"/>
      <c r="Z169" s="13"/>
      <c r="AK169" s="16"/>
      <c r="AL169" s="16"/>
      <c r="BQ169" s="4"/>
      <c r="BR169" s="4"/>
      <c r="BS169" s="1" t="s">
        <v>439</v>
      </c>
      <c r="BT169" t="s">
        <v>3</v>
      </c>
      <c r="BV169" s="1" t="s">
        <v>444</v>
      </c>
      <c r="BW169">
        <v>18731331.18</v>
      </c>
      <c r="BX169" s="1">
        <f t="shared" si="6"/>
        <v>39948</v>
      </c>
      <c r="CE169" s="1"/>
      <c r="DA169" s="1">
        <v>40527</v>
      </c>
      <c r="DB169">
        <v>2.5</v>
      </c>
      <c r="DC169">
        <v>2.1999999999999999E-2</v>
      </c>
      <c r="DD169">
        <v>0.15659999999999999</v>
      </c>
      <c r="DE169">
        <v>997098</v>
      </c>
      <c r="DG169" s="1">
        <v>41927</v>
      </c>
      <c r="DH169">
        <v>0</v>
      </c>
      <c r="DI169">
        <v>0</v>
      </c>
      <c r="DJ169">
        <v>99813533</v>
      </c>
      <c r="DK169">
        <v>95463517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14720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4335296</v>
      </c>
      <c r="EE169" s="1"/>
      <c r="EN169" s="1">
        <v>41623</v>
      </c>
      <c r="EO169">
        <v>159285516</v>
      </c>
      <c r="EP169">
        <v>742094282</v>
      </c>
      <c r="EQ169">
        <v>-582808766</v>
      </c>
      <c r="ES169"/>
      <c r="EV169" s="1"/>
    </row>
    <row r="170" spans="8:152" x14ac:dyDescent="0.25">
      <c r="H170">
        <v>2009</v>
      </c>
      <c r="O170" s="4"/>
      <c r="R170"/>
      <c r="Z170" s="13"/>
      <c r="AK170" s="15"/>
      <c r="AL170" s="15"/>
      <c r="BQ170" s="4"/>
      <c r="BR170" s="4"/>
      <c r="BS170" s="1" t="s">
        <v>439</v>
      </c>
      <c r="BT170" t="s">
        <v>3</v>
      </c>
      <c r="BV170" s="1" t="s">
        <v>445</v>
      </c>
      <c r="BW170">
        <v>20246783.489999998</v>
      </c>
      <c r="BX170" s="1">
        <f t="shared" si="6"/>
        <v>39979</v>
      </c>
      <c r="CE170" s="1"/>
      <c r="DA170" s="1">
        <v>40558</v>
      </c>
      <c r="DB170">
        <v>2.5</v>
      </c>
      <c r="DC170">
        <v>2.1999999999999999E-2</v>
      </c>
      <c r="DD170">
        <v>0.15434999999999999</v>
      </c>
      <c r="DE170">
        <v>1014837</v>
      </c>
      <c r="DG170" s="1">
        <v>41958</v>
      </c>
      <c r="DH170">
        <v>0</v>
      </c>
      <c r="DI170">
        <v>0</v>
      </c>
      <c r="DJ170">
        <v>104955980</v>
      </c>
      <c r="DK170">
        <v>101528013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3427967</v>
      </c>
      <c r="EE170" s="1"/>
      <c r="EN170" s="1">
        <v>41654</v>
      </c>
      <c r="EO170">
        <v>124244864</v>
      </c>
      <c r="EP170">
        <v>622440259</v>
      </c>
      <c r="EQ170">
        <v>-498195395</v>
      </c>
      <c r="ES170" s="3"/>
      <c r="EV170" s="1"/>
    </row>
    <row r="171" spans="8:152" x14ac:dyDescent="0.25">
      <c r="H171">
        <v>2009</v>
      </c>
      <c r="O171" s="4"/>
      <c r="R171"/>
      <c r="Z171" s="13"/>
      <c r="AK171" s="16"/>
      <c r="AL171" s="16"/>
      <c r="BQ171" s="4"/>
      <c r="BR171" s="4"/>
      <c r="BS171" s="1" t="s">
        <v>439</v>
      </c>
      <c r="BT171" t="s">
        <v>3</v>
      </c>
      <c r="BV171" s="1" t="s">
        <v>446</v>
      </c>
      <c r="BW171">
        <v>21853409.170000002</v>
      </c>
      <c r="BX171" s="1">
        <f t="shared" si="6"/>
        <v>40009</v>
      </c>
      <c r="CE171" s="1"/>
      <c r="DA171" s="1">
        <v>40589</v>
      </c>
      <c r="DB171">
        <v>2.5</v>
      </c>
      <c r="DC171">
        <v>2.1999999999999999E-2</v>
      </c>
      <c r="DD171">
        <v>0.15434999999999999</v>
      </c>
      <c r="DE171">
        <v>1014837</v>
      </c>
      <c r="DG171" s="1">
        <v>41988</v>
      </c>
      <c r="DH171">
        <v>0</v>
      </c>
      <c r="DI171">
        <v>0</v>
      </c>
      <c r="DJ171">
        <v>75328096</v>
      </c>
      <c r="DK171">
        <v>73963134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1364962</v>
      </c>
      <c r="EE171" s="1"/>
      <c r="EN171" s="1">
        <v>41685</v>
      </c>
      <c r="EO171">
        <v>124927193</v>
      </c>
      <c r="EP171">
        <v>632266880</v>
      </c>
      <c r="EQ171">
        <v>-507339687</v>
      </c>
      <c r="ES171"/>
      <c r="EV171" s="1"/>
    </row>
    <row r="172" spans="8:152" x14ac:dyDescent="0.25">
      <c r="H172">
        <v>2009</v>
      </c>
      <c r="O172" s="4"/>
      <c r="R172"/>
      <c r="Z172" s="13"/>
      <c r="AK172" s="15"/>
      <c r="AL172" s="15"/>
      <c r="BQ172" s="4"/>
      <c r="BR172" s="4"/>
      <c r="BS172" s="1" t="s">
        <v>439</v>
      </c>
      <c r="BT172" t="s">
        <v>3</v>
      </c>
      <c r="BV172" s="1" t="s">
        <v>447</v>
      </c>
      <c r="BW172">
        <v>23695417.129999999</v>
      </c>
      <c r="BX172" s="1">
        <f t="shared" si="6"/>
        <v>40040</v>
      </c>
      <c r="CE172" s="1"/>
      <c r="DA172" s="1">
        <v>40617</v>
      </c>
      <c r="DB172">
        <v>2.5</v>
      </c>
      <c r="DC172">
        <v>2.1999999999999999E-2</v>
      </c>
      <c r="DD172">
        <v>0.15434999999999999</v>
      </c>
      <c r="DE172">
        <v>1014837</v>
      </c>
      <c r="DG172" s="1">
        <v>42019</v>
      </c>
      <c r="DH172">
        <v>0</v>
      </c>
      <c r="DI172">
        <v>0</v>
      </c>
      <c r="DJ172">
        <v>122441905</v>
      </c>
      <c r="DK172">
        <v>119789752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3234</v>
      </c>
      <c r="DZ172">
        <v>0</v>
      </c>
      <c r="EA172">
        <v>3081</v>
      </c>
      <c r="EB172">
        <v>2645838</v>
      </c>
      <c r="EE172" s="1"/>
      <c r="EN172" s="1">
        <v>41713</v>
      </c>
      <c r="EO172">
        <v>124649529</v>
      </c>
      <c r="EP172">
        <v>565141622</v>
      </c>
      <c r="EQ172">
        <v>-440492093</v>
      </c>
      <c r="ES172"/>
      <c r="EV172" s="1"/>
    </row>
    <row r="173" spans="8:152" x14ac:dyDescent="0.25">
      <c r="H173">
        <v>2009</v>
      </c>
      <c r="O173" s="4"/>
      <c r="R173"/>
      <c r="Z173" s="13"/>
      <c r="AK173" s="16"/>
      <c r="AL173" s="16"/>
      <c r="BQ173" s="4"/>
      <c r="BR173" s="4"/>
      <c r="BS173" s="1" t="s">
        <v>439</v>
      </c>
      <c r="BT173" t="s">
        <v>3</v>
      </c>
      <c r="BV173" s="1" t="s">
        <v>448</v>
      </c>
      <c r="BW173">
        <v>18908487.920000002</v>
      </c>
      <c r="BX173" s="1">
        <f t="shared" si="6"/>
        <v>40071</v>
      </c>
      <c r="CE173" s="1"/>
      <c r="DA173" s="1">
        <v>40648</v>
      </c>
      <c r="DB173">
        <v>2.5</v>
      </c>
      <c r="DC173">
        <v>2.1999999999999999E-2</v>
      </c>
      <c r="DD173">
        <v>0.15434999999999999</v>
      </c>
      <c r="DE173">
        <v>1014837</v>
      </c>
      <c r="DG173" s="1">
        <v>42050</v>
      </c>
      <c r="DH173">
        <v>0</v>
      </c>
      <c r="DI173">
        <v>0</v>
      </c>
      <c r="DJ173">
        <v>63454998</v>
      </c>
      <c r="DK173">
        <v>59900359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3624</v>
      </c>
      <c r="DZ173">
        <v>0</v>
      </c>
      <c r="EA173">
        <v>2404</v>
      </c>
      <c r="EB173">
        <v>3548611</v>
      </c>
      <c r="EE173" s="1"/>
      <c r="EN173" s="1">
        <v>41744</v>
      </c>
      <c r="EO173">
        <v>268769815</v>
      </c>
      <c r="EP173">
        <v>534436147</v>
      </c>
      <c r="EQ173">
        <v>-265666332</v>
      </c>
      <c r="ES173" s="3"/>
      <c r="EV173" s="1"/>
    </row>
    <row r="174" spans="8:152" x14ac:dyDescent="0.25">
      <c r="H174">
        <v>2009</v>
      </c>
      <c r="O174" s="4"/>
      <c r="R174"/>
      <c r="Z174" s="13"/>
      <c r="AK174" s="15"/>
      <c r="AL174" s="15"/>
      <c r="BQ174" s="4"/>
      <c r="BR174" s="4"/>
      <c r="BS174" s="1" t="s">
        <v>439</v>
      </c>
      <c r="BT174" t="s">
        <v>3</v>
      </c>
      <c r="BV174" s="1" t="s">
        <v>449</v>
      </c>
      <c r="BW174">
        <v>21222675.219999999</v>
      </c>
      <c r="BX174" s="1">
        <f t="shared" si="6"/>
        <v>40101</v>
      </c>
      <c r="CE174" s="1"/>
      <c r="DA174" s="1">
        <v>40678</v>
      </c>
      <c r="DB174">
        <v>2.5</v>
      </c>
      <c r="DC174">
        <v>2.1999999999999999E-2</v>
      </c>
      <c r="DD174">
        <v>0.15434999999999999</v>
      </c>
      <c r="DE174">
        <v>1014837</v>
      </c>
      <c r="DG174" s="1">
        <v>42078</v>
      </c>
      <c r="DH174">
        <v>0</v>
      </c>
      <c r="DI174">
        <v>0</v>
      </c>
      <c r="DJ174">
        <v>103213470</v>
      </c>
      <c r="DK174">
        <v>101365165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1848305</v>
      </c>
      <c r="EE174" s="1"/>
      <c r="EN174" s="1">
        <v>41774</v>
      </c>
      <c r="EO174">
        <v>194445167</v>
      </c>
      <c r="EP174">
        <v>429533398</v>
      </c>
      <c r="EQ174">
        <v>-235088231</v>
      </c>
      <c r="ES174"/>
      <c r="EV174" s="1"/>
    </row>
    <row r="175" spans="8:152" x14ac:dyDescent="0.25">
      <c r="H175">
        <v>2009</v>
      </c>
      <c r="O175" s="4"/>
      <c r="R175"/>
      <c r="Z175" s="13"/>
      <c r="AK175" s="16"/>
      <c r="AL175" s="16"/>
      <c r="BQ175" s="4"/>
      <c r="BR175" s="4"/>
      <c r="BS175" s="1" t="s">
        <v>439</v>
      </c>
      <c r="BT175" t="s">
        <v>3</v>
      </c>
      <c r="BV175" s="1" t="s">
        <v>450</v>
      </c>
      <c r="BW175">
        <v>22158757.98</v>
      </c>
      <c r="BX175" s="1">
        <f t="shared" si="6"/>
        <v>40132</v>
      </c>
      <c r="CE175" s="1"/>
      <c r="DA175" s="1">
        <v>40709</v>
      </c>
      <c r="DB175">
        <v>2.5</v>
      </c>
      <c r="DC175">
        <v>2.1999999999999999E-2</v>
      </c>
      <c r="DD175">
        <v>0.15434999999999999</v>
      </c>
      <c r="DE175">
        <v>1014837</v>
      </c>
      <c r="DG175" s="1">
        <v>42109</v>
      </c>
      <c r="DH175">
        <v>0</v>
      </c>
      <c r="DI175">
        <v>0</v>
      </c>
      <c r="DJ175">
        <v>89219450</v>
      </c>
      <c r="DK175">
        <v>88142328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1077122</v>
      </c>
      <c r="EE175" s="1"/>
      <c r="EN175" s="1">
        <v>41805</v>
      </c>
      <c r="EO175">
        <v>279182455</v>
      </c>
      <c r="EP175">
        <v>651956473</v>
      </c>
      <c r="EQ175">
        <v>-372774018</v>
      </c>
      <c r="ES175"/>
      <c r="EV175" s="1"/>
    </row>
    <row r="176" spans="8:152" x14ac:dyDescent="0.25">
      <c r="H176">
        <v>2009</v>
      </c>
      <c r="O176" s="4"/>
      <c r="R176"/>
      <c r="Z176" s="13"/>
      <c r="AK176" s="15"/>
      <c r="AL176" s="15"/>
      <c r="BQ176" s="4"/>
      <c r="BR176" s="4"/>
      <c r="BS176" s="1" t="s">
        <v>439</v>
      </c>
      <c r="BT176" t="s">
        <v>3</v>
      </c>
      <c r="BV176" s="1" t="s">
        <v>451</v>
      </c>
      <c r="BW176">
        <v>21419471.199999999</v>
      </c>
      <c r="BX176" s="1">
        <f t="shared" si="6"/>
        <v>40162</v>
      </c>
      <c r="CE176" s="1"/>
      <c r="DA176" s="1">
        <v>40739</v>
      </c>
      <c r="DB176">
        <v>2.5</v>
      </c>
      <c r="DC176">
        <v>2.1999999999999999E-2</v>
      </c>
      <c r="DD176">
        <v>0.15434999999999999</v>
      </c>
      <c r="DE176">
        <v>1014837</v>
      </c>
      <c r="DG176" s="1">
        <v>42139</v>
      </c>
      <c r="DH176">
        <v>0</v>
      </c>
      <c r="DI176">
        <v>0</v>
      </c>
      <c r="DJ176">
        <v>77468492</v>
      </c>
      <c r="DK176">
        <v>75263113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2205379</v>
      </c>
      <c r="EE176" s="1"/>
      <c r="EN176" s="1">
        <v>41835</v>
      </c>
      <c r="EO176">
        <v>326379196</v>
      </c>
      <c r="EP176">
        <v>570414792</v>
      </c>
      <c r="EQ176">
        <v>-244035596</v>
      </c>
      <c r="ES176"/>
      <c r="EV176" s="1"/>
    </row>
    <row r="177" spans="15:152" x14ac:dyDescent="0.25">
      <c r="O177" s="4"/>
      <c r="R177"/>
      <c r="Z177" s="13"/>
      <c r="AK177" s="16"/>
      <c r="AL177" s="16"/>
      <c r="BQ177" s="4"/>
      <c r="BR177" s="4"/>
      <c r="CE177" s="1"/>
      <c r="DA177" s="1">
        <v>40770</v>
      </c>
      <c r="DB177">
        <v>2.5</v>
      </c>
      <c r="DC177">
        <v>2.1999999999999999E-2</v>
      </c>
      <c r="DD177">
        <v>0.15434999999999999</v>
      </c>
      <c r="DE177">
        <v>1014837</v>
      </c>
      <c r="DG177" s="1">
        <v>42170</v>
      </c>
      <c r="DH177">
        <v>0</v>
      </c>
      <c r="DI177">
        <v>0</v>
      </c>
      <c r="DJ177">
        <v>99060288</v>
      </c>
      <c r="DK177">
        <v>97469035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1591253</v>
      </c>
      <c r="EE177" s="1"/>
      <c r="EN177" s="1">
        <v>41866</v>
      </c>
      <c r="EO177">
        <v>272558694</v>
      </c>
      <c r="EP177">
        <v>415612559</v>
      </c>
      <c r="EQ177">
        <v>-143053865</v>
      </c>
      <c r="ES177"/>
      <c r="EV177" s="1"/>
    </row>
    <row r="178" spans="15:152" x14ac:dyDescent="0.25">
      <c r="O178" s="4"/>
      <c r="R178"/>
      <c r="Z178" s="13"/>
      <c r="AK178" s="15"/>
      <c r="AL178" s="15"/>
      <c r="BQ178" s="4"/>
      <c r="BR178" s="4"/>
      <c r="CE178" s="1"/>
      <c r="DA178" s="1">
        <v>40801</v>
      </c>
      <c r="DB178">
        <v>2.5</v>
      </c>
      <c r="DC178">
        <v>2.1999999999999999E-2</v>
      </c>
      <c r="DD178">
        <v>0.15434999999999999</v>
      </c>
      <c r="DE178">
        <v>1014837</v>
      </c>
      <c r="DG178" s="1">
        <v>42200</v>
      </c>
      <c r="DH178">
        <v>0</v>
      </c>
      <c r="DI178">
        <v>0</v>
      </c>
      <c r="DJ178">
        <v>137964144</v>
      </c>
      <c r="DK178">
        <v>134350507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3613637</v>
      </c>
      <c r="EE178" s="1"/>
      <c r="EN178" s="1">
        <v>41897</v>
      </c>
      <c r="EO178">
        <v>315724988</v>
      </c>
      <c r="EP178">
        <v>656651583</v>
      </c>
      <c r="EQ178">
        <v>-340926595</v>
      </c>
      <c r="ES178"/>
      <c r="EV178" s="1"/>
    </row>
    <row r="179" spans="15:152" x14ac:dyDescent="0.25">
      <c r="O179" s="4"/>
      <c r="R179"/>
      <c r="Z179" s="13"/>
      <c r="AK179" s="16"/>
      <c r="AL179" s="16"/>
      <c r="BQ179" s="4"/>
      <c r="BR179" s="4"/>
      <c r="CE179" s="1"/>
      <c r="DA179" s="1">
        <v>40831</v>
      </c>
      <c r="DB179">
        <v>2.5</v>
      </c>
      <c r="DC179">
        <v>2.1999999999999999E-2</v>
      </c>
      <c r="DD179">
        <v>0.15434999999999999</v>
      </c>
      <c r="DE179">
        <v>1014837</v>
      </c>
      <c r="DG179" s="1">
        <v>42231</v>
      </c>
      <c r="DH179">
        <v>0</v>
      </c>
      <c r="DI179">
        <v>0</v>
      </c>
      <c r="DJ179">
        <v>62453705</v>
      </c>
      <c r="DK179">
        <v>60623047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1830658</v>
      </c>
      <c r="EE179" s="1"/>
      <c r="EN179" s="1">
        <v>41927</v>
      </c>
      <c r="EO179">
        <v>332050826</v>
      </c>
      <c r="EP179">
        <v>615990886</v>
      </c>
      <c r="EQ179">
        <v>-283940060</v>
      </c>
      <c r="ES179" s="3"/>
      <c r="EV179" s="1"/>
    </row>
    <row r="180" spans="15:152" x14ac:dyDescent="0.25">
      <c r="O180" s="4"/>
      <c r="R180"/>
      <c r="Z180" s="13"/>
      <c r="AK180" s="15"/>
      <c r="AL180" s="15"/>
      <c r="BQ180" s="4"/>
      <c r="BR180" s="4"/>
      <c r="CE180" s="1"/>
      <c r="DA180" s="1">
        <v>40862</v>
      </c>
      <c r="DB180">
        <v>2.5</v>
      </c>
      <c r="DC180">
        <v>2.1999999999999999E-2</v>
      </c>
      <c r="DD180">
        <v>0.15434999999999999</v>
      </c>
      <c r="DE180">
        <v>1014837</v>
      </c>
      <c r="DG180" s="1">
        <v>42262</v>
      </c>
      <c r="DH180">
        <v>0</v>
      </c>
      <c r="DI180">
        <v>0</v>
      </c>
      <c r="DJ180">
        <v>103897999</v>
      </c>
      <c r="DK180">
        <v>102793336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1104663</v>
      </c>
      <c r="EE180" s="1"/>
      <c r="EN180" s="1">
        <v>41958</v>
      </c>
      <c r="EO180">
        <v>226443009</v>
      </c>
      <c r="EP180">
        <v>689658702</v>
      </c>
      <c r="EQ180">
        <v>-463215693</v>
      </c>
      <c r="ES180" s="3"/>
      <c r="EV180" s="1"/>
    </row>
    <row r="181" spans="15:152" x14ac:dyDescent="0.25">
      <c r="O181" s="4"/>
      <c r="R181"/>
      <c r="Z181" s="13"/>
      <c r="AK181" s="16"/>
      <c r="AL181" s="16"/>
      <c r="BQ181" s="4"/>
      <c r="BR181" s="4"/>
      <c r="CE181" s="1"/>
      <c r="DA181" s="1">
        <v>40892</v>
      </c>
      <c r="DB181">
        <v>2.5</v>
      </c>
      <c r="DC181">
        <v>2.1999999999999999E-2</v>
      </c>
      <c r="DD181">
        <v>0.15434999999999999</v>
      </c>
      <c r="DE181">
        <v>1014837</v>
      </c>
      <c r="DG181" s="1">
        <v>42292</v>
      </c>
      <c r="DH181">
        <v>0</v>
      </c>
      <c r="DI181">
        <v>0</v>
      </c>
      <c r="DJ181">
        <v>69120499</v>
      </c>
      <c r="DK181">
        <v>67712205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1408294</v>
      </c>
      <c r="EE181" s="1"/>
      <c r="EN181" s="1">
        <v>41988</v>
      </c>
      <c r="EO181">
        <v>206112902</v>
      </c>
      <c r="EP181">
        <v>685883312</v>
      </c>
      <c r="EQ181">
        <v>-479770410</v>
      </c>
      <c r="ES181" s="3"/>
      <c r="EV181" s="1"/>
    </row>
    <row r="182" spans="15:152" x14ac:dyDescent="0.25">
      <c r="O182" s="4"/>
      <c r="R182"/>
      <c r="Z182" s="13"/>
      <c r="AK182" s="15"/>
      <c r="AL182" s="15"/>
      <c r="BQ182" s="4"/>
      <c r="BR182" s="4"/>
      <c r="CE182" s="1"/>
      <c r="DA182" s="1">
        <v>40923</v>
      </c>
      <c r="DB182">
        <v>2.5</v>
      </c>
      <c r="DC182">
        <v>2.1999999999999999E-2</v>
      </c>
      <c r="DD182">
        <v>7.7299999999999994E-2</v>
      </c>
      <c r="DE182">
        <v>1027429</v>
      </c>
      <c r="DG182" s="1">
        <v>42323</v>
      </c>
      <c r="DH182">
        <v>0</v>
      </c>
      <c r="DI182">
        <v>0</v>
      </c>
      <c r="DJ182">
        <v>76560987</v>
      </c>
      <c r="DK182">
        <v>74752344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1808643</v>
      </c>
      <c r="EE182" s="1"/>
      <c r="EN182" s="1">
        <v>42019</v>
      </c>
      <c r="EO182">
        <v>242306269</v>
      </c>
      <c r="EP182">
        <v>752928998</v>
      </c>
      <c r="EQ182">
        <v>-510622729</v>
      </c>
      <c r="ES182" s="3"/>
      <c r="EV182" s="1"/>
    </row>
    <row r="183" spans="15:152" x14ac:dyDescent="0.25">
      <c r="O183" s="4"/>
      <c r="R183"/>
      <c r="Z183" s="13"/>
      <c r="AK183" s="16"/>
      <c r="AL183" s="16"/>
      <c r="BQ183" s="4"/>
      <c r="BR183" s="4"/>
      <c r="CE183" s="1"/>
      <c r="DA183" s="1">
        <v>40954</v>
      </c>
      <c r="DB183">
        <v>2.5</v>
      </c>
      <c r="DC183">
        <v>2.1999999999999999E-2</v>
      </c>
      <c r="DD183">
        <v>7.7299999999999994E-2</v>
      </c>
      <c r="DE183">
        <v>1027429</v>
      </c>
      <c r="DG183" s="1">
        <v>42353</v>
      </c>
      <c r="DH183">
        <v>12300000</v>
      </c>
      <c r="DI183">
        <v>0</v>
      </c>
      <c r="DJ183">
        <v>93547415</v>
      </c>
      <c r="DK183">
        <v>80167005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1080410</v>
      </c>
      <c r="EE183" s="1"/>
      <c r="EN183" s="1">
        <v>42050</v>
      </c>
      <c r="EO183">
        <v>153366084</v>
      </c>
      <c r="EP183">
        <v>474831301</v>
      </c>
      <c r="EQ183">
        <v>-321465217</v>
      </c>
      <c r="ES183" s="3"/>
      <c r="EV183" s="1"/>
    </row>
    <row r="184" spans="15:152" x14ac:dyDescent="0.25">
      <c r="O184" s="4"/>
      <c r="R184"/>
      <c r="Z184" s="13"/>
      <c r="AK184" s="15"/>
      <c r="AL184" s="15"/>
      <c r="BQ184" s="4"/>
      <c r="BR184" s="4"/>
      <c r="CE184" s="1"/>
      <c r="DA184" s="1">
        <v>40983</v>
      </c>
      <c r="DB184">
        <v>2.5</v>
      </c>
      <c r="DC184">
        <v>2.1999999999999999E-2</v>
      </c>
      <c r="DD184">
        <v>7.7299999999999994E-2</v>
      </c>
      <c r="DE184">
        <v>1027429</v>
      </c>
      <c r="DG184" s="1">
        <v>42384</v>
      </c>
      <c r="DH184">
        <v>0</v>
      </c>
      <c r="DI184">
        <v>0</v>
      </c>
      <c r="DJ184">
        <v>68272113</v>
      </c>
      <c r="DK184">
        <v>66621927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1650186</v>
      </c>
      <c r="EE184" s="1"/>
      <c r="EN184" s="1">
        <v>42078</v>
      </c>
      <c r="EO184">
        <v>221346930</v>
      </c>
      <c r="EP184">
        <v>370016706</v>
      </c>
      <c r="EQ184">
        <v>-148669776</v>
      </c>
      <c r="ES184" s="3"/>
      <c r="EV184" s="1"/>
    </row>
    <row r="185" spans="15:152" x14ac:dyDescent="0.25">
      <c r="O185" s="4"/>
      <c r="R185"/>
      <c r="Z185" s="13"/>
      <c r="AK185" s="16"/>
      <c r="AL185" s="16"/>
      <c r="BQ185" s="4"/>
      <c r="BR185" s="4"/>
      <c r="CE185" s="1"/>
      <c r="DA185" s="1">
        <v>41014</v>
      </c>
      <c r="DB185">
        <v>2.5</v>
      </c>
      <c r="DC185">
        <v>2.1999999999999999E-2</v>
      </c>
      <c r="DD185">
        <v>7.7299999999999994E-2</v>
      </c>
      <c r="DE185">
        <v>1027429</v>
      </c>
      <c r="DG185" s="1">
        <v>42415</v>
      </c>
      <c r="DH185">
        <v>0</v>
      </c>
      <c r="DI185">
        <v>0</v>
      </c>
      <c r="DJ185">
        <v>52082269</v>
      </c>
      <c r="DK185">
        <v>50282929</v>
      </c>
      <c r="DL185">
        <v>0</v>
      </c>
      <c r="DM185">
        <v>0</v>
      </c>
      <c r="DN185">
        <v>0</v>
      </c>
      <c r="DO185">
        <v>0</v>
      </c>
      <c r="DP185">
        <v>29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1799311</v>
      </c>
      <c r="EE185" s="1"/>
      <c r="EN185" s="1">
        <v>42109</v>
      </c>
      <c r="EO185">
        <v>279562647</v>
      </c>
      <c r="EP185">
        <v>389964319</v>
      </c>
      <c r="EQ185">
        <v>-110401672</v>
      </c>
      <c r="ES185"/>
      <c r="EV185" s="1"/>
    </row>
    <row r="186" spans="15:152" x14ac:dyDescent="0.25">
      <c r="O186" s="4"/>
      <c r="R186"/>
      <c r="Z186" s="13"/>
      <c r="AK186" s="15"/>
      <c r="AL186" s="15"/>
      <c r="BQ186" s="4"/>
      <c r="BR186" s="4"/>
      <c r="CE186" s="1"/>
      <c r="DA186" s="1">
        <v>41044</v>
      </c>
      <c r="DB186">
        <v>2.5</v>
      </c>
      <c r="DC186">
        <v>2.1999999999999999E-2</v>
      </c>
      <c r="DD186">
        <v>7.7299999999999994E-2</v>
      </c>
      <c r="DE186">
        <v>1027429</v>
      </c>
      <c r="DG186" s="1">
        <v>42444</v>
      </c>
      <c r="DH186">
        <v>0</v>
      </c>
      <c r="DI186">
        <v>0</v>
      </c>
      <c r="DJ186">
        <v>87531218</v>
      </c>
      <c r="DK186">
        <v>85378631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2152587</v>
      </c>
      <c r="EE186" s="1"/>
      <c r="EN186" s="1">
        <v>42139</v>
      </c>
      <c r="EO186">
        <v>284874691</v>
      </c>
      <c r="EP186">
        <v>315653151</v>
      </c>
      <c r="EQ186">
        <v>-30778460</v>
      </c>
      <c r="ES186"/>
      <c r="EV186" s="1"/>
    </row>
    <row r="187" spans="15:152" x14ac:dyDescent="0.25">
      <c r="O187" s="4"/>
      <c r="R187"/>
      <c r="Z187" s="13"/>
      <c r="AK187" s="16"/>
      <c r="AL187" s="16"/>
      <c r="BQ187" s="4"/>
      <c r="BR187" s="4"/>
      <c r="CE187" s="1"/>
      <c r="DA187" s="1">
        <v>41075</v>
      </c>
      <c r="DB187">
        <v>2.5</v>
      </c>
      <c r="DC187">
        <v>2.1999999999999999E-2</v>
      </c>
      <c r="DD187">
        <v>7.7299999999999994E-2</v>
      </c>
      <c r="DE187">
        <v>1027429</v>
      </c>
      <c r="DG187" s="1">
        <v>42475</v>
      </c>
      <c r="DH187">
        <v>0</v>
      </c>
      <c r="DI187">
        <v>0</v>
      </c>
      <c r="DJ187">
        <v>69557294</v>
      </c>
      <c r="DK187">
        <v>68746496</v>
      </c>
      <c r="DL187">
        <v>0</v>
      </c>
      <c r="DM187">
        <v>0</v>
      </c>
      <c r="DN187">
        <v>0</v>
      </c>
      <c r="DO187">
        <v>59357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751441</v>
      </c>
      <c r="EE187" s="1"/>
      <c r="EN187" s="1">
        <v>42170</v>
      </c>
      <c r="EO187">
        <v>338112742</v>
      </c>
      <c r="EP187">
        <v>323681148</v>
      </c>
      <c r="EQ187">
        <v>14431594</v>
      </c>
      <c r="ES187"/>
      <c r="EV187" s="1"/>
    </row>
    <row r="188" spans="15:152" x14ac:dyDescent="0.25">
      <c r="O188" s="4"/>
      <c r="R188"/>
      <c r="Z188" s="13"/>
      <c r="AK188" s="15"/>
      <c r="AL188" s="15"/>
      <c r="BQ188" s="4"/>
      <c r="BR188" s="4"/>
      <c r="CE188" s="1"/>
      <c r="DA188" s="1">
        <v>41105</v>
      </c>
      <c r="DB188">
        <v>2.5</v>
      </c>
      <c r="DC188">
        <v>2.1999999999999999E-2</v>
      </c>
      <c r="DD188">
        <v>7.7299999999999994E-2</v>
      </c>
      <c r="DE188">
        <v>1027429</v>
      </c>
      <c r="DG188" s="1">
        <v>42505</v>
      </c>
      <c r="DH188">
        <v>0</v>
      </c>
      <c r="DI188">
        <v>0</v>
      </c>
      <c r="DJ188">
        <v>92773014</v>
      </c>
      <c r="DK188">
        <v>77463030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14563003</v>
      </c>
      <c r="EA188">
        <v>0</v>
      </c>
      <c r="EB188">
        <v>746981</v>
      </c>
      <c r="EE188" s="1"/>
      <c r="EN188" s="1">
        <v>42200</v>
      </c>
      <c r="EO188">
        <v>362947045</v>
      </c>
      <c r="EP188">
        <v>193308886</v>
      </c>
      <c r="EQ188">
        <v>169638159</v>
      </c>
      <c r="ES188"/>
      <c r="EV188" s="1"/>
    </row>
    <row r="189" spans="15:152" x14ac:dyDescent="0.25">
      <c r="O189" s="4"/>
      <c r="R189"/>
      <c r="Z189" s="13"/>
      <c r="AK189" s="16"/>
      <c r="AL189" s="16"/>
      <c r="BQ189" s="4"/>
      <c r="BR189" s="4"/>
      <c r="CE189" s="1"/>
      <c r="DA189" s="1">
        <v>41136</v>
      </c>
      <c r="DB189">
        <v>2.5</v>
      </c>
      <c r="DC189">
        <v>2.1999999999999999E-2</v>
      </c>
      <c r="DD189">
        <v>7.7299999999999994E-2</v>
      </c>
      <c r="DE189">
        <v>1027429</v>
      </c>
      <c r="DG189" s="1">
        <v>42536</v>
      </c>
      <c r="DH189">
        <v>0</v>
      </c>
      <c r="DI189">
        <v>0</v>
      </c>
      <c r="DJ189">
        <v>84973853</v>
      </c>
      <c r="DK189">
        <v>69280622</v>
      </c>
      <c r="DL189">
        <v>0</v>
      </c>
      <c r="DM189">
        <v>0</v>
      </c>
      <c r="DN189">
        <v>0</v>
      </c>
      <c r="DO189">
        <v>27546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15453051</v>
      </c>
      <c r="EA189">
        <v>0</v>
      </c>
      <c r="EB189">
        <v>212634</v>
      </c>
      <c r="EE189" s="1"/>
      <c r="EN189" s="1">
        <v>42231</v>
      </c>
      <c r="EO189">
        <v>255012041</v>
      </c>
      <c r="EP189">
        <v>68838762</v>
      </c>
      <c r="EQ189">
        <v>186173279</v>
      </c>
      <c r="ES189"/>
      <c r="EV189" s="1"/>
    </row>
    <row r="190" spans="15:152" x14ac:dyDescent="0.25">
      <c r="O190" s="4"/>
      <c r="R190"/>
      <c r="Z190" s="13"/>
      <c r="AK190" s="15"/>
      <c r="AL190" s="15"/>
      <c r="BQ190" s="4"/>
      <c r="BR190" s="4"/>
      <c r="CE190" s="1"/>
      <c r="DA190" s="1">
        <v>41167</v>
      </c>
      <c r="DB190">
        <v>2.5</v>
      </c>
      <c r="DC190">
        <v>2.1999999999999999E-2</v>
      </c>
      <c r="DD190">
        <v>7.7299999999999994E-2</v>
      </c>
      <c r="DE190">
        <v>1027429</v>
      </c>
      <c r="DG190" s="1">
        <v>42566</v>
      </c>
      <c r="DH190">
        <v>0</v>
      </c>
      <c r="DI190">
        <v>0</v>
      </c>
      <c r="DJ190">
        <v>70479830</v>
      </c>
      <c r="DK190">
        <v>70293162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186668</v>
      </c>
      <c r="EE190" s="1"/>
      <c r="EN190" s="1">
        <v>42262</v>
      </c>
      <c r="EO190">
        <v>285787481</v>
      </c>
      <c r="EP190">
        <v>178655964</v>
      </c>
      <c r="EQ190">
        <v>107131517</v>
      </c>
      <c r="ES190"/>
      <c r="EV190" s="1"/>
    </row>
    <row r="191" spans="15:152" x14ac:dyDescent="0.25">
      <c r="O191" s="4"/>
      <c r="R191"/>
      <c r="Z191" s="13"/>
      <c r="AK191" s="16"/>
      <c r="AL191" s="16"/>
      <c r="BQ191" s="4"/>
      <c r="BR191" s="4"/>
      <c r="CE191" s="1"/>
      <c r="DA191" s="1">
        <v>41197</v>
      </c>
      <c r="DB191">
        <v>2.5</v>
      </c>
      <c r="DC191">
        <v>2.1999999999999999E-2</v>
      </c>
      <c r="DD191">
        <v>7.7299999999999994E-2</v>
      </c>
      <c r="DE191">
        <v>1027429</v>
      </c>
      <c r="DG191" s="1">
        <v>42597</v>
      </c>
      <c r="DH191">
        <v>0</v>
      </c>
      <c r="DI191">
        <v>0</v>
      </c>
      <c r="DJ191">
        <v>75682536</v>
      </c>
      <c r="DK191">
        <v>75465610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216926</v>
      </c>
      <c r="EE191" s="1"/>
      <c r="EN191" s="1">
        <v>42292</v>
      </c>
      <c r="EO191">
        <v>245244510</v>
      </c>
      <c r="EP191">
        <v>197065028</v>
      </c>
      <c r="EQ191">
        <v>48179482</v>
      </c>
      <c r="ES191"/>
      <c r="EV191" s="1"/>
    </row>
    <row r="192" spans="15:152" x14ac:dyDescent="0.25">
      <c r="O192" s="4"/>
      <c r="R192"/>
      <c r="Z192" s="13"/>
      <c r="AK192" s="15"/>
      <c r="AL192" s="15"/>
      <c r="BQ192" s="4"/>
      <c r="BR192" s="4"/>
      <c r="CE192" s="1"/>
      <c r="DA192" s="1">
        <v>41228</v>
      </c>
      <c r="DB192">
        <v>2.5</v>
      </c>
      <c r="DC192">
        <v>2.1999999999999999E-2</v>
      </c>
      <c r="DD192">
        <v>7.7299999999999994E-2</v>
      </c>
      <c r="DE192">
        <v>1027429</v>
      </c>
      <c r="DG192" s="1">
        <v>42628</v>
      </c>
      <c r="DH192">
        <v>0</v>
      </c>
      <c r="DI192">
        <v>0</v>
      </c>
      <c r="DJ192">
        <v>53393868</v>
      </c>
      <c r="DK192">
        <v>53102714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291154</v>
      </c>
      <c r="EE192" s="1"/>
      <c r="EN192" s="1">
        <v>42323</v>
      </c>
      <c r="EO192">
        <v>172791553</v>
      </c>
      <c r="EP192">
        <v>281740261</v>
      </c>
      <c r="EQ192">
        <v>-108948708</v>
      </c>
      <c r="ES192"/>
      <c r="EV192" s="1"/>
    </row>
    <row r="193" spans="15:152" x14ac:dyDescent="0.25">
      <c r="O193" s="4"/>
      <c r="R193"/>
      <c r="Z193" s="13"/>
      <c r="AK193" s="16"/>
      <c r="AL193" s="16"/>
      <c r="BQ193" s="4"/>
      <c r="BR193" s="4"/>
      <c r="CE193" s="1"/>
      <c r="DA193" s="1">
        <v>41258</v>
      </c>
      <c r="DB193">
        <v>2.5</v>
      </c>
      <c r="DC193">
        <v>2.1999999999999999E-2</v>
      </c>
      <c r="DD193">
        <v>7.7299999999999994E-2</v>
      </c>
      <c r="DE193">
        <v>1027429</v>
      </c>
      <c r="DG193" s="1">
        <v>42658</v>
      </c>
      <c r="DH193">
        <v>0</v>
      </c>
      <c r="DI193">
        <v>0</v>
      </c>
      <c r="DJ193">
        <v>65040382</v>
      </c>
      <c r="DK193">
        <v>64811845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228537</v>
      </c>
      <c r="EE193" s="1"/>
      <c r="EN193" s="1">
        <v>42353</v>
      </c>
      <c r="EO193">
        <v>208734995</v>
      </c>
      <c r="EP193">
        <v>75313611</v>
      </c>
      <c r="EQ193">
        <v>133421384</v>
      </c>
      <c r="ES193"/>
      <c r="EV193" s="1"/>
    </row>
    <row r="194" spans="15:152" x14ac:dyDescent="0.25">
      <c r="O194" s="4"/>
      <c r="R194"/>
      <c r="Z194" s="13"/>
      <c r="AK194" s="15"/>
      <c r="AL194" s="15"/>
      <c r="BQ194" s="4"/>
      <c r="BR194" s="4"/>
      <c r="CE194" s="1"/>
      <c r="DA194" s="1">
        <v>41289</v>
      </c>
      <c r="DB194">
        <v>2.5</v>
      </c>
      <c r="DC194">
        <v>2.3E-2</v>
      </c>
      <c r="DD194">
        <v>0.15483</v>
      </c>
      <c r="DE194">
        <v>1039610</v>
      </c>
      <c r="DG194" s="1">
        <v>42689</v>
      </c>
      <c r="DH194">
        <v>0</v>
      </c>
      <c r="DI194">
        <v>0</v>
      </c>
      <c r="DJ194">
        <v>115079899</v>
      </c>
      <c r="DK194">
        <v>112839174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2070430</v>
      </c>
      <c r="EA194">
        <v>0</v>
      </c>
      <c r="EB194">
        <v>170295</v>
      </c>
      <c r="EE194" s="1"/>
      <c r="EN194" s="1">
        <v>42384</v>
      </c>
      <c r="EO194">
        <v>147537499</v>
      </c>
      <c r="EP194">
        <v>62383725</v>
      </c>
      <c r="EQ194">
        <v>85153774</v>
      </c>
      <c r="ES194"/>
      <c r="EV194" s="1"/>
    </row>
    <row r="195" spans="15:152" x14ac:dyDescent="0.25">
      <c r="O195" s="4"/>
      <c r="R195"/>
      <c r="Z195" s="13"/>
      <c r="AK195" s="16"/>
      <c r="AL195" s="16"/>
      <c r="BQ195" s="4"/>
      <c r="BR195" s="4"/>
      <c r="CE195" s="1"/>
      <c r="DA195" s="1">
        <v>41320</v>
      </c>
      <c r="DB195">
        <v>2.5</v>
      </c>
      <c r="DC195">
        <v>2.3E-2</v>
      </c>
      <c r="DD195">
        <v>0.15483</v>
      </c>
      <c r="DE195">
        <v>1039610</v>
      </c>
      <c r="DG195" s="1">
        <v>42719</v>
      </c>
      <c r="DH195">
        <v>0</v>
      </c>
      <c r="DI195">
        <v>0</v>
      </c>
      <c r="DJ195">
        <v>104990694</v>
      </c>
      <c r="DK195">
        <v>104716652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9653</v>
      </c>
      <c r="EA195">
        <v>0</v>
      </c>
      <c r="EB195">
        <v>264389</v>
      </c>
      <c r="EE195" s="1"/>
      <c r="EN195" s="1">
        <v>42415</v>
      </c>
      <c r="EO195">
        <v>139541291</v>
      </c>
      <c r="EP195">
        <v>142581099</v>
      </c>
      <c r="EQ195">
        <v>-3039808</v>
      </c>
      <c r="ES195"/>
      <c r="EV195" s="1"/>
    </row>
    <row r="196" spans="15:152" x14ac:dyDescent="0.25">
      <c r="O196" s="4"/>
      <c r="R196"/>
      <c r="Z196" s="13"/>
      <c r="AK196" s="15"/>
      <c r="AL196" s="15"/>
      <c r="BQ196" s="4"/>
      <c r="BR196" s="4"/>
      <c r="CE196" s="1"/>
      <c r="DA196" s="1">
        <v>41348</v>
      </c>
      <c r="DB196">
        <v>2.5</v>
      </c>
      <c r="DC196">
        <v>2.3E-2</v>
      </c>
      <c r="DD196">
        <v>0.15483</v>
      </c>
      <c r="DE196">
        <v>1039610</v>
      </c>
      <c r="DG196" s="1">
        <v>42750</v>
      </c>
      <c r="DH196">
        <v>0</v>
      </c>
      <c r="DI196">
        <v>0</v>
      </c>
      <c r="DJ196">
        <v>107009063</v>
      </c>
      <c r="DK196">
        <v>106811018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198045</v>
      </c>
      <c r="EE196" s="1"/>
      <c r="EN196" s="1">
        <v>42444</v>
      </c>
      <c r="EO196">
        <v>201463034</v>
      </c>
      <c r="EP196">
        <v>411147314</v>
      </c>
      <c r="EQ196">
        <v>-209684280</v>
      </c>
      <c r="ES196"/>
      <c r="EV196" s="1"/>
    </row>
    <row r="197" spans="15:152" x14ac:dyDescent="0.25">
      <c r="O197" s="4"/>
      <c r="R197"/>
      <c r="Z197" s="13"/>
      <c r="AK197" s="16"/>
      <c r="AL197" s="16"/>
      <c r="BQ197" s="4"/>
      <c r="BR197" s="4"/>
      <c r="CE197" s="1"/>
      <c r="DA197" s="1">
        <v>41379</v>
      </c>
      <c r="DB197">
        <v>2.5</v>
      </c>
      <c r="DC197">
        <v>2.3E-2</v>
      </c>
      <c r="DD197">
        <v>0.15483</v>
      </c>
      <c r="DE197">
        <v>1039610</v>
      </c>
      <c r="DG197" s="1">
        <v>42781</v>
      </c>
      <c r="DH197">
        <v>0</v>
      </c>
      <c r="DI197">
        <v>0</v>
      </c>
      <c r="DJ197">
        <v>80120607</v>
      </c>
      <c r="DK197">
        <v>79957870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10078</v>
      </c>
      <c r="EA197">
        <v>0</v>
      </c>
      <c r="EB197">
        <v>152659</v>
      </c>
      <c r="EE197" s="1"/>
      <c r="EN197" s="1">
        <v>42475</v>
      </c>
      <c r="EO197">
        <v>220655795</v>
      </c>
      <c r="EP197">
        <v>134503507</v>
      </c>
      <c r="EQ197">
        <v>86152288</v>
      </c>
      <c r="ES197"/>
      <c r="EV197" s="1"/>
    </row>
    <row r="198" spans="15:152" x14ac:dyDescent="0.25">
      <c r="O198" s="4"/>
      <c r="R198"/>
      <c r="Z198" s="13"/>
      <c r="AK198" s="15"/>
      <c r="AL198" s="15"/>
      <c r="BQ198" s="4"/>
      <c r="BR198" s="4"/>
      <c r="CE198" s="1"/>
      <c r="DA198" s="1">
        <v>41409</v>
      </c>
      <c r="DB198">
        <v>2.5</v>
      </c>
      <c r="DC198">
        <v>2.3E-2</v>
      </c>
      <c r="DD198">
        <v>0.15483</v>
      </c>
      <c r="DE198">
        <v>1039610</v>
      </c>
      <c r="DG198" s="1">
        <v>42809</v>
      </c>
      <c r="DH198">
        <v>0</v>
      </c>
      <c r="DI198">
        <v>0</v>
      </c>
      <c r="DJ198">
        <v>113439637</v>
      </c>
      <c r="DK198">
        <v>113175833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263804</v>
      </c>
      <c r="EE198" s="1"/>
      <c r="EN198" s="1">
        <v>42505</v>
      </c>
      <c r="EO198">
        <v>206297751</v>
      </c>
      <c r="EP198">
        <v>190526387</v>
      </c>
      <c r="EQ198">
        <v>15771364</v>
      </c>
      <c r="ES198"/>
      <c r="EV198" s="1"/>
    </row>
    <row r="199" spans="15:152" x14ac:dyDescent="0.25">
      <c r="O199" s="4"/>
      <c r="R199"/>
      <c r="Z199" s="13"/>
      <c r="AK199" s="16"/>
      <c r="AL199" s="16"/>
      <c r="BQ199" s="4"/>
      <c r="BR199" s="4"/>
      <c r="CE199" s="1"/>
      <c r="DA199" s="1">
        <v>41440</v>
      </c>
      <c r="DB199">
        <v>2.5</v>
      </c>
      <c r="DC199">
        <v>2.3E-2</v>
      </c>
      <c r="DD199">
        <v>0.15483</v>
      </c>
      <c r="DE199">
        <v>1039610</v>
      </c>
      <c r="DG199" s="1">
        <v>42840</v>
      </c>
      <c r="DH199">
        <v>0</v>
      </c>
      <c r="DI199">
        <v>0</v>
      </c>
      <c r="DJ199">
        <v>100069842</v>
      </c>
      <c r="DK199">
        <v>94593391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5198936</v>
      </c>
      <c r="EB199">
        <v>277515</v>
      </c>
      <c r="EE199" s="1"/>
      <c r="EN199" s="1">
        <v>42536</v>
      </c>
      <c r="EO199">
        <v>203570736</v>
      </c>
      <c r="EP199">
        <v>208326610</v>
      </c>
      <c r="EQ199">
        <v>-4755874</v>
      </c>
      <c r="ES199"/>
      <c r="EV199" s="1"/>
    </row>
    <row r="200" spans="15:152" x14ac:dyDescent="0.25">
      <c r="O200" s="4"/>
      <c r="R200"/>
      <c r="Z200" s="13"/>
      <c r="AK200" s="15"/>
      <c r="AL200" s="15"/>
      <c r="BQ200" s="4"/>
      <c r="BR200" s="4"/>
      <c r="CE200" s="1"/>
      <c r="DA200" s="1">
        <v>41470</v>
      </c>
      <c r="DB200">
        <v>2.5</v>
      </c>
      <c r="DC200">
        <v>2.3E-2</v>
      </c>
      <c r="DD200">
        <v>0.15483</v>
      </c>
      <c r="DE200">
        <v>1039610</v>
      </c>
      <c r="DG200" s="1">
        <v>42870</v>
      </c>
      <c r="DH200">
        <v>0</v>
      </c>
      <c r="DI200">
        <v>0</v>
      </c>
      <c r="DJ200">
        <v>97182486</v>
      </c>
      <c r="DK200">
        <v>92828457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4118096</v>
      </c>
      <c r="EB200">
        <v>235933</v>
      </c>
      <c r="EE200" s="1"/>
      <c r="EN200" s="1">
        <v>42566</v>
      </c>
      <c r="EO200">
        <v>182102079</v>
      </c>
      <c r="EP200">
        <v>194392319</v>
      </c>
      <c r="EQ200">
        <v>-12290240</v>
      </c>
      <c r="ES200"/>
      <c r="EV200" s="1"/>
    </row>
    <row r="201" spans="15:152" x14ac:dyDescent="0.25">
      <c r="O201" s="4"/>
      <c r="R201"/>
      <c r="Z201" s="13"/>
      <c r="AK201" s="16"/>
      <c r="AL201" s="16"/>
      <c r="BQ201" s="4"/>
      <c r="BR201" s="4"/>
      <c r="CE201" s="1"/>
      <c r="DA201" s="1">
        <v>41501</v>
      </c>
      <c r="DB201">
        <v>2.5</v>
      </c>
      <c r="DC201">
        <v>2.3E-2</v>
      </c>
      <c r="DD201">
        <v>0.15483</v>
      </c>
      <c r="DE201">
        <v>1039610</v>
      </c>
      <c r="DG201" s="1">
        <v>42901</v>
      </c>
      <c r="DH201">
        <v>0</v>
      </c>
      <c r="DI201">
        <v>0</v>
      </c>
      <c r="DJ201">
        <v>97132374</v>
      </c>
      <c r="DK201">
        <v>86393639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10066803</v>
      </c>
      <c r="EB201">
        <v>671932</v>
      </c>
      <c r="EE201" s="1"/>
      <c r="EN201" s="1">
        <v>42597</v>
      </c>
      <c r="EO201">
        <v>213928840</v>
      </c>
      <c r="EP201">
        <v>218734676</v>
      </c>
      <c r="EQ201">
        <v>-4805836</v>
      </c>
      <c r="ES201"/>
      <c r="EV201" s="1"/>
    </row>
    <row r="202" spans="15:152" x14ac:dyDescent="0.25">
      <c r="O202" s="4"/>
      <c r="R202"/>
      <c r="Z202" s="13"/>
      <c r="AK202" s="15"/>
      <c r="AL202" s="15"/>
      <c r="BQ202" s="4"/>
      <c r="BR202" s="4"/>
      <c r="CE202" s="1"/>
      <c r="DA202" s="1">
        <v>41532</v>
      </c>
      <c r="DB202">
        <v>2.5</v>
      </c>
      <c r="DC202">
        <v>2.3E-2</v>
      </c>
      <c r="DD202">
        <v>0.15483</v>
      </c>
      <c r="DE202">
        <v>1039610</v>
      </c>
      <c r="DG202" s="1">
        <v>42931</v>
      </c>
      <c r="DH202">
        <v>0</v>
      </c>
      <c r="DI202">
        <v>0</v>
      </c>
      <c r="DJ202">
        <v>103925703</v>
      </c>
      <c r="DK202">
        <v>93677088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9359132</v>
      </c>
      <c r="EB202">
        <v>889483</v>
      </c>
      <c r="EE202" s="1"/>
      <c r="EN202" s="1">
        <v>42628</v>
      </c>
      <c r="EO202">
        <v>167225735</v>
      </c>
      <c r="EP202">
        <v>118201343</v>
      </c>
      <c r="EQ202">
        <v>49024392</v>
      </c>
      <c r="ES202"/>
      <c r="EV202" s="1"/>
    </row>
    <row r="203" spans="15:152" x14ac:dyDescent="0.25">
      <c r="O203" s="4"/>
      <c r="R203"/>
      <c r="Z203" s="13"/>
      <c r="AK203" s="16"/>
      <c r="AL203" s="16"/>
      <c r="BQ203" s="4"/>
      <c r="BR203" s="4"/>
      <c r="CE203" s="1"/>
      <c r="DA203" s="1">
        <v>41562</v>
      </c>
      <c r="DB203">
        <v>2.5</v>
      </c>
      <c r="DC203">
        <v>2.3E-2</v>
      </c>
      <c r="DD203">
        <v>0.15483</v>
      </c>
      <c r="DE203">
        <v>1039610</v>
      </c>
      <c r="DG203" s="1">
        <v>42962</v>
      </c>
      <c r="DH203">
        <v>0</v>
      </c>
      <c r="DI203">
        <v>0</v>
      </c>
      <c r="DJ203">
        <v>106546840</v>
      </c>
      <c r="DK203">
        <v>98436104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1956</v>
      </c>
      <c r="EA203">
        <v>7767739</v>
      </c>
      <c r="EB203">
        <v>341041</v>
      </c>
      <c r="EE203" s="1"/>
      <c r="EN203" s="1">
        <v>42658</v>
      </c>
      <c r="EO203">
        <v>132533861</v>
      </c>
      <c r="EP203">
        <v>102782991</v>
      </c>
      <c r="EQ203">
        <v>29750870</v>
      </c>
      <c r="ES203"/>
      <c r="EV203" s="1"/>
    </row>
    <row r="204" spans="15:152" x14ac:dyDescent="0.25">
      <c r="O204" s="4"/>
      <c r="R204"/>
      <c r="Z204" s="13"/>
      <c r="AK204" s="15"/>
      <c r="AL204" s="15"/>
      <c r="BQ204" s="4"/>
      <c r="BR204" s="4"/>
      <c r="CE204" s="1"/>
      <c r="DA204" s="1">
        <v>41593</v>
      </c>
      <c r="DB204">
        <v>2.5</v>
      </c>
      <c r="DC204">
        <v>2.3E-2</v>
      </c>
      <c r="DD204">
        <v>0.15483</v>
      </c>
      <c r="DE204">
        <v>1039610</v>
      </c>
      <c r="DG204" s="1">
        <v>42993</v>
      </c>
      <c r="DH204">
        <v>0</v>
      </c>
      <c r="DI204">
        <v>0</v>
      </c>
      <c r="DJ204">
        <v>106072125</v>
      </c>
      <c r="DK204">
        <v>95533206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10283637</v>
      </c>
      <c r="EB204">
        <v>255282</v>
      </c>
      <c r="EE204" s="1"/>
      <c r="EN204" s="1">
        <v>42689</v>
      </c>
      <c r="EO204">
        <v>192293331</v>
      </c>
      <c r="EP204">
        <v>142686939</v>
      </c>
      <c r="EQ204">
        <v>49606392</v>
      </c>
      <c r="ES204"/>
      <c r="EV204" s="1"/>
    </row>
    <row r="205" spans="15:152" x14ac:dyDescent="0.25">
      <c r="O205" s="4"/>
      <c r="R205"/>
      <c r="Z205" s="13"/>
      <c r="AK205" s="16"/>
      <c r="AL205" s="16"/>
      <c r="AT205">
        <v>27308046000</v>
      </c>
      <c r="AU205">
        <v>0.4</v>
      </c>
      <c r="AV205" s="3">
        <v>3704</v>
      </c>
      <c r="AW205">
        <v>25660.71</v>
      </c>
      <c r="AX205">
        <v>2676581000</v>
      </c>
      <c r="AY205">
        <v>22762000</v>
      </c>
      <c r="AZ205">
        <v>6052464000</v>
      </c>
      <c r="BA205">
        <v>13383053000</v>
      </c>
      <c r="BB205">
        <v>5173186000</v>
      </c>
      <c r="BC205">
        <v>22134860000</v>
      </c>
      <c r="BQ205" s="4"/>
      <c r="BR205" s="4"/>
      <c r="CE205" s="1"/>
      <c r="DA205" s="1">
        <v>41623</v>
      </c>
      <c r="DB205">
        <v>2.5</v>
      </c>
      <c r="DC205">
        <v>2.3E-2</v>
      </c>
      <c r="DD205">
        <v>0.15483</v>
      </c>
      <c r="DE205">
        <v>1039610</v>
      </c>
      <c r="DG205" s="1">
        <v>43023</v>
      </c>
      <c r="DH205">
        <v>0</v>
      </c>
      <c r="DI205">
        <v>0</v>
      </c>
      <c r="DJ205">
        <v>106086923</v>
      </c>
      <c r="DK205">
        <v>105814024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272899</v>
      </c>
      <c r="EE205" s="1"/>
      <c r="EN205" s="1">
        <v>42719</v>
      </c>
      <c r="EO205">
        <v>202679861</v>
      </c>
      <c r="EP205">
        <v>175775506</v>
      </c>
      <c r="EQ205">
        <v>26904355</v>
      </c>
      <c r="ES205"/>
      <c r="EV205" s="1"/>
    </row>
    <row r="206" spans="15:152" x14ac:dyDescent="0.25">
      <c r="O206" s="4"/>
      <c r="R206"/>
      <c r="Z206" s="13"/>
      <c r="AK206" s="15"/>
      <c r="AL206" s="15"/>
      <c r="BQ206" s="4"/>
      <c r="BR206" s="4"/>
      <c r="CE206" s="1"/>
      <c r="DA206" s="1">
        <v>41654</v>
      </c>
      <c r="DB206">
        <v>2.5</v>
      </c>
      <c r="DC206">
        <v>2.1999999999999999E-2</v>
      </c>
      <c r="DD206">
        <v>7.7560000000000004E-2</v>
      </c>
      <c r="DE206">
        <v>1053922</v>
      </c>
      <c r="DG206" s="1">
        <v>43054</v>
      </c>
      <c r="DH206">
        <v>0</v>
      </c>
      <c r="DI206">
        <v>0</v>
      </c>
      <c r="DJ206">
        <v>176414117</v>
      </c>
      <c r="DK206">
        <v>175517037</v>
      </c>
      <c r="DL206">
        <v>0</v>
      </c>
      <c r="DM206">
        <v>0</v>
      </c>
      <c r="DN206">
        <v>0</v>
      </c>
      <c r="DO206">
        <v>625000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272080</v>
      </c>
      <c r="EE206" s="1"/>
      <c r="EN206" s="1">
        <v>42750</v>
      </c>
      <c r="EO206">
        <v>155984808</v>
      </c>
      <c r="EP206">
        <v>160053096</v>
      </c>
      <c r="EQ206">
        <v>-4068288</v>
      </c>
      <c r="ES206"/>
      <c r="EV206" s="1"/>
    </row>
    <row r="207" spans="15:152" x14ac:dyDescent="0.25">
      <c r="O207" s="4"/>
      <c r="R207"/>
      <c r="Z207" s="13"/>
      <c r="AK207" s="16"/>
      <c r="AL207" s="16"/>
      <c r="BQ207" s="4"/>
      <c r="BR207" s="4"/>
      <c r="CE207" s="1"/>
      <c r="DA207" s="1">
        <v>41685</v>
      </c>
      <c r="DB207">
        <v>2.5</v>
      </c>
      <c r="DC207">
        <v>2.1999999999999999E-2</v>
      </c>
      <c r="DD207">
        <v>7.7560000000000004E-2</v>
      </c>
      <c r="DE207">
        <v>1053922</v>
      </c>
      <c r="DG207" s="1">
        <v>43084</v>
      </c>
      <c r="DH207">
        <v>0</v>
      </c>
      <c r="DI207">
        <v>0</v>
      </c>
      <c r="DJ207">
        <v>111371748</v>
      </c>
      <c r="DK207">
        <v>110762162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197402</v>
      </c>
      <c r="EA207">
        <v>0</v>
      </c>
      <c r="EB207">
        <v>412184</v>
      </c>
      <c r="EE207" s="1"/>
      <c r="EN207" s="1">
        <v>42781</v>
      </c>
      <c r="EO207">
        <v>178452260</v>
      </c>
      <c r="EP207">
        <v>372229261</v>
      </c>
      <c r="EQ207">
        <v>-193777001</v>
      </c>
      <c r="ES207"/>
      <c r="EV207" s="1"/>
    </row>
    <row r="208" spans="15:152" x14ac:dyDescent="0.25">
      <c r="O208" s="4"/>
      <c r="R208"/>
      <c r="Z208" s="13"/>
      <c r="AK208" s="15"/>
      <c r="AL208" s="15"/>
      <c r="BQ208" s="4"/>
      <c r="BR208" s="4"/>
      <c r="CE208" s="1"/>
      <c r="DA208" s="1">
        <v>41713</v>
      </c>
      <c r="DB208">
        <v>2.5</v>
      </c>
      <c r="DC208">
        <v>2.1999999999999999E-2</v>
      </c>
      <c r="DD208">
        <v>7.7560000000000004E-2</v>
      </c>
      <c r="DE208">
        <v>1053922</v>
      </c>
      <c r="DG208" s="1">
        <v>43115</v>
      </c>
      <c r="DH208">
        <v>0</v>
      </c>
      <c r="DI208">
        <v>0</v>
      </c>
      <c r="DJ208">
        <v>146380664</v>
      </c>
      <c r="DK208">
        <v>145902571</v>
      </c>
      <c r="DL208">
        <v>0</v>
      </c>
      <c r="DM208">
        <v>0</v>
      </c>
      <c r="DN208">
        <v>0</v>
      </c>
      <c r="DO208">
        <v>98617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50702</v>
      </c>
      <c r="EA208">
        <v>0</v>
      </c>
      <c r="EB208">
        <v>328774</v>
      </c>
      <c r="EE208" s="1"/>
      <c r="EN208" s="1">
        <v>42809</v>
      </c>
      <c r="EO208">
        <v>243161328</v>
      </c>
      <c r="EP208">
        <v>268839661</v>
      </c>
      <c r="EQ208">
        <v>-25678333</v>
      </c>
      <c r="ES208"/>
      <c r="EV208" s="1"/>
    </row>
    <row r="209" spans="15:152" x14ac:dyDescent="0.25">
      <c r="O209" s="4"/>
      <c r="R209"/>
      <c r="Z209" s="13"/>
      <c r="AK209" s="16"/>
      <c r="AL209" s="16"/>
      <c r="BQ209" s="4"/>
      <c r="BR209" s="4"/>
      <c r="CE209" s="1"/>
      <c r="DA209" s="1">
        <v>41744</v>
      </c>
      <c r="DB209">
        <v>2.5</v>
      </c>
      <c r="DC209">
        <v>2.1999999999999999E-2</v>
      </c>
      <c r="DD209">
        <v>7.7560000000000004E-2</v>
      </c>
      <c r="DE209">
        <v>1053922</v>
      </c>
      <c r="DG209" s="1">
        <v>43146</v>
      </c>
      <c r="DH209">
        <v>0</v>
      </c>
      <c r="DI209">
        <v>0</v>
      </c>
      <c r="DJ209">
        <v>94370533</v>
      </c>
      <c r="DK209">
        <v>94145613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224920</v>
      </c>
      <c r="EE209" s="1"/>
      <c r="EN209" s="1">
        <v>42840</v>
      </c>
      <c r="EO209">
        <v>253316541</v>
      </c>
      <c r="EP209">
        <v>183240152</v>
      </c>
      <c r="EQ209">
        <v>70076389</v>
      </c>
      <c r="ES209"/>
      <c r="EV209" s="1"/>
    </row>
    <row r="210" spans="15:152" x14ac:dyDescent="0.25">
      <c r="O210" s="4"/>
      <c r="R210"/>
      <c r="Z210" s="13"/>
      <c r="AK210" s="15"/>
      <c r="AL210" s="15"/>
      <c r="BQ210" s="4"/>
      <c r="BR210" s="4"/>
      <c r="CE210" s="1"/>
      <c r="DA210" s="1">
        <v>41774</v>
      </c>
      <c r="DB210">
        <v>2.5</v>
      </c>
      <c r="DC210">
        <v>2.1999999999999999E-2</v>
      </c>
      <c r="DD210">
        <v>7.7560000000000004E-2</v>
      </c>
      <c r="DE210">
        <v>1053922</v>
      </c>
      <c r="DG210" s="1">
        <v>43174</v>
      </c>
      <c r="DH210">
        <v>0</v>
      </c>
      <c r="DI210">
        <v>0</v>
      </c>
      <c r="DJ210">
        <v>115687400</v>
      </c>
      <c r="DK210">
        <v>113490955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7056</v>
      </c>
      <c r="EA210">
        <v>1965870</v>
      </c>
      <c r="EB210">
        <v>223519</v>
      </c>
      <c r="EE210" s="1"/>
      <c r="EN210" s="1">
        <v>42870</v>
      </c>
      <c r="EO210">
        <v>296949584</v>
      </c>
      <c r="EP210">
        <v>217985148</v>
      </c>
      <c r="EQ210">
        <v>78964436</v>
      </c>
      <c r="ES210"/>
      <c r="EV210" s="1"/>
    </row>
    <row r="211" spans="15:152" x14ac:dyDescent="0.25">
      <c r="O211" s="4"/>
      <c r="R211"/>
      <c r="Z211" s="13"/>
      <c r="AK211" s="16"/>
      <c r="AL211" s="16"/>
      <c r="BQ211" s="4"/>
      <c r="BR211" s="4"/>
      <c r="CE211" s="1"/>
      <c r="DA211" s="1">
        <v>41805</v>
      </c>
      <c r="DB211">
        <v>2.5</v>
      </c>
      <c r="DC211">
        <v>2.1999999999999999E-2</v>
      </c>
      <c r="DD211">
        <v>7.7560000000000004E-2</v>
      </c>
      <c r="DE211">
        <v>1053922</v>
      </c>
      <c r="DG211" s="1">
        <v>43205</v>
      </c>
      <c r="DH211">
        <v>0</v>
      </c>
      <c r="DI211">
        <v>0</v>
      </c>
      <c r="DJ211">
        <v>122771691</v>
      </c>
      <c r="DK211">
        <v>109705689</v>
      </c>
      <c r="DL211">
        <v>0</v>
      </c>
      <c r="DM211">
        <v>0</v>
      </c>
      <c r="DN211">
        <v>0</v>
      </c>
      <c r="DO211">
        <v>289000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7325</v>
      </c>
      <c r="EA211">
        <v>12462918</v>
      </c>
      <c r="EB211">
        <v>306759</v>
      </c>
      <c r="EE211" s="1"/>
      <c r="EN211" s="1">
        <v>42901</v>
      </c>
      <c r="EO211">
        <v>289617850</v>
      </c>
      <c r="EP211">
        <v>246233113</v>
      </c>
      <c r="EQ211">
        <v>43384737</v>
      </c>
      <c r="ES211"/>
      <c r="EV211" s="1"/>
    </row>
    <row r="212" spans="15:152" x14ac:dyDescent="0.25">
      <c r="O212" s="4"/>
      <c r="R212"/>
      <c r="Z212" s="13"/>
      <c r="AK212" s="15"/>
      <c r="AL212" s="15"/>
      <c r="BQ212" s="4"/>
      <c r="BR212" s="4"/>
      <c r="CE212" s="1"/>
      <c r="DA212" s="1">
        <v>41835</v>
      </c>
      <c r="DB212">
        <v>2.5</v>
      </c>
      <c r="DC212">
        <v>2.1999999999999999E-2</v>
      </c>
      <c r="DD212">
        <v>7.7560000000000004E-2</v>
      </c>
      <c r="DE212">
        <v>1053922</v>
      </c>
      <c r="DG212" s="1">
        <v>43235</v>
      </c>
      <c r="DH212">
        <v>0</v>
      </c>
      <c r="DI212">
        <v>0</v>
      </c>
      <c r="DJ212">
        <v>115570267</v>
      </c>
      <c r="DK212">
        <v>108814522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63</v>
      </c>
      <c r="EA212">
        <v>6468006</v>
      </c>
      <c r="EB212">
        <v>287676</v>
      </c>
      <c r="EE212" s="1"/>
      <c r="EN212" s="1">
        <v>42931</v>
      </c>
      <c r="EO212">
        <v>301451142</v>
      </c>
      <c r="EP212">
        <v>134546343</v>
      </c>
      <c r="EQ212">
        <v>166904799</v>
      </c>
      <c r="ES212"/>
      <c r="EV212" s="1"/>
    </row>
    <row r="213" spans="15:152" x14ac:dyDescent="0.25">
      <c r="O213" s="4"/>
      <c r="R213"/>
      <c r="Z213" s="13"/>
      <c r="AK213" s="16"/>
      <c r="AL213" s="16"/>
      <c r="BQ213" s="4"/>
      <c r="BR213" s="4"/>
      <c r="CE213" s="1"/>
      <c r="DA213" s="1">
        <v>41866</v>
      </c>
      <c r="DB213">
        <v>2.5</v>
      </c>
      <c r="DC213">
        <v>2.1999999999999999E-2</v>
      </c>
      <c r="DD213">
        <v>7.7560000000000004E-2</v>
      </c>
      <c r="DE213">
        <v>1053922</v>
      </c>
      <c r="DG213" s="1">
        <v>43266</v>
      </c>
      <c r="DH213">
        <v>0</v>
      </c>
      <c r="DI213">
        <v>0</v>
      </c>
      <c r="DJ213">
        <v>232942275</v>
      </c>
      <c r="DK213">
        <v>217816058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14474115</v>
      </c>
      <c r="EB213">
        <v>652102</v>
      </c>
      <c r="EE213" s="1"/>
      <c r="EN213" s="1">
        <v>42962</v>
      </c>
      <c r="EO213">
        <v>313795402</v>
      </c>
      <c r="EP213">
        <v>195817635</v>
      </c>
      <c r="EQ213">
        <v>117977767</v>
      </c>
      <c r="ES213"/>
      <c r="EV213" s="1"/>
    </row>
    <row r="214" spans="15:152" x14ac:dyDescent="0.25">
      <c r="O214" s="4"/>
      <c r="R214"/>
      <c r="Z214" s="13"/>
      <c r="AK214" s="15"/>
      <c r="AL214" s="15"/>
      <c r="BQ214" s="4"/>
      <c r="BR214" s="4"/>
      <c r="CE214" s="1"/>
      <c r="DA214" s="1">
        <v>41897</v>
      </c>
      <c r="DB214">
        <v>2.5</v>
      </c>
      <c r="DC214">
        <v>2.1999999999999999E-2</v>
      </c>
      <c r="DD214">
        <v>7.7560000000000004E-2</v>
      </c>
      <c r="DE214">
        <v>1053922</v>
      </c>
      <c r="DG214" s="1">
        <v>43296</v>
      </c>
      <c r="DH214">
        <v>0</v>
      </c>
      <c r="DI214">
        <v>0</v>
      </c>
      <c r="DJ214">
        <v>134931861</v>
      </c>
      <c r="DK214">
        <v>128824483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717766</v>
      </c>
      <c r="EA214">
        <v>4503027</v>
      </c>
      <c r="EB214">
        <v>886585</v>
      </c>
      <c r="EE214" s="1"/>
      <c r="EN214" s="1">
        <v>42993</v>
      </c>
      <c r="EO214">
        <v>234847296</v>
      </c>
      <c r="EP214">
        <v>189564903</v>
      </c>
      <c r="EQ214">
        <v>45282393</v>
      </c>
      <c r="ES214"/>
      <c r="EV214" s="1"/>
    </row>
    <row r="215" spans="15:152" x14ac:dyDescent="0.25">
      <c r="O215" s="4"/>
      <c r="R215"/>
      <c r="Z215" s="13"/>
      <c r="AK215" s="16"/>
      <c r="AL215" s="16"/>
      <c r="BQ215" s="4"/>
      <c r="BR215" s="4"/>
      <c r="CE215" s="1"/>
      <c r="DA215" s="1">
        <v>41927</v>
      </c>
      <c r="DB215">
        <v>2.5</v>
      </c>
      <c r="DC215">
        <v>2.1999999999999999E-2</v>
      </c>
      <c r="DD215">
        <v>7.7560000000000004E-2</v>
      </c>
      <c r="DE215">
        <v>1053922</v>
      </c>
      <c r="DG215" s="1">
        <v>43327</v>
      </c>
      <c r="DH215">
        <v>0</v>
      </c>
      <c r="DI215">
        <v>0</v>
      </c>
      <c r="DJ215">
        <v>125007609</v>
      </c>
      <c r="DK215">
        <v>124244043</v>
      </c>
      <c r="DL215">
        <v>0</v>
      </c>
      <c r="DM215">
        <v>0</v>
      </c>
      <c r="DN215">
        <v>0</v>
      </c>
      <c r="DO215">
        <v>530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384264</v>
      </c>
      <c r="EA215">
        <v>0</v>
      </c>
      <c r="EB215">
        <v>378772</v>
      </c>
      <c r="EE215" s="1"/>
      <c r="EN215" s="1">
        <v>43023</v>
      </c>
      <c r="EO215">
        <v>219850106</v>
      </c>
      <c r="EP215">
        <v>239604649</v>
      </c>
      <c r="EQ215">
        <v>-19754543</v>
      </c>
      <c r="ES215"/>
      <c r="EV215" s="1"/>
    </row>
    <row r="216" spans="15:152" x14ac:dyDescent="0.25">
      <c r="O216" s="4"/>
      <c r="R216"/>
      <c r="Z216" s="13"/>
      <c r="AK216" s="15"/>
      <c r="AL216" s="15"/>
      <c r="BQ216" s="4"/>
      <c r="BR216" s="4"/>
      <c r="CE216" s="1"/>
      <c r="DA216" s="1">
        <v>41958</v>
      </c>
      <c r="DB216">
        <v>2.5</v>
      </c>
      <c r="DC216">
        <v>2.1999999999999999E-2</v>
      </c>
      <c r="DD216">
        <v>7.7560000000000004E-2</v>
      </c>
      <c r="DE216">
        <v>1053922</v>
      </c>
      <c r="DG216" s="1">
        <v>43358</v>
      </c>
      <c r="DH216">
        <v>2459</v>
      </c>
      <c r="DI216">
        <v>0</v>
      </c>
      <c r="DJ216">
        <v>160644474</v>
      </c>
      <c r="DK216">
        <v>160388527</v>
      </c>
      <c r="DL216">
        <v>233</v>
      </c>
      <c r="DM216">
        <v>0</v>
      </c>
      <c r="DN216">
        <v>10</v>
      </c>
      <c r="DO216">
        <v>0</v>
      </c>
      <c r="DP216">
        <v>207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1886</v>
      </c>
      <c r="DZ216">
        <v>34280</v>
      </c>
      <c r="EA216">
        <v>3723</v>
      </c>
      <c r="EB216">
        <v>213149</v>
      </c>
      <c r="EE216" s="1"/>
      <c r="EN216" s="1">
        <v>43054</v>
      </c>
      <c r="EO216">
        <v>315908668</v>
      </c>
      <c r="EP216">
        <v>136176491</v>
      </c>
      <c r="EQ216">
        <v>179732177</v>
      </c>
      <c r="ES216"/>
      <c r="EV216" s="1"/>
    </row>
    <row r="217" spans="15:152" x14ac:dyDescent="0.25">
      <c r="O217" s="4"/>
      <c r="R217"/>
      <c r="Z217" s="13"/>
      <c r="AK217" s="16"/>
      <c r="AL217" s="16"/>
      <c r="BQ217" s="4"/>
      <c r="BR217" s="4"/>
      <c r="CE217" s="1"/>
      <c r="DA217" s="1">
        <v>41988</v>
      </c>
      <c r="DB217">
        <v>2.5</v>
      </c>
      <c r="DC217">
        <v>2.1999999999999999E-2</v>
      </c>
      <c r="DD217">
        <v>7.7560000000000004E-2</v>
      </c>
      <c r="DE217">
        <v>1053922</v>
      </c>
      <c r="DG217" s="1">
        <v>43388</v>
      </c>
      <c r="DH217">
        <v>18592</v>
      </c>
      <c r="DI217">
        <v>21</v>
      </c>
      <c r="DJ217">
        <v>225056270</v>
      </c>
      <c r="DK217">
        <v>200671186</v>
      </c>
      <c r="DL217">
        <v>620</v>
      </c>
      <c r="DM217">
        <v>0</v>
      </c>
      <c r="DN217">
        <v>0</v>
      </c>
      <c r="DO217">
        <v>87</v>
      </c>
      <c r="DP217">
        <v>691</v>
      </c>
      <c r="DQ217">
        <v>0</v>
      </c>
      <c r="DR217">
        <v>92</v>
      </c>
      <c r="DS217">
        <v>286</v>
      </c>
      <c r="DT217">
        <v>31</v>
      </c>
      <c r="DU217">
        <v>175</v>
      </c>
      <c r="DV217">
        <v>0</v>
      </c>
      <c r="DW217">
        <v>153</v>
      </c>
      <c r="DX217">
        <v>0</v>
      </c>
      <c r="DY217">
        <v>13422</v>
      </c>
      <c r="DZ217">
        <v>18899950</v>
      </c>
      <c r="EA217">
        <v>5310611</v>
      </c>
      <c r="EB217">
        <v>140353</v>
      </c>
      <c r="EE217" s="1"/>
      <c r="EN217" s="1">
        <v>43084</v>
      </c>
      <c r="EO217">
        <v>228774874</v>
      </c>
      <c r="EP217">
        <v>215488194</v>
      </c>
      <c r="EQ217">
        <v>13286680</v>
      </c>
      <c r="ES217"/>
      <c r="EV217" s="1"/>
    </row>
    <row r="218" spans="15:152" x14ac:dyDescent="0.25">
      <c r="O218" s="4"/>
      <c r="R218"/>
      <c r="Z218" s="13"/>
      <c r="AK218" s="15"/>
      <c r="AL218" s="15"/>
      <c r="BQ218" s="4"/>
      <c r="BR218" s="4"/>
      <c r="CE218" s="1"/>
      <c r="DA218" s="1">
        <v>42019</v>
      </c>
      <c r="DB218">
        <v>2.5</v>
      </c>
      <c r="DC218">
        <v>2.1999999999999999E-2</v>
      </c>
      <c r="DD218">
        <v>7.7670000000000003E-2</v>
      </c>
      <c r="DE218">
        <v>1064197</v>
      </c>
      <c r="DG218" s="1">
        <v>43419</v>
      </c>
      <c r="DH218">
        <v>64849</v>
      </c>
      <c r="DI218">
        <v>619</v>
      </c>
      <c r="DJ218">
        <v>134350262</v>
      </c>
      <c r="DK218">
        <v>96396549</v>
      </c>
      <c r="DL218">
        <v>2148</v>
      </c>
      <c r="DM218">
        <v>0</v>
      </c>
      <c r="DN218">
        <v>111</v>
      </c>
      <c r="DO218">
        <v>4453</v>
      </c>
      <c r="DP218">
        <v>356</v>
      </c>
      <c r="DQ218">
        <v>0</v>
      </c>
      <c r="DR218">
        <v>859</v>
      </c>
      <c r="DS218">
        <v>572</v>
      </c>
      <c r="DT218">
        <v>1980</v>
      </c>
      <c r="DU218">
        <v>1100</v>
      </c>
      <c r="DV218">
        <v>0</v>
      </c>
      <c r="DW218">
        <v>1855</v>
      </c>
      <c r="DX218">
        <v>14</v>
      </c>
      <c r="DY218">
        <v>49956</v>
      </c>
      <c r="DZ218">
        <v>37750717</v>
      </c>
      <c r="EA218">
        <v>74124</v>
      </c>
      <c r="EB218">
        <v>0</v>
      </c>
      <c r="EE218" s="1"/>
      <c r="EN218" s="1">
        <v>43115</v>
      </c>
      <c r="EO218">
        <v>247988547</v>
      </c>
      <c r="EP218">
        <v>261883451</v>
      </c>
      <c r="EQ218">
        <v>-13894904</v>
      </c>
      <c r="ES218"/>
    </row>
    <row r="219" spans="15:152" x14ac:dyDescent="0.25">
      <c r="O219" s="4"/>
      <c r="R219"/>
      <c r="Z219" s="13"/>
      <c r="AK219" s="16"/>
      <c r="AL219" s="16"/>
      <c r="BQ219" s="4"/>
      <c r="BR219" s="4"/>
      <c r="CE219" s="1"/>
      <c r="DA219" s="1">
        <v>42050</v>
      </c>
      <c r="DB219">
        <v>2.5</v>
      </c>
      <c r="DC219">
        <v>2.1999999999999999E-2</v>
      </c>
      <c r="DD219">
        <v>7.7670000000000003E-2</v>
      </c>
      <c r="DE219">
        <v>1064197</v>
      </c>
      <c r="DG219" s="1">
        <v>43449</v>
      </c>
      <c r="DH219">
        <v>92587</v>
      </c>
      <c r="DI219">
        <v>1345</v>
      </c>
      <c r="DJ219">
        <v>142961756</v>
      </c>
      <c r="DK219">
        <v>130175684</v>
      </c>
      <c r="DL219">
        <v>3110</v>
      </c>
      <c r="DM219">
        <v>1116</v>
      </c>
      <c r="DN219">
        <v>203</v>
      </c>
      <c r="DO219">
        <v>7366</v>
      </c>
      <c r="DP219">
        <v>3079</v>
      </c>
      <c r="DQ219">
        <v>333</v>
      </c>
      <c r="DR219">
        <v>915</v>
      </c>
      <c r="DS219">
        <v>4687</v>
      </c>
      <c r="DT219">
        <v>208</v>
      </c>
      <c r="DU219">
        <v>3200</v>
      </c>
      <c r="DV219">
        <v>0</v>
      </c>
      <c r="DW219">
        <v>2131</v>
      </c>
      <c r="DX219">
        <v>236</v>
      </c>
      <c r="DY219">
        <v>68100</v>
      </c>
      <c r="DZ219">
        <v>12352526</v>
      </c>
      <c r="EA219">
        <v>244930</v>
      </c>
      <c r="EB219">
        <v>0</v>
      </c>
      <c r="EE219" s="1"/>
      <c r="EN219" s="1">
        <v>43146</v>
      </c>
      <c r="EO219">
        <v>230360789</v>
      </c>
      <c r="EP219">
        <v>236982285</v>
      </c>
      <c r="EQ219">
        <v>-6621496</v>
      </c>
      <c r="ES219"/>
    </row>
    <row r="220" spans="15:152" x14ac:dyDescent="0.25">
      <c r="O220" s="4"/>
      <c r="R220"/>
      <c r="Z220" s="13"/>
      <c r="AK220" s="15"/>
      <c r="AL220" s="15"/>
      <c r="BQ220" s="4"/>
      <c r="BR220" s="4"/>
      <c r="CE220" s="1"/>
      <c r="DA220" s="1">
        <v>42078</v>
      </c>
      <c r="DB220">
        <v>2.5</v>
      </c>
      <c r="DC220">
        <v>2.1999999999999999E-2</v>
      </c>
      <c r="DD220">
        <v>7.7670000000000003E-2</v>
      </c>
      <c r="DE220">
        <v>1064197</v>
      </c>
      <c r="DG220" s="1">
        <v>43480</v>
      </c>
      <c r="DH220">
        <v>83103</v>
      </c>
      <c r="DI220">
        <v>470</v>
      </c>
      <c r="DJ220">
        <v>245198388</v>
      </c>
      <c r="DK220">
        <v>178968829</v>
      </c>
      <c r="DL220">
        <v>3205</v>
      </c>
      <c r="DM220">
        <v>0</v>
      </c>
      <c r="DN220">
        <v>359</v>
      </c>
      <c r="DO220">
        <v>55036</v>
      </c>
      <c r="DP220">
        <v>334</v>
      </c>
      <c r="DQ220">
        <v>0</v>
      </c>
      <c r="DR220">
        <v>926</v>
      </c>
      <c r="DS220">
        <v>2101</v>
      </c>
      <c r="DT220">
        <v>2740</v>
      </c>
      <c r="DU220">
        <v>589</v>
      </c>
      <c r="DV220">
        <v>0</v>
      </c>
      <c r="DW220">
        <v>403</v>
      </c>
      <c r="DX220">
        <v>0</v>
      </c>
      <c r="DY220">
        <v>71274</v>
      </c>
      <c r="DZ220">
        <v>65919551</v>
      </c>
      <c r="EA220">
        <v>89468</v>
      </c>
      <c r="EB220">
        <v>0</v>
      </c>
      <c r="EE220" s="1"/>
      <c r="EN220" s="1">
        <v>43174</v>
      </c>
      <c r="EO220">
        <v>256633353</v>
      </c>
      <c r="EP220">
        <v>190743572</v>
      </c>
      <c r="EQ220">
        <v>65889781</v>
      </c>
      <c r="ES220"/>
    </row>
    <row r="221" spans="15:152" x14ac:dyDescent="0.25">
      <c r="O221" s="4"/>
      <c r="R221"/>
      <c r="Z221" s="13"/>
      <c r="AK221" s="16"/>
      <c r="AL221" s="16"/>
      <c r="BQ221" s="4"/>
      <c r="BR221" s="4"/>
      <c r="CE221" s="1"/>
      <c r="DA221" s="1">
        <v>42109</v>
      </c>
      <c r="DB221">
        <v>2.5</v>
      </c>
      <c r="DC221">
        <v>2.1999999999999999E-2</v>
      </c>
      <c r="DD221">
        <v>7.7670000000000003E-2</v>
      </c>
      <c r="DE221">
        <v>1064197</v>
      </c>
      <c r="DG221" s="1">
        <v>43511</v>
      </c>
      <c r="DH221">
        <v>60471</v>
      </c>
      <c r="DI221">
        <v>60</v>
      </c>
      <c r="DJ221">
        <v>97975746</v>
      </c>
      <c r="DK221">
        <v>70635978</v>
      </c>
      <c r="DL221">
        <v>2019</v>
      </c>
      <c r="DM221">
        <v>1104</v>
      </c>
      <c r="DN221">
        <v>109</v>
      </c>
      <c r="DO221">
        <v>3353</v>
      </c>
      <c r="DP221">
        <v>2583</v>
      </c>
      <c r="DQ221">
        <v>0</v>
      </c>
      <c r="DR221">
        <v>2200</v>
      </c>
      <c r="DS221">
        <v>64</v>
      </c>
      <c r="DT221">
        <v>38</v>
      </c>
      <c r="DU221">
        <v>638</v>
      </c>
      <c r="DV221">
        <v>0</v>
      </c>
      <c r="DW221">
        <v>392</v>
      </c>
      <c r="DX221">
        <v>44</v>
      </c>
      <c r="DY221">
        <v>38984</v>
      </c>
      <c r="DZ221">
        <v>27162832</v>
      </c>
      <c r="EA221">
        <v>64877</v>
      </c>
      <c r="EB221">
        <v>0</v>
      </c>
      <c r="EE221" s="1"/>
      <c r="EN221" s="1">
        <v>43205</v>
      </c>
      <c r="EO221">
        <v>302946872</v>
      </c>
      <c r="EP221">
        <v>295504012</v>
      </c>
      <c r="EQ221">
        <v>7442860</v>
      </c>
      <c r="ES221" s="3"/>
    </row>
    <row r="222" spans="15:152" x14ac:dyDescent="0.25">
      <c r="O222" s="4"/>
      <c r="R222"/>
      <c r="Z222" s="13"/>
      <c r="AK222" s="15"/>
      <c r="AL222" s="15"/>
      <c r="BQ222" s="4"/>
      <c r="BR222" s="4"/>
      <c r="CE222" s="1"/>
      <c r="DA222" s="1">
        <v>42139</v>
      </c>
      <c r="DB222">
        <v>2.5</v>
      </c>
      <c r="DC222">
        <v>2.1999999999999999E-2</v>
      </c>
      <c r="DD222">
        <v>7.7670000000000003E-2</v>
      </c>
      <c r="DE222">
        <v>1064197</v>
      </c>
      <c r="DG222" s="1">
        <v>43539</v>
      </c>
      <c r="DH222">
        <v>45852</v>
      </c>
      <c r="DI222">
        <v>0</v>
      </c>
      <c r="DJ222">
        <v>107169010</v>
      </c>
      <c r="DK222">
        <v>101965922</v>
      </c>
      <c r="DL222">
        <v>1659</v>
      </c>
      <c r="DM222">
        <v>1203</v>
      </c>
      <c r="DN222">
        <v>172</v>
      </c>
      <c r="DO222">
        <v>2708</v>
      </c>
      <c r="DP222">
        <v>6965</v>
      </c>
      <c r="DQ222">
        <v>0</v>
      </c>
      <c r="DR222">
        <v>0</v>
      </c>
      <c r="DS222">
        <v>49</v>
      </c>
      <c r="DT222">
        <v>449</v>
      </c>
      <c r="DU222">
        <v>221</v>
      </c>
      <c r="DV222">
        <v>0</v>
      </c>
      <c r="DW222">
        <v>0</v>
      </c>
      <c r="DX222">
        <v>0</v>
      </c>
      <c r="DY222">
        <v>23628</v>
      </c>
      <c r="DZ222">
        <v>5073513</v>
      </c>
      <c r="EA222">
        <v>46669</v>
      </c>
      <c r="EB222">
        <v>0</v>
      </c>
      <c r="EE222" s="1"/>
      <c r="EN222" s="1">
        <v>43235</v>
      </c>
      <c r="EO222">
        <v>316022136</v>
      </c>
      <c r="EP222">
        <v>192086466</v>
      </c>
      <c r="EQ222">
        <v>123935670</v>
      </c>
      <c r="ES222" s="3"/>
    </row>
    <row r="223" spans="15:152" x14ac:dyDescent="0.25">
      <c r="O223" s="4"/>
      <c r="R223"/>
      <c r="Z223" s="13"/>
      <c r="AK223" s="16"/>
      <c r="AL223" s="16"/>
      <c r="BQ223" s="4"/>
      <c r="BR223" s="4"/>
      <c r="CE223" s="1"/>
      <c r="DA223" s="1">
        <v>42170</v>
      </c>
      <c r="DB223">
        <v>2.5</v>
      </c>
      <c r="DC223">
        <v>2.1999999999999999E-2</v>
      </c>
      <c r="DD223">
        <v>7.7670000000000003E-2</v>
      </c>
      <c r="DE223">
        <v>1064197</v>
      </c>
      <c r="DG223" s="1">
        <v>43570</v>
      </c>
      <c r="DH223">
        <v>54084</v>
      </c>
      <c r="DI223">
        <v>0</v>
      </c>
      <c r="DJ223">
        <v>130208692</v>
      </c>
      <c r="DK223">
        <v>112333847</v>
      </c>
      <c r="DL223">
        <v>2704</v>
      </c>
      <c r="DM223">
        <v>155</v>
      </c>
      <c r="DN223">
        <v>138</v>
      </c>
      <c r="DO223">
        <v>1319</v>
      </c>
      <c r="DP223">
        <v>194</v>
      </c>
      <c r="DQ223">
        <v>0</v>
      </c>
      <c r="DR223">
        <v>152</v>
      </c>
      <c r="DS223">
        <v>91633</v>
      </c>
      <c r="DT223">
        <v>2912</v>
      </c>
      <c r="DU223">
        <v>829</v>
      </c>
      <c r="DV223">
        <v>0</v>
      </c>
      <c r="DW223">
        <v>502</v>
      </c>
      <c r="DX223">
        <v>0</v>
      </c>
      <c r="DY223">
        <v>35465</v>
      </c>
      <c r="DZ223">
        <v>10583431</v>
      </c>
      <c r="EA223">
        <v>7101327</v>
      </c>
      <c r="EB223">
        <v>0</v>
      </c>
      <c r="EE223" s="1"/>
      <c r="EN223" s="1">
        <v>43266</v>
      </c>
      <c r="EO223">
        <v>496174222</v>
      </c>
      <c r="EP223">
        <v>119992817</v>
      </c>
      <c r="EQ223">
        <v>376181405</v>
      </c>
      <c r="ES223"/>
    </row>
    <row r="224" spans="15:152" x14ac:dyDescent="0.25">
      <c r="O224" s="4"/>
      <c r="R224"/>
      <c r="Z224" s="13"/>
      <c r="AK224" s="15"/>
      <c r="AL224" s="15"/>
      <c r="BQ224" s="4"/>
      <c r="BR224" s="4"/>
      <c r="CE224" s="1"/>
      <c r="DA224" s="1">
        <v>42200</v>
      </c>
      <c r="DB224">
        <v>2.5</v>
      </c>
      <c r="DC224">
        <v>2.1999999999999999E-2</v>
      </c>
      <c r="DD224">
        <v>7.7670000000000003E-2</v>
      </c>
      <c r="DE224">
        <v>1064197</v>
      </c>
      <c r="DG224" s="1">
        <v>43600</v>
      </c>
      <c r="DH224">
        <v>95788</v>
      </c>
      <c r="DI224">
        <v>60</v>
      </c>
      <c r="DJ224">
        <v>128075373</v>
      </c>
      <c r="DK224">
        <v>124239854</v>
      </c>
      <c r="DL224">
        <v>3902</v>
      </c>
      <c r="DM224">
        <v>2934</v>
      </c>
      <c r="DN224">
        <v>409</v>
      </c>
      <c r="DO224">
        <v>7199</v>
      </c>
      <c r="DP224">
        <v>2317</v>
      </c>
      <c r="DQ224">
        <v>0</v>
      </c>
      <c r="DR224">
        <v>1079</v>
      </c>
      <c r="DS224">
        <v>1191616</v>
      </c>
      <c r="DT224">
        <v>4386</v>
      </c>
      <c r="DU224">
        <v>4220</v>
      </c>
      <c r="DV224">
        <v>0</v>
      </c>
      <c r="DW224">
        <v>773</v>
      </c>
      <c r="DX224">
        <v>43</v>
      </c>
      <c r="DY224">
        <v>64236</v>
      </c>
      <c r="DZ224">
        <v>2380959</v>
      </c>
      <c r="EA224">
        <v>75598</v>
      </c>
      <c r="EB224">
        <v>0</v>
      </c>
      <c r="EE224" s="1"/>
      <c r="EN224" s="1">
        <v>43296</v>
      </c>
      <c r="EO224">
        <v>385985662</v>
      </c>
      <c r="EP224">
        <v>219469305</v>
      </c>
      <c r="EQ224">
        <v>166516357</v>
      </c>
      <c r="ES224" s="3"/>
    </row>
    <row r="225" spans="15:149" x14ac:dyDescent="0.25">
      <c r="O225" s="4"/>
      <c r="R225"/>
      <c r="Z225" s="13"/>
      <c r="AK225" s="16"/>
      <c r="AL225" s="16"/>
      <c r="BQ225" s="4"/>
      <c r="BR225" s="4"/>
      <c r="CE225" s="1"/>
      <c r="DA225" s="1">
        <v>42231</v>
      </c>
      <c r="DB225">
        <v>2.5</v>
      </c>
      <c r="DC225">
        <v>2.1999999999999999E-2</v>
      </c>
      <c r="DD225">
        <v>7.7670000000000003E-2</v>
      </c>
      <c r="DE225">
        <v>1064197</v>
      </c>
      <c r="DG225" s="1">
        <v>43631</v>
      </c>
      <c r="DH225">
        <v>98015</v>
      </c>
      <c r="DI225">
        <v>210</v>
      </c>
      <c r="DJ225">
        <v>130648917</v>
      </c>
      <c r="DK225">
        <v>104901057</v>
      </c>
      <c r="DL225">
        <v>4834</v>
      </c>
      <c r="DM225">
        <v>436</v>
      </c>
      <c r="DN225">
        <v>296</v>
      </c>
      <c r="DO225">
        <v>10809</v>
      </c>
      <c r="DP225">
        <v>355</v>
      </c>
      <c r="DQ225">
        <v>517</v>
      </c>
      <c r="DR225">
        <v>530</v>
      </c>
      <c r="DS225">
        <v>689190</v>
      </c>
      <c r="DT225">
        <v>1120</v>
      </c>
      <c r="DU225">
        <v>1590</v>
      </c>
      <c r="DV225">
        <v>0</v>
      </c>
      <c r="DW225">
        <v>1108</v>
      </c>
      <c r="DX225">
        <v>2</v>
      </c>
      <c r="DY225">
        <v>82412</v>
      </c>
      <c r="DZ225">
        <v>9550040</v>
      </c>
      <c r="EA225">
        <v>15306396</v>
      </c>
      <c r="EB225">
        <v>0</v>
      </c>
      <c r="EE225" s="1"/>
      <c r="EN225" s="1">
        <v>43327</v>
      </c>
      <c r="EO225">
        <v>355658017</v>
      </c>
      <c r="EP225">
        <v>219199153</v>
      </c>
      <c r="EQ225">
        <v>136458864</v>
      </c>
      <c r="ES225" s="3"/>
    </row>
    <row r="226" spans="15:149" x14ac:dyDescent="0.25">
      <c r="O226" s="4"/>
      <c r="R226"/>
      <c r="Z226" s="13"/>
      <c r="AK226" s="15"/>
      <c r="AL226" s="15"/>
      <c r="BQ226" s="4"/>
      <c r="BR226" s="4"/>
      <c r="CE226" s="1"/>
      <c r="DA226" s="1">
        <v>42262</v>
      </c>
      <c r="DB226">
        <v>2.5</v>
      </c>
      <c r="DC226">
        <v>2.1999999999999999E-2</v>
      </c>
      <c r="DD226">
        <v>7.7670000000000003E-2</v>
      </c>
      <c r="DE226">
        <v>1064197</v>
      </c>
      <c r="DG226" s="1">
        <v>43661</v>
      </c>
      <c r="DH226">
        <v>94320</v>
      </c>
      <c r="DI226">
        <v>72</v>
      </c>
      <c r="DJ226">
        <v>143641922</v>
      </c>
      <c r="DK226">
        <v>101426324</v>
      </c>
      <c r="DL226">
        <v>2988</v>
      </c>
      <c r="DM226">
        <v>0</v>
      </c>
      <c r="DN226">
        <v>133</v>
      </c>
      <c r="DO226">
        <v>24117</v>
      </c>
      <c r="DP226">
        <v>5</v>
      </c>
      <c r="DQ226">
        <v>0</v>
      </c>
      <c r="DR226">
        <v>94</v>
      </c>
      <c r="DS226">
        <v>1318</v>
      </c>
      <c r="DT226">
        <v>0</v>
      </c>
      <c r="DU226">
        <v>1490</v>
      </c>
      <c r="DV226">
        <v>0</v>
      </c>
      <c r="DW226">
        <v>1371</v>
      </c>
      <c r="DX226">
        <v>0</v>
      </c>
      <c r="DY226">
        <v>66846</v>
      </c>
      <c r="DZ226">
        <v>21241431</v>
      </c>
      <c r="EA226">
        <v>20781413</v>
      </c>
      <c r="EB226">
        <v>0</v>
      </c>
      <c r="EE226" s="1"/>
      <c r="EN226" s="1">
        <v>43358</v>
      </c>
      <c r="EO226">
        <v>332033648</v>
      </c>
      <c r="EP226">
        <v>138522611</v>
      </c>
      <c r="EQ226">
        <v>193511037</v>
      </c>
      <c r="ES226"/>
    </row>
    <row r="227" spans="15:149" x14ac:dyDescent="0.25">
      <c r="O227" s="4"/>
      <c r="R227"/>
      <c r="Z227" s="13"/>
      <c r="AK227" s="16"/>
      <c r="AL227" s="16"/>
      <c r="BQ227" s="4"/>
      <c r="BR227" s="4"/>
      <c r="CE227" s="1"/>
      <c r="DA227" s="1">
        <v>42292</v>
      </c>
      <c r="DB227">
        <v>2.5</v>
      </c>
      <c r="DC227">
        <v>2.1999999999999999E-2</v>
      </c>
      <c r="DD227">
        <v>7.7670000000000003E-2</v>
      </c>
      <c r="DE227">
        <v>1064197</v>
      </c>
      <c r="DG227" s="1">
        <v>43692</v>
      </c>
      <c r="DH227">
        <v>109822</v>
      </c>
      <c r="DI227">
        <v>413</v>
      </c>
      <c r="DJ227">
        <v>162044347</v>
      </c>
      <c r="DK227">
        <v>100480498</v>
      </c>
      <c r="DL227">
        <v>4069</v>
      </c>
      <c r="DM227">
        <v>0</v>
      </c>
      <c r="DN227">
        <v>305</v>
      </c>
      <c r="DO227">
        <v>4163</v>
      </c>
      <c r="DP227">
        <v>4789</v>
      </c>
      <c r="DQ227">
        <v>791</v>
      </c>
      <c r="DR227">
        <v>1083</v>
      </c>
      <c r="DS227">
        <v>836</v>
      </c>
      <c r="DT227">
        <v>45</v>
      </c>
      <c r="DU227">
        <v>1322</v>
      </c>
      <c r="DV227">
        <v>0</v>
      </c>
      <c r="DW227">
        <v>288</v>
      </c>
      <c r="DX227">
        <v>0</v>
      </c>
      <c r="DY227">
        <v>75095</v>
      </c>
      <c r="DZ227">
        <v>34397122</v>
      </c>
      <c r="EA227">
        <v>26963706</v>
      </c>
      <c r="EB227">
        <v>0</v>
      </c>
      <c r="EE227" s="1"/>
      <c r="EN227" s="1">
        <v>43388</v>
      </c>
      <c r="EO227">
        <v>429554851</v>
      </c>
      <c r="EP227">
        <v>353917108</v>
      </c>
      <c r="EQ227">
        <v>75637743</v>
      </c>
      <c r="ES227"/>
    </row>
    <row r="228" spans="15:149" x14ac:dyDescent="0.25">
      <c r="O228" s="4"/>
      <c r="R228"/>
      <c r="Z228" s="13"/>
      <c r="AK228" s="15"/>
      <c r="AL228" s="15"/>
      <c r="BQ228" s="4"/>
      <c r="BR228" s="4"/>
      <c r="CE228" s="1"/>
      <c r="DA228" s="1">
        <v>42323</v>
      </c>
      <c r="DB228">
        <v>2.5</v>
      </c>
      <c r="DC228">
        <v>2.1999999999999999E-2</v>
      </c>
      <c r="DD228">
        <v>7.7670000000000003E-2</v>
      </c>
      <c r="DE228">
        <v>1064197</v>
      </c>
      <c r="DG228" s="1">
        <v>43723</v>
      </c>
      <c r="DH228">
        <v>140508</v>
      </c>
      <c r="DI228">
        <v>687</v>
      </c>
      <c r="DJ228">
        <v>155755824</v>
      </c>
      <c r="DK228">
        <v>107563668</v>
      </c>
      <c r="DL228">
        <v>6847</v>
      </c>
      <c r="DM228">
        <v>2132</v>
      </c>
      <c r="DN228">
        <v>450</v>
      </c>
      <c r="DO228">
        <v>9279</v>
      </c>
      <c r="DP228">
        <v>4230</v>
      </c>
      <c r="DQ228">
        <v>0</v>
      </c>
      <c r="DR228">
        <v>744</v>
      </c>
      <c r="DS228">
        <v>3364</v>
      </c>
      <c r="DT228">
        <v>3088</v>
      </c>
      <c r="DU228">
        <v>3559</v>
      </c>
      <c r="DV228">
        <v>0</v>
      </c>
      <c r="DW228">
        <v>2201</v>
      </c>
      <c r="DX228">
        <v>0</v>
      </c>
      <c r="DY228">
        <v>108508</v>
      </c>
      <c r="DZ228">
        <v>36915366</v>
      </c>
      <c r="EA228">
        <v>10991193</v>
      </c>
      <c r="EB228">
        <v>0</v>
      </c>
      <c r="EE228" s="1"/>
      <c r="EN228" s="1">
        <v>43419</v>
      </c>
      <c r="EO228">
        <v>190344041</v>
      </c>
      <c r="EP228">
        <v>230579695</v>
      </c>
      <c r="EQ228">
        <v>-40235654</v>
      </c>
      <c r="ES228"/>
    </row>
    <row r="229" spans="15:149" x14ac:dyDescent="0.25">
      <c r="O229" s="4"/>
      <c r="R229"/>
      <c r="Z229" s="13"/>
      <c r="AK229" s="16"/>
      <c r="AL229" s="16"/>
      <c r="BQ229" s="4"/>
      <c r="BR229" s="4"/>
      <c r="CE229" s="1"/>
      <c r="DA229" s="1">
        <v>42353</v>
      </c>
      <c r="DB229">
        <v>2.5</v>
      </c>
      <c r="DC229">
        <v>2.1999999999999999E-2</v>
      </c>
      <c r="DD229">
        <v>7.7670000000000003E-2</v>
      </c>
      <c r="DE229">
        <v>1064197</v>
      </c>
      <c r="DG229" s="1">
        <v>43753</v>
      </c>
      <c r="DH229">
        <v>109132</v>
      </c>
      <c r="DI229">
        <v>191</v>
      </c>
      <c r="DJ229">
        <v>142277800</v>
      </c>
      <c r="DK229">
        <v>89984381</v>
      </c>
      <c r="DL229">
        <v>3730</v>
      </c>
      <c r="DM229">
        <v>413</v>
      </c>
      <c r="DN229">
        <v>595</v>
      </c>
      <c r="DO229">
        <v>9779</v>
      </c>
      <c r="DP229">
        <v>4617</v>
      </c>
      <c r="DQ229">
        <v>0</v>
      </c>
      <c r="DR229">
        <v>1077</v>
      </c>
      <c r="DS229">
        <v>7134</v>
      </c>
      <c r="DT229">
        <v>129</v>
      </c>
      <c r="DU229">
        <v>851</v>
      </c>
      <c r="DV229">
        <v>0</v>
      </c>
      <c r="DW229">
        <v>4301</v>
      </c>
      <c r="DX229">
        <v>0</v>
      </c>
      <c r="DY229">
        <v>87817</v>
      </c>
      <c r="DZ229">
        <v>41764527</v>
      </c>
      <c r="EA229">
        <v>10299126</v>
      </c>
      <c r="EB229">
        <v>0</v>
      </c>
      <c r="EE229" s="1"/>
      <c r="EN229" s="1">
        <v>43449</v>
      </c>
      <c r="EO229">
        <v>284415805</v>
      </c>
      <c r="EP229">
        <v>635364071</v>
      </c>
      <c r="EQ229">
        <v>-350948266</v>
      </c>
      <c r="ES229" s="3"/>
    </row>
    <row r="230" spans="15:149" x14ac:dyDescent="0.25">
      <c r="O230" s="4"/>
      <c r="R230"/>
      <c r="Z230" s="13"/>
      <c r="AK230" s="15"/>
      <c r="AL230" s="15"/>
      <c r="BQ230" s="4"/>
      <c r="BR230" s="4"/>
      <c r="CE230" s="1"/>
      <c r="DA230" s="1">
        <v>42384</v>
      </c>
      <c r="DB230">
        <v>2.5</v>
      </c>
      <c r="DC230">
        <v>2.1999999999999999E-2</v>
      </c>
      <c r="DD230">
        <v>5.185E-2</v>
      </c>
      <c r="DE230">
        <v>1073893</v>
      </c>
      <c r="DG230" s="1">
        <v>43784</v>
      </c>
      <c r="DH230">
        <v>117231</v>
      </c>
      <c r="DI230">
        <v>694</v>
      </c>
      <c r="DJ230">
        <v>117138614</v>
      </c>
      <c r="DK230">
        <v>83519974</v>
      </c>
      <c r="DL230">
        <v>5179</v>
      </c>
      <c r="DM230">
        <v>600</v>
      </c>
      <c r="DN230">
        <v>560</v>
      </c>
      <c r="DO230">
        <v>3992</v>
      </c>
      <c r="DP230">
        <v>3237</v>
      </c>
      <c r="DQ230">
        <v>0</v>
      </c>
      <c r="DR230">
        <v>182</v>
      </c>
      <c r="DS230">
        <v>6562</v>
      </c>
      <c r="DT230">
        <v>61</v>
      </c>
      <c r="DU230">
        <v>1634</v>
      </c>
      <c r="DV230">
        <v>0</v>
      </c>
      <c r="DW230">
        <v>1554</v>
      </c>
      <c r="DX230">
        <v>0</v>
      </c>
      <c r="DY230">
        <v>71397</v>
      </c>
      <c r="DZ230">
        <v>31015938</v>
      </c>
      <c r="EA230">
        <v>2389819</v>
      </c>
      <c r="EB230">
        <v>0</v>
      </c>
      <c r="EE230" s="1"/>
      <c r="EN230" s="1">
        <v>43480</v>
      </c>
      <c r="EO230">
        <v>356937864</v>
      </c>
      <c r="EP230">
        <v>198676543</v>
      </c>
      <c r="EQ230">
        <v>158261321</v>
      </c>
      <c r="ES230" s="3"/>
    </row>
    <row r="231" spans="15:149" x14ac:dyDescent="0.25">
      <c r="O231" s="4"/>
      <c r="R231"/>
      <c r="Z231" s="13"/>
      <c r="AK231" s="16"/>
      <c r="AL231" s="16"/>
      <c r="BQ231" s="4"/>
      <c r="BR231" s="4"/>
      <c r="CE231" s="1"/>
      <c r="DA231" s="1">
        <v>42415</v>
      </c>
      <c r="DB231">
        <v>2.5</v>
      </c>
      <c r="DC231">
        <v>2.1999999999999999E-2</v>
      </c>
      <c r="DD231">
        <v>5.185E-2</v>
      </c>
      <c r="DE231">
        <v>1073893</v>
      </c>
      <c r="DG231" s="1">
        <v>43814</v>
      </c>
      <c r="DH231">
        <v>128885</v>
      </c>
      <c r="DI231">
        <v>0</v>
      </c>
      <c r="DJ231">
        <v>129450584</v>
      </c>
      <c r="DK231">
        <v>85041979</v>
      </c>
      <c r="DL231">
        <v>5004</v>
      </c>
      <c r="DM231">
        <v>0</v>
      </c>
      <c r="DN231">
        <v>743</v>
      </c>
      <c r="DO231">
        <v>28334</v>
      </c>
      <c r="DP231">
        <v>4641</v>
      </c>
      <c r="DQ231">
        <v>0</v>
      </c>
      <c r="DR231">
        <v>1054</v>
      </c>
      <c r="DS231">
        <v>7555</v>
      </c>
      <c r="DT231">
        <v>183</v>
      </c>
      <c r="DU231">
        <v>5175</v>
      </c>
      <c r="DV231">
        <v>0</v>
      </c>
      <c r="DW231">
        <v>3309</v>
      </c>
      <c r="DX231">
        <v>0</v>
      </c>
      <c r="DY231">
        <v>96787</v>
      </c>
      <c r="DZ231">
        <v>42806631</v>
      </c>
      <c r="EA231">
        <v>1320304</v>
      </c>
      <c r="EB231">
        <v>0</v>
      </c>
      <c r="EE231" s="1"/>
      <c r="EN231" s="1">
        <v>43511</v>
      </c>
      <c r="EO231">
        <v>146380333</v>
      </c>
      <c r="EP231">
        <v>219794716</v>
      </c>
      <c r="EQ231">
        <v>-73414383</v>
      </c>
      <c r="ES231" s="3"/>
    </row>
    <row r="232" spans="15:149" x14ac:dyDescent="0.25">
      <c r="O232" s="4"/>
      <c r="R232"/>
      <c r="Z232" s="13"/>
      <c r="AK232" s="15"/>
      <c r="AL232" s="15"/>
      <c r="BQ232" s="4"/>
      <c r="BR232" s="4"/>
      <c r="CE232" s="1"/>
      <c r="DA232" s="1">
        <v>42444</v>
      </c>
      <c r="DB232">
        <v>2.5</v>
      </c>
      <c r="DC232">
        <v>2.1999999999999999E-2</v>
      </c>
      <c r="DD232">
        <v>5.185E-2</v>
      </c>
      <c r="DE232">
        <v>1073893</v>
      </c>
      <c r="DG232" s="1">
        <v>43845</v>
      </c>
      <c r="DH232">
        <v>110071</v>
      </c>
      <c r="DI232">
        <v>20</v>
      </c>
      <c r="DJ232">
        <v>109474260</v>
      </c>
      <c r="DK232">
        <v>93524951</v>
      </c>
      <c r="DL232">
        <v>3601</v>
      </c>
      <c r="DM232">
        <v>0</v>
      </c>
      <c r="DN232">
        <v>106</v>
      </c>
      <c r="DO232">
        <v>2374</v>
      </c>
      <c r="DP232">
        <v>2947</v>
      </c>
      <c r="DQ232">
        <v>2100000</v>
      </c>
      <c r="DR232">
        <v>2</v>
      </c>
      <c r="DS232">
        <v>8848</v>
      </c>
      <c r="DT232">
        <v>0</v>
      </c>
      <c r="DU232">
        <v>842</v>
      </c>
      <c r="DV232">
        <v>0</v>
      </c>
      <c r="DW232">
        <v>260</v>
      </c>
      <c r="DX232">
        <v>0</v>
      </c>
      <c r="DY232">
        <v>2031378</v>
      </c>
      <c r="DZ232">
        <v>6616758</v>
      </c>
      <c r="EA232">
        <v>5072102</v>
      </c>
      <c r="EB232">
        <v>0</v>
      </c>
      <c r="EE232" s="1"/>
      <c r="EN232" s="1">
        <v>43539</v>
      </c>
      <c r="EO232">
        <v>196862358</v>
      </c>
      <c r="EP232">
        <v>155521684</v>
      </c>
      <c r="EQ232">
        <v>41340674</v>
      </c>
      <c r="ES232"/>
    </row>
    <row r="233" spans="15:149" x14ac:dyDescent="0.25">
      <c r="O233" s="4"/>
      <c r="R233"/>
      <c r="Z233" s="13"/>
      <c r="AK233" s="16"/>
      <c r="AL233" s="16"/>
      <c r="BQ233" s="4"/>
      <c r="BR233" s="4"/>
      <c r="CE233" s="1"/>
      <c r="DA233" s="1">
        <v>42475</v>
      </c>
      <c r="DB233">
        <v>2.5</v>
      </c>
      <c r="DC233">
        <v>2.1999999999999999E-2</v>
      </c>
      <c r="DD233">
        <v>5.185E-2</v>
      </c>
      <c r="DE233">
        <v>1073893</v>
      </c>
      <c r="DG233" s="1">
        <v>43876</v>
      </c>
      <c r="DH233">
        <v>81677</v>
      </c>
      <c r="DI233">
        <v>285</v>
      </c>
      <c r="DJ233">
        <v>98131761</v>
      </c>
      <c r="DK233">
        <v>84640515</v>
      </c>
      <c r="DL233">
        <v>3001</v>
      </c>
      <c r="DM233">
        <v>145</v>
      </c>
      <c r="DN233">
        <v>241</v>
      </c>
      <c r="DO233">
        <v>8939</v>
      </c>
      <c r="DP233">
        <v>2571</v>
      </c>
      <c r="DQ233">
        <v>0</v>
      </c>
      <c r="DR233">
        <v>113</v>
      </c>
      <c r="DS233">
        <v>6089</v>
      </c>
      <c r="DT233">
        <v>297</v>
      </c>
      <c r="DU233">
        <v>300</v>
      </c>
      <c r="DV233">
        <v>0</v>
      </c>
      <c r="DW233">
        <v>2898</v>
      </c>
      <c r="DX233">
        <v>0</v>
      </c>
      <c r="DY233">
        <v>54746</v>
      </c>
      <c r="DZ233">
        <v>13256370</v>
      </c>
      <c r="EA233">
        <v>73574</v>
      </c>
      <c r="EB233">
        <v>0</v>
      </c>
      <c r="EE233" s="1"/>
      <c r="EN233" s="1">
        <v>43570</v>
      </c>
      <c r="EO233">
        <v>387676152</v>
      </c>
      <c r="EP233">
        <v>396457511</v>
      </c>
      <c r="EQ233">
        <v>-8781359</v>
      </c>
      <c r="ES233"/>
    </row>
    <row r="234" spans="15:149" x14ac:dyDescent="0.25">
      <c r="O234" s="4"/>
      <c r="R234"/>
      <c r="Z234" s="13"/>
      <c r="AK234" s="15"/>
      <c r="AL234" s="15"/>
      <c r="BQ234" s="4"/>
      <c r="BR234" s="4"/>
      <c r="CE234" s="1"/>
      <c r="DA234" s="1">
        <v>42505</v>
      </c>
      <c r="DB234">
        <v>2.5</v>
      </c>
      <c r="DC234">
        <v>2.1999999999999999E-2</v>
      </c>
      <c r="DD234">
        <v>5.185E-2</v>
      </c>
      <c r="DE234">
        <v>1073893</v>
      </c>
      <c r="DG234" s="1">
        <v>43905</v>
      </c>
      <c r="DH234">
        <v>79122</v>
      </c>
      <c r="DI234">
        <v>119</v>
      </c>
      <c r="DJ234">
        <v>115158674</v>
      </c>
      <c r="DK234">
        <v>77113098</v>
      </c>
      <c r="DL234">
        <v>4119</v>
      </c>
      <c r="DM234">
        <v>1902</v>
      </c>
      <c r="DN234">
        <v>189</v>
      </c>
      <c r="DO234">
        <v>3849</v>
      </c>
      <c r="DP234">
        <v>5546</v>
      </c>
      <c r="DQ234">
        <v>425</v>
      </c>
      <c r="DR234">
        <v>760</v>
      </c>
      <c r="DS234">
        <v>2326</v>
      </c>
      <c r="DT234">
        <v>236</v>
      </c>
      <c r="DU234">
        <v>992</v>
      </c>
      <c r="DV234">
        <v>0</v>
      </c>
      <c r="DW234">
        <v>1665</v>
      </c>
      <c r="DX234">
        <v>50</v>
      </c>
      <c r="DY234">
        <v>65331</v>
      </c>
      <c r="DZ234">
        <v>37814639</v>
      </c>
      <c r="EA234">
        <v>64306</v>
      </c>
      <c r="EB234">
        <v>0</v>
      </c>
      <c r="EE234" s="1"/>
      <c r="EN234" s="1">
        <v>43600</v>
      </c>
      <c r="EO234">
        <v>397648509</v>
      </c>
      <c r="EP234">
        <v>391949146</v>
      </c>
      <c r="EQ234">
        <v>5699363</v>
      </c>
      <c r="ES234"/>
    </row>
    <row r="235" spans="15:149" x14ac:dyDescent="0.25">
      <c r="O235" s="4"/>
      <c r="R235"/>
      <c r="Z235" s="13"/>
      <c r="AK235" s="16"/>
      <c r="AL235" s="16"/>
      <c r="BQ235" s="4"/>
      <c r="BR235" s="4"/>
      <c r="CE235" s="1"/>
      <c r="DA235" s="1">
        <v>42536</v>
      </c>
      <c r="DB235">
        <v>2.5</v>
      </c>
      <c r="DC235">
        <v>2.1999999999999999E-2</v>
      </c>
      <c r="DD235">
        <v>5.185E-2</v>
      </c>
      <c r="DE235">
        <v>1073893</v>
      </c>
      <c r="DG235" s="1">
        <v>43936</v>
      </c>
      <c r="DH235">
        <v>161166</v>
      </c>
      <c r="DI235">
        <v>887</v>
      </c>
      <c r="DJ235">
        <v>121229461</v>
      </c>
      <c r="DK235">
        <v>108225378</v>
      </c>
      <c r="DL235">
        <v>7809</v>
      </c>
      <c r="DM235">
        <v>2164</v>
      </c>
      <c r="DN235">
        <v>2818</v>
      </c>
      <c r="DO235">
        <v>6526</v>
      </c>
      <c r="DP235">
        <v>4013</v>
      </c>
      <c r="DQ235">
        <v>2367</v>
      </c>
      <c r="DR235">
        <v>139</v>
      </c>
      <c r="DS235">
        <v>5000</v>
      </c>
      <c r="DT235">
        <v>229</v>
      </c>
      <c r="DU235">
        <v>788</v>
      </c>
      <c r="DV235">
        <v>0</v>
      </c>
      <c r="DW235">
        <v>1604</v>
      </c>
      <c r="DX235">
        <v>1303</v>
      </c>
      <c r="DY235">
        <v>111991</v>
      </c>
      <c r="DZ235">
        <v>12481941</v>
      </c>
      <c r="EA235">
        <v>213338</v>
      </c>
      <c r="EB235">
        <v>0</v>
      </c>
      <c r="EE235" s="1"/>
      <c r="EN235" s="1">
        <v>43631</v>
      </c>
      <c r="EO235">
        <v>284890204</v>
      </c>
      <c r="EP235">
        <v>212651729</v>
      </c>
      <c r="EQ235">
        <v>72238475</v>
      </c>
      <c r="ES235"/>
    </row>
    <row r="236" spans="15:149" x14ac:dyDescent="0.25">
      <c r="O236" s="4"/>
      <c r="R236"/>
      <c r="Z236" s="13"/>
      <c r="AK236" s="15"/>
      <c r="AL236" s="15"/>
      <c r="BQ236" s="4"/>
      <c r="BR236" s="4"/>
      <c r="CE236" s="1"/>
      <c r="DA236" s="1">
        <v>42566</v>
      </c>
      <c r="DB236">
        <v>2.5</v>
      </c>
      <c r="DC236">
        <v>2.1999999999999999E-2</v>
      </c>
      <c r="DD236">
        <v>5.185E-2</v>
      </c>
      <c r="DE236">
        <v>1073893</v>
      </c>
      <c r="DG236" s="1">
        <v>43966</v>
      </c>
      <c r="DH236">
        <v>146537</v>
      </c>
      <c r="DI236">
        <v>1107</v>
      </c>
      <c r="DJ236">
        <v>97220872</v>
      </c>
      <c r="DK236">
        <v>65146987</v>
      </c>
      <c r="DL236">
        <v>5964</v>
      </c>
      <c r="DM236">
        <v>4005</v>
      </c>
      <c r="DN236">
        <v>76</v>
      </c>
      <c r="DO236">
        <v>11419</v>
      </c>
      <c r="DP236">
        <v>8894</v>
      </c>
      <c r="DQ236">
        <v>0</v>
      </c>
      <c r="DR236">
        <v>1300</v>
      </c>
      <c r="DS236">
        <v>5464</v>
      </c>
      <c r="DT236">
        <v>282</v>
      </c>
      <c r="DU236">
        <v>1939</v>
      </c>
      <c r="DV236">
        <v>0</v>
      </c>
      <c r="DW236">
        <v>5234</v>
      </c>
      <c r="DX236">
        <v>0</v>
      </c>
      <c r="DY236">
        <v>105109</v>
      </c>
      <c r="DZ236">
        <v>31330016</v>
      </c>
      <c r="EA236">
        <v>446539</v>
      </c>
      <c r="EB236">
        <v>0</v>
      </c>
      <c r="EE236" s="1"/>
      <c r="EN236" s="1">
        <v>43661</v>
      </c>
      <c r="EO236">
        <v>386467693</v>
      </c>
      <c r="EP236">
        <v>340380003</v>
      </c>
      <c r="EQ236">
        <v>46087690</v>
      </c>
      <c r="ES236"/>
    </row>
    <row r="237" spans="15:149" x14ac:dyDescent="0.25">
      <c r="O237" s="4"/>
      <c r="R237"/>
      <c r="Z237" s="13"/>
      <c r="AK237" s="16"/>
      <c r="AL237" s="16"/>
      <c r="BQ237" s="4"/>
      <c r="BR237" s="4"/>
      <c r="CE237" s="1"/>
      <c r="DA237" s="1">
        <v>42597</v>
      </c>
      <c r="DB237">
        <v>2.5</v>
      </c>
      <c r="DC237">
        <v>2.1999999999999999E-2</v>
      </c>
      <c r="DD237">
        <v>5.185E-2</v>
      </c>
      <c r="DE237">
        <v>1073893</v>
      </c>
      <c r="DG237" s="1">
        <v>43997</v>
      </c>
      <c r="DH237">
        <v>151710</v>
      </c>
      <c r="DI237">
        <v>812</v>
      </c>
      <c r="DJ237">
        <v>115094396</v>
      </c>
      <c r="DK237">
        <v>77113093</v>
      </c>
      <c r="DL237">
        <v>5175</v>
      </c>
      <c r="DM237">
        <v>400</v>
      </c>
      <c r="DN237">
        <v>197</v>
      </c>
      <c r="DO237">
        <v>34963</v>
      </c>
      <c r="DP237">
        <v>4950</v>
      </c>
      <c r="DQ237">
        <v>0</v>
      </c>
      <c r="DR237">
        <v>198</v>
      </c>
      <c r="DS237">
        <v>1956</v>
      </c>
      <c r="DT237">
        <v>506</v>
      </c>
      <c r="DU237">
        <v>1521</v>
      </c>
      <c r="DV237">
        <v>0</v>
      </c>
      <c r="DW237">
        <v>3763</v>
      </c>
      <c r="DX237">
        <v>0</v>
      </c>
      <c r="DY237">
        <v>106385</v>
      </c>
      <c r="DZ237">
        <v>34342139</v>
      </c>
      <c r="EA237">
        <v>3326628</v>
      </c>
      <c r="EB237">
        <v>0</v>
      </c>
      <c r="EE237" s="1"/>
      <c r="EN237" s="1">
        <v>43692</v>
      </c>
      <c r="EO237">
        <v>275276558</v>
      </c>
      <c r="EP237">
        <v>259236285</v>
      </c>
      <c r="EQ237">
        <v>16040273</v>
      </c>
      <c r="ES237"/>
    </row>
    <row r="238" spans="15:149" x14ac:dyDescent="0.25">
      <c r="O238" s="4"/>
      <c r="R238"/>
      <c r="Z238" s="13"/>
      <c r="AK238" s="15"/>
      <c r="AL238" s="15"/>
      <c r="BQ238" s="4"/>
      <c r="BR238" s="4"/>
      <c r="CE238" s="1"/>
      <c r="DA238" s="1">
        <v>42628</v>
      </c>
      <c r="DB238">
        <v>2.5</v>
      </c>
      <c r="DC238">
        <v>2.1999999999999999E-2</v>
      </c>
      <c r="DD238">
        <v>5.185E-2</v>
      </c>
      <c r="DE238">
        <v>1073893</v>
      </c>
      <c r="DG238" s="1">
        <v>44027</v>
      </c>
      <c r="DH238">
        <v>110061</v>
      </c>
      <c r="DI238">
        <v>1121</v>
      </c>
      <c r="DJ238">
        <v>128648211</v>
      </c>
      <c r="DK238">
        <v>97509216</v>
      </c>
      <c r="DL238">
        <v>4939</v>
      </c>
      <c r="DM238">
        <v>1118</v>
      </c>
      <c r="DN238">
        <v>7086</v>
      </c>
      <c r="DO238">
        <v>26817</v>
      </c>
      <c r="DP238">
        <v>10800</v>
      </c>
      <c r="DQ238">
        <v>0</v>
      </c>
      <c r="DR238">
        <v>584</v>
      </c>
      <c r="DS238">
        <v>5454</v>
      </c>
      <c r="DT238">
        <v>465</v>
      </c>
      <c r="DU238">
        <v>1905</v>
      </c>
      <c r="DV238">
        <v>0</v>
      </c>
      <c r="DW238">
        <v>348</v>
      </c>
      <c r="DX238">
        <v>0</v>
      </c>
      <c r="DY238">
        <v>84059</v>
      </c>
      <c r="DZ238">
        <v>27911079</v>
      </c>
      <c r="EA238">
        <v>2973159</v>
      </c>
      <c r="EB238">
        <v>0</v>
      </c>
      <c r="EE238" s="1"/>
      <c r="EN238" s="1">
        <v>43723</v>
      </c>
      <c r="EO238">
        <v>320984371</v>
      </c>
      <c r="EP238">
        <v>281987856</v>
      </c>
      <c r="EQ238">
        <v>38996515</v>
      </c>
      <c r="ES238"/>
    </row>
    <row r="239" spans="15:149" x14ac:dyDescent="0.25">
      <c r="O239" s="4"/>
      <c r="R239"/>
      <c r="Z239" s="13"/>
      <c r="AJ239" s="3"/>
      <c r="AK239" s="16"/>
      <c r="AL239" s="16"/>
      <c r="BQ239" s="4"/>
      <c r="BR239" s="4"/>
      <c r="CE239" s="1"/>
      <c r="DA239" s="1">
        <v>42658</v>
      </c>
      <c r="DB239">
        <v>2.5</v>
      </c>
      <c r="DC239">
        <v>2.1999999999999999E-2</v>
      </c>
      <c r="DD239">
        <v>5.185E-2</v>
      </c>
      <c r="DE239">
        <v>1073893</v>
      </c>
      <c r="DG239" s="1">
        <v>44058</v>
      </c>
      <c r="DH239">
        <v>80836</v>
      </c>
      <c r="DI239">
        <v>708</v>
      </c>
      <c r="DJ239">
        <v>111701783</v>
      </c>
      <c r="DK239">
        <v>68038149</v>
      </c>
      <c r="DL239">
        <v>2745</v>
      </c>
      <c r="DM239">
        <v>1442</v>
      </c>
      <c r="DN239">
        <v>208</v>
      </c>
      <c r="DO239">
        <v>169530</v>
      </c>
      <c r="DP239">
        <v>3747</v>
      </c>
      <c r="DQ239">
        <v>598</v>
      </c>
      <c r="DR239">
        <v>652</v>
      </c>
      <c r="DS239">
        <v>679</v>
      </c>
      <c r="DT239">
        <v>1048</v>
      </c>
      <c r="DU239">
        <v>1996</v>
      </c>
      <c r="DV239">
        <v>0</v>
      </c>
      <c r="DW239">
        <v>854</v>
      </c>
      <c r="DX239">
        <v>0</v>
      </c>
      <c r="DY239">
        <v>61580</v>
      </c>
      <c r="DZ239">
        <v>41672853</v>
      </c>
      <c r="EA239">
        <v>1664158</v>
      </c>
      <c r="EB239">
        <v>0</v>
      </c>
      <c r="EE239" s="1"/>
      <c r="EN239" s="1">
        <v>43753</v>
      </c>
      <c r="EO239">
        <v>294764568</v>
      </c>
      <c r="EP239">
        <v>327374496</v>
      </c>
      <c r="EQ239">
        <v>-32609928</v>
      </c>
      <c r="ES239"/>
    </row>
    <row r="240" spans="15:149" x14ac:dyDescent="0.25">
      <c r="O240" s="4"/>
      <c r="R240"/>
      <c r="Z240" s="13"/>
      <c r="AK240" s="15"/>
      <c r="AL240" s="15"/>
      <c r="BQ240" s="4"/>
      <c r="BR240" s="4"/>
      <c r="CE240" s="1"/>
      <c r="DA240" s="1">
        <v>42689</v>
      </c>
      <c r="DB240">
        <v>2.5</v>
      </c>
      <c r="DC240">
        <v>2.1999999999999999E-2</v>
      </c>
      <c r="DD240">
        <v>5.185E-2</v>
      </c>
      <c r="DE240">
        <v>1073893</v>
      </c>
      <c r="DG240" s="1">
        <v>44089</v>
      </c>
      <c r="DH240">
        <v>115483</v>
      </c>
      <c r="DI240">
        <v>1085</v>
      </c>
      <c r="DJ240">
        <v>163554258</v>
      </c>
      <c r="DK240">
        <v>109539438</v>
      </c>
      <c r="DL240">
        <v>4203</v>
      </c>
      <c r="DM240">
        <v>92</v>
      </c>
      <c r="DN240">
        <v>248</v>
      </c>
      <c r="DO240">
        <v>190168</v>
      </c>
      <c r="DP240">
        <v>5447</v>
      </c>
      <c r="DQ240">
        <v>0</v>
      </c>
      <c r="DR240">
        <v>1155</v>
      </c>
      <c r="DS240">
        <v>3419</v>
      </c>
      <c r="DT240">
        <v>364</v>
      </c>
      <c r="DU240">
        <v>845</v>
      </c>
      <c r="DV240">
        <v>0</v>
      </c>
      <c r="DW240">
        <v>1025</v>
      </c>
      <c r="DX240">
        <v>23</v>
      </c>
      <c r="DY240">
        <v>99060</v>
      </c>
      <c r="DZ240">
        <v>49944857</v>
      </c>
      <c r="EA240">
        <v>3647346</v>
      </c>
      <c r="EB240">
        <v>0</v>
      </c>
      <c r="EE240" s="1"/>
      <c r="EN240" s="1">
        <v>43784</v>
      </c>
      <c r="EO240">
        <v>256165231</v>
      </c>
      <c r="EP240">
        <v>607795756</v>
      </c>
      <c r="EQ240">
        <v>-351630525</v>
      </c>
      <c r="ES240"/>
    </row>
    <row r="241" spans="15:149" x14ac:dyDescent="0.25">
      <c r="O241" s="4"/>
      <c r="R241"/>
      <c r="Z241" s="13"/>
      <c r="AK241" s="16"/>
      <c r="AL241" s="16"/>
      <c r="BQ241" s="4"/>
      <c r="BR241" s="4"/>
      <c r="CE241" s="1"/>
      <c r="DA241" s="1">
        <v>42719</v>
      </c>
      <c r="DB241">
        <v>2.5</v>
      </c>
      <c r="DC241">
        <v>2.1999999999999999E-2</v>
      </c>
      <c r="DD241">
        <v>5.185E-2</v>
      </c>
      <c r="DE241">
        <v>1073893</v>
      </c>
      <c r="DG241" s="1">
        <v>44119</v>
      </c>
      <c r="DH241">
        <v>90871</v>
      </c>
      <c r="DI241">
        <v>1969</v>
      </c>
      <c r="DJ241">
        <v>110136799</v>
      </c>
      <c r="DK241">
        <v>80072605</v>
      </c>
      <c r="DL241">
        <v>4181</v>
      </c>
      <c r="DM241">
        <v>242</v>
      </c>
      <c r="DN241">
        <v>213</v>
      </c>
      <c r="DO241">
        <v>3590</v>
      </c>
      <c r="DP241">
        <v>4388</v>
      </c>
      <c r="DQ241">
        <v>7043</v>
      </c>
      <c r="DR241">
        <v>597</v>
      </c>
      <c r="DS241">
        <v>16071</v>
      </c>
      <c r="DT241">
        <v>2924</v>
      </c>
      <c r="DU241">
        <v>5004</v>
      </c>
      <c r="DV241">
        <v>0</v>
      </c>
      <c r="DW241">
        <v>4785</v>
      </c>
      <c r="DX241">
        <v>0</v>
      </c>
      <c r="DY241">
        <v>73401</v>
      </c>
      <c r="DZ241">
        <v>29662791</v>
      </c>
      <c r="EA241">
        <v>186124</v>
      </c>
      <c r="EB241">
        <v>0</v>
      </c>
      <c r="EE241" s="1"/>
      <c r="EN241" s="1">
        <v>43814</v>
      </c>
      <c r="EO241">
        <v>239569036</v>
      </c>
      <c r="EP241">
        <v>159983727</v>
      </c>
      <c r="EQ241">
        <v>79585309</v>
      </c>
      <c r="ES241"/>
    </row>
    <row r="242" spans="15:149" x14ac:dyDescent="0.25">
      <c r="O242" s="4"/>
      <c r="R242"/>
      <c r="Z242" s="13"/>
      <c r="AK242" s="15"/>
      <c r="AL242" s="15"/>
      <c r="BQ242" s="4"/>
      <c r="BR242" s="4"/>
      <c r="CE242" s="1"/>
      <c r="DA242" s="1">
        <v>42750</v>
      </c>
      <c r="DB242">
        <v>2.5</v>
      </c>
      <c r="DC242">
        <v>2.1999999999999999E-2</v>
      </c>
      <c r="DD242">
        <v>5.1909999999999998E-2</v>
      </c>
      <c r="DE242">
        <v>1082935</v>
      </c>
      <c r="DG242" s="1">
        <v>44150</v>
      </c>
      <c r="DH242">
        <v>76177</v>
      </c>
      <c r="DI242">
        <v>138</v>
      </c>
      <c r="DJ242">
        <v>98840609</v>
      </c>
      <c r="DK242">
        <v>63456525</v>
      </c>
      <c r="DL242">
        <v>2396</v>
      </c>
      <c r="DM242">
        <v>379</v>
      </c>
      <c r="DN242">
        <v>152</v>
      </c>
      <c r="DO242">
        <v>3755</v>
      </c>
      <c r="DP242">
        <v>6132</v>
      </c>
      <c r="DQ242">
        <v>0</v>
      </c>
      <c r="DR242">
        <v>1206</v>
      </c>
      <c r="DS242">
        <v>492</v>
      </c>
      <c r="DT242">
        <v>579</v>
      </c>
      <c r="DU242">
        <v>5044</v>
      </c>
      <c r="DV242">
        <v>0</v>
      </c>
      <c r="DW242">
        <v>2247</v>
      </c>
      <c r="DX242">
        <v>0</v>
      </c>
      <c r="DY242">
        <v>69832</v>
      </c>
      <c r="DZ242">
        <v>34964069</v>
      </c>
      <c r="EA242">
        <v>251486</v>
      </c>
      <c r="EB242">
        <v>0</v>
      </c>
      <c r="EE242" s="1"/>
      <c r="EN242" s="1">
        <v>43845</v>
      </c>
      <c r="EO242">
        <v>183139168</v>
      </c>
      <c r="EP242">
        <v>266434221</v>
      </c>
      <c r="EQ242">
        <v>-83295053</v>
      </c>
      <c r="ES242"/>
    </row>
    <row r="243" spans="15:149" x14ac:dyDescent="0.25">
      <c r="O243" s="4"/>
      <c r="R243"/>
      <c r="Z243" s="13"/>
      <c r="AK243" s="16"/>
      <c r="AL243" s="16"/>
      <c r="BQ243" s="4"/>
      <c r="BR243" s="4"/>
      <c r="CE243" s="1"/>
      <c r="DA243" s="1">
        <v>42781</v>
      </c>
      <c r="DB243">
        <v>2.5</v>
      </c>
      <c r="DC243">
        <v>2.1999999999999999E-2</v>
      </c>
      <c r="DD243">
        <v>5.1909999999999998E-2</v>
      </c>
      <c r="DE243">
        <v>1082935</v>
      </c>
      <c r="DG243" s="1">
        <v>44180</v>
      </c>
      <c r="DH243">
        <v>95788</v>
      </c>
      <c r="DI243">
        <v>1343</v>
      </c>
      <c r="DJ243">
        <v>177857313</v>
      </c>
      <c r="DK243">
        <v>114424377</v>
      </c>
      <c r="DL243">
        <v>6657</v>
      </c>
      <c r="DM243">
        <v>963</v>
      </c>
      <c r="DN243">
        <v>7688</v>
      </c>
      <c r="DO243">
        <v>5130</v>
      </c>
      <c r="DP243">
        <v>11732</v>
      </c>
      <c r="DQ243">
        <v>284</v>
      </c>
      <c r="DR243">
        <v>2584</v>
      </c>
      <c r="DS243">
        <v>11507</v>
      </c>
      <c r="DT243">
        <v>637</v>
      </c>
      <c r="DU243">
        <v>1492</v>
      </c>
      <c r="DV243">
        <v>0</v>
      </c>
      <c r="DW243">
        <v>3245</v>
      </c>
      <c r="DX243">
        <v>65</v>
      </c>
      <c r="DY243">
        <v>88799</v>
      </c>
      <c r="DZ243">
        <v>62183112</v>
      </c>
      <c r="EA243">
        <v>1011910</v>
      </c>
      <c r="EB243">
        <v>0</v>
      </c>
      <c r="EE243" s="1"/>
      <c r="EN243" s="1">
        <v>43876</v>
      </c>
      <c r="EO243">
        <v>170475076</v>
      </c>
      <c r="EP243">
        <v>255063770</v>
      </c>
      <c r="EQ243">
        <v>-84588694</v>
      </c>
      <c r="ES243"/>
    </row>
    <row r="244" spans="15:149" x14ac:dyDescent="0.25">
      <c r="O244" s="4"/>
      <c r="R244"/>
      <c r="Z244" s="13"/>
      <c r="AK244" s="15"/>
      <c r="AL244" s="15"/>
      <c r="BQ244" s="4"/>
      <c r="BR244" s="4"/>
      <c r="CE244" s="1"/>
      <c r="DA244" s="1">
        <v>42809</v>
      </c>
      <c r="DB244">
        <v>2.5</v>
      </c>
      <c r="DC244">
        <v>2.1999999999999999E-2</v>
      </c>
      <c r="DD244">
        <v>5.1909999999999998E-2</v>
      </c>
      <c r="DE244">
        <v>1082935</v>
      </c>
      <c r="DG244" s="1">
        <v>44211</v>
      </c>
      <c r="DH244">
        <v>80208</v>
      </c>
      <c r="DI244">
        <v>1003</v>
      </c>
      <c r="DJ244">
        <v>140274711</v>
      </c>
      <c r="DK244">
        <v>94168936</v>
      </c>
      <c r="DL244">
        <v>4800</v>
      </c>
      <c r="DM244">
        <v>1176</v>
      </c>
      <c r="DN244">
        <v>114</v>
      </c>
      <c r="DO244">
        <v>3890</v>
      </c>
      <c r="DP244">
        <v>6875</v>
      </c>
      <c r="DQ244">
        <v>0</v>
      </c>
      <c r="DR244">
        <v>772</v>
      </c>
      <c r="DS244">
        <v>644</v>
      </c>
      <c r="DT244">
        <v>155</v>
      </c>
      <c r="DU244">
        <v>2008</v>
      </c>
      <c r="DV244">
        <v>0</v>
      </c>
      <c r="DW244">
        <v>4649</v>
      </c>
      <c r="DX244">
        <v>0</v>
      </c>
      <c r="DY244">
        <v>65968</v>
      </c>
      <c r="DZ244">
        <v>45859481</v>
      </c>
      <c r="EA244">
        <v>74032</v>
      </c>
      <c r="EB244">
        <v>0</v>
      </c>
      <c r="EE244" s="1"/>
      <c r="EN244" s="1">
        <v>43905</v>
      </c>
      <c r="EO244">
        <v>307489394</v>
      </c>
      <c r="EP244">
        <v>177657446</v>
      </c>
      <c r="EQ244">
        <v>129831948</v>
      </c>
      <c r="ES244"/>
    </row>
    <row r="245" spans="15:149" x14ac:dyDescent="0.25">
      <c r="O245" s="4"/>
      <c r="R245"/>
      <c r="Z245" s="13"/>
      <c r="AK245" s="16"/>
      <c r="AL245" s="16"/>
      <c r="BQ245" s="4"/>
      <c r="BR245" s="4"/>
      <c r="CE245" s="1"/>
      <c r="DA245" s="1">
        <v>42840</v>
      </c>
      <c r="DB245">
        <v>2.5</v>
      </c>
      <c r="DC245">
        <v>2.1999999999999999E-2</v>
      </c>
      <c r="DD245">
        <v>5.1909999999999998E-2</v>
      </c>
      <c r="DE245">
        <v>1082935</v>
      </c>
      <c r="DG245" s="1">
        <v>44242</v>
      </c>
      <c r="DH245">
        <v>47039</v>
      </c>
      <c r="DI245">
        <v>482</v>
      </c>
      <c r="DJ245">
        <v>176648964</v>
      </c>
      <c r="DK245">
        <v>81671249</v>
      </c>
      <c r="DL245">
        <v>2678</v>
      </c>
      <c r="DM245">
        <v>181</v>
      </c>
      <c r="DN245">
        <v>76</v>
      </c>
      <c r="DO245">
        <v>6988</v>
      </c>
      <c r="DP245">
        <v>3931</v>
      </c>
      <c r="DQ245">
        <v>0</v>
      </c>
      <c r="DR245">
        <v>1165</v>
      </c>
      <c r="DS245">
        <v>16925</v>
      </c>
      <c r="DT245">
        <v>776</v>
      </c>
      <c r="DU245">
        <v>2203</v>
      </c>
      <c r="DV245">
        <v>0</v>
      </c>
      <c r="DW245">
        <v>1304</v>
      </c>
      <c r="DX245">
        <v>0</v>
      </c>
      <c r="DY245">
        <v>41528</v>
      </c>
      <c r="DZ245">
        <v>94806877</v>
      </c>
      <c r="EA245">
        <v>45562</v>
      </c>
      <c r="EB245">
        <v>0</v>
      </c>
      <c r="EE245" s="1"/>
      <c r="EN245" s="1">
        <v>43936</v>
      </c>
      <c r="EO245">
        <v>266819153</v>
      </c>
      <c r="EP245">
        <v>114420523</v>
      </c>
      <c r="EQ245">
        <v>152398630</v>
      </c>
      <c r="ES245"/>
    </row>
    <row r="246" spans="15:149" x14ac:dyDescent="0.25">
      <c r="O246" s="4"/>
      <c r="R246"/>
      <c r="Z246" s="13"/>
      <c r="AK246" s="15"/>
      <c r="AL246" s="15"/>
      <c r="BQ246" s="4"/>
      <c r="BR246" s="4"/>
      <c r="CE246" s="1"/>
      <c r="DA246" s="1">
        <v>42870</v>
      </c>
      <c r="DB246">
        <v>2.5</v>
      </c>
      <c r="DC246">
        <v>2.1999999999999999E-2</v>
      </c>
      <c r="DD246">
        <v>5.1909999999999998E-2</v>
      </c>
      <c r="DE246">
        <v>1082935</v>
      </c>
      <c r="DG246" s="1">
        <v>44270</v>
      </c>
      <c r="DH246">
        <v>61635</v>
      </c>
      <c r="DI246">
        <v>122</v>
      </c>
      <c r="DJ246">
        <v>145320655</v>
      </c>
      <c r="DK246">
        <v>92202549</v>
      </c>
      <c r="DL246">
        <v>3514</v>
      </c>
      <c r="DM246">
        <v>375</v>
      </c>
      <c r="DN246">
        <v>80</v>
      </c>
      <c r="DO246">
        <v>7653</v>
      </c>
      <c r="DP246">
        <v>2372</v>
      </c>
      <c r="DQ246">
        <v>0</v>
      </c>
      <c r="DR246">
        <v>36</v>
      </c>
      <c r="DS246">
        <v>4251</v>
      </c>
      <c r="DT246">
        <v>906</v>
      </c>
      <c r="DU246">
        <v>1312</v>
      </c>
      <c r="DV246">
        <v>0</v>
      </c>
      <c r="DW246">
        <v>1407</v>
      </c>
      <c r="DX246">
        <v>0</v>
      </c>
      <c r="DY246">
        <v>47820</v>
      </c>
      <c r="DZ246">
        <v>52926186</v>
      </c>
      <c r="EA246">
        <v>60437</v>
      </c>
      <c r="EB246">
        <v>0</v>
      </c>
      <c r="EE246" s="1"/>
      <c r="EN246" s="1">
        <v>43966</v>
      </c>
      <c r="EO246">
        <v>288450249</v>
      </c>
      <c r="EP246">
        <v>101221267</v>
      </c>
      <c r="EQ246">
        <v>187228982</v>
      </c>
      <c r="ES246"/>
    </row>
    <row r="247" spans="15:149" x14ac:dyDescent="0.25">
      <c r="O247" s="4"/>
      <c r="R247"/>
      <c r="Z247" s="13"/>
      <c r="AK247" s="16"/>
      <c r="AL247" s="16"/>
      <c r="BQ247" s="4"/>
      <c r="BR247" s="4"/>
      <c r="CE247" s="1"/>
      <c r="DA247" s="1">
        <v>42901</v>
      </c>
      <c r="DB247">
        <v>2.5</v>
      </c>
      <c r="DC247">
        <v>2.1999999999999999E-2</v>
      </c>
      <c r="DD247">
        <v>5.1909999999999998E-2</v>
      </c>
      <c r="DE247">
        <v>1082935</v>
      </c>
      <c r="DG247" s="1">
        <v>44301</v>
      </c>
      <c r="DH247">
        <v>100446</v>
      </c>
      <c r="DI247">
        <v>378</v>
      </c>
      <c r="DJ247">
        <v>156032453</v>
      </c>
      <c r="DK247">
        <v>125268816</v>
      </c>
      <c r="DL247">
        <v>5050</v>
      </c>
      <c r="DM247">
        <v>430</v>
      </c>
      <c r="DN247">
        <v>252</v>
      </c>
      <c r="DO247">
        <v>21372</v>
      </c>
      <c r="DP247">
        <v>6089</v>
      </c>
      <c r="DQ247">
        <v>0</v>
      </c>
      <c r="DR247">
        <v>337</v>
      </c>
      <c r="DS247">
        <v>4409</v>
      </c>
      <c r="DT247">
        <v>55</v>
      </c>
      <c r="DU247">
        <v>1098</v>
      </c>
      <c r="DV247">
        <v>0</v>
      </c>
      <c r="DW247">
        <v>2217</v>
      </c>
      <c r="DX247">
        <v>168</v>
      </c>
      <c r="DY247">
        <v>72837</v>
      </c>
      <c r="DZ247">
        <v>28820952</v>
      </c>
      <c r="EA247">
        <v>1727547</v>
      </c>
      <c r="EB247">
        <v>0</v>
      </c>
      <c r="EE247" s="1"/>
      <c r="EN247" s="1">
        <v>43997</v>
      </c>
      <c r="EO247">
        <v>366747372</v>
      </c>
      <c r="EP247">
        <v>95248272</v>
      </c>
      <c r="EQ247">
        <v>271499100</v>
      </c>
      <c r="ES247"/>
    </row>
    <row r="248" spans="15:149" x14ac:dyDescent="0.25">
      <c r="O248" s="4"/>
      <c r="R248"/>
      <c r="Z248" s="13"/>
      <c r="AK248" s="15"/>
      <c r="AL248" s="15"/>
      <c r="BQ248" s="4"/>
      <c r="BR248" s="4"/>
      <c r="CE248" s="1"/>
      <c r="DA248" s="1">
        <v>42931</v>
      </c>
      <c r="DB248">
        <v>2.5</v>
      </c>
      <c r="DC248">
        <v>2.1999999999999999E-2</v>
      </c>
      <c r="DD248">
        <v>5.1909999999999998E-2</v>
      </c>
      <c r="DE248">
        <v>1082935</v>
      </c>
      <c r="DG248" s="1">
        <v>44331</v>
      </c>
      <c r="DH248">
        <v>87418</v>
      </c>
      <c r="DI248">
        <v>964</v>
      </c>
      <c r="DJ248">
        <v>131944226</v>
      </c>
      <c r="DK248">
        <v>75169078</v>
      </c>
      <c r="DL248">
        <v>4346</v>
      </c>
      <c r="DM248">
        <v>108</v>
      </c>
      <c r="DN248">
        <v>71</v>
      </c>
      <c r="DO248">
        <v>8516</v>
      </c>
      <c r="DP248">
        <v>5523</v>
      </c>
      <c r="DQ248">
        <v>0</v>
      </c>
      <c r="DR248">
        <v>1255</v>
      </c>
      <c r="DS248">
        <v>4881</v>
      </c>
      <c r="DT248">
        <v>1092</v>
      </c>
      <c r="DU248">
        <v>6724</v>
      </c>
      <c r="DV248">
        <v>0</v>
      </c>
      <c r="DW248">
        <v>2522</v>
      </c>
      <c r="DX248">
        <v>88</v>
      </c>
      <c r="DY248">
        <v>66852</v>
      </c>
      <c r="DZ248">
        <v>56390457</v>
      </c>
      <c r="EA248">
        <v>194331</v>
      </c>
      <c r="EB248">
        <v>0</v>
      </c>
      <c r="EE248" s="1"/>
      <c r="EN248" s="1">
        <v>44027</v>
      </c>
      <c r="EO248">
        <v>331759527</v>
      </c>
      <c r="EP248">
        <v>126645193</v>
      </c>
      <c r="EQ248">
        <v>205114334</v>
      </c>
      <c r="ES248"/>
    </row>
    <row r="249" spans="15:149" x14ac:dyDescent="0.25">
      <c r="O249" s="4"/>
      <c r="R249"/>
      <c r="AK249" s="16"/>
      <c r="AL249" s="16"/>
      <c r="BQ249" s="4"/>
      <c r="BR249" s="4"/>
      <c r="CE249" s="1"/>
      <c r="DA249" s="1">
        <v>42962</v>
      </c>
      <c r="DB249">
        <v>2.5</v>
      </c>
      <c r="DC249">
        <v>2.1999999999999999E-2</v>
      </c>
      <c r="DD249">
        <v>5.1909999999999998E-2</v>
      </c>
      <c r="DE249">
        <v>1082935</v>
      </c>
      <c r="DG249" s="1">
        <v>44362</v>
      </c>
      <c r="DH249">
        <v>122137</v>
      </c>
      <c r="DI249">
        <v>754</v>
      </c>
      <c r="DJ249">
        <v>137514690</v>
      </c>
      <c r="DK249">
        <v>90513535</v>
      </c>
      <c r="DL249">
        <v>5458</v>
      </c>
      <c r="DM249">
        <v>2350</v>
      </c>
      <c r="DN249">
        <v>64</v>
      </c>
      <c r="DO249">
        <v>4087</v>
      </c>
      <c r="DP249">
        <v>11266</v>
      </c>
      <c r="DQ249">
        <v>248</v>
      </c>
      <c r="DR249">
        <v>743</v>
      </c>
      <c r="DS249">
        <v>3680</v>
      </c>
      <c r="DT249">
        <v>565</v>
      </c>
      <c r="DU249">
        <v>8811</v>
      </c>
      <c r="DV249">
        <v>0</v>
      </c>
      <c r="DW249">
        <v>5443</v>
      </c>
      <c r="DX249">
        <v>0</v>
      </c>
      <c r="DY249">
        <v>87753</v>
      </c>
      <c r="DZ249">
        <v>38642935</v>
      </c>
      <c r="EA249">
        <v>8104861</v>
      </c>
      <c r="EB249">
        <v>0</v>
      </c>
      <c r="EE249" s="1"/>
      <c r="EN249" s="1">
        <v>44058</v>
      </c>
      <c r="EO249">
        <v>302803010</v>
      </c>
      <c r="EP249">
        <v>189959114</v>
      </c>
      <c r="EQ249">
        <v>112843896</v>
      </c>
      <c r="ES249"/>
    </row>
    <row r="250" spans="15:149" x14ac:dyDescent="0.25">
      <c r="O250" s="4"/>
      <c r="R250"/>
      <c r="AK250" s="15"/>
      <c r="AL250" s="15"/>
      <c r="BQ250" s="4"/>
      <c r="BR250" s="4"/>
      <c r="CE250" s="1"/>
      <c r="DA250" s="1">
        <v>42993</v>
      </c>
      <c r="DB250">
        <v>2.5</v>
      </c>
      <c r="DC250">
        <v>2.1999999999999999E-2</v>
      </c>
      <c r="DD250">
        <v>5.1909999999999998E-2</v>
      </c>
      <c r="DE250">
        <v>1082935</v>
      </c>
      <c r="DG250" s="1">
        <v>44392</v>
      </c>
      <c r="DH250">
        <v>130001</v>
      </c>
      <c r="DI250">
        <v>806</v>
      </c>
      <c r="DJ250">
        <v>147704882</v>
      </c>
      <c r="DK250">
        <v>93985152</v>
      </c>
      <c r="DL250">
        <v>5385</v>
      </c>
      <c r="DM250">
        <v>56986</v>
      </c>
      <c r="DN250">
        <v>370</v>
      </c>
      <c r="DO250">
        <v>8163</v>
      </c>
      <c r="DP250">
        <v>3999</v>
      </c>
      <c r="DQ250">
        <v>0</v>
      </c>
      <c r="DR250">
        <v>767</v>
      </c>
      <c r="DS250">
        <v>6430</v>
      </c>
      <c r="DT250">
        <v>586</v>
      </c>
      <c r="DU250">
        <v>5726</v>
      </c>
      <c r="DV250">
        <v>0</v>
      </c>
      <c r="DW250">
        <v>2530</v>
      </c>
      <c r="DX250">
        <v>87</v>
      </c>
      <c r="DY250">
        <v>104415</v>
      </c>
      <c r="DZ250">
        <v>46532550</v>
      </c>
      <c r="EA250">
        <v>6860929</v>
      </c>
      <c r="EB250">
        <v>0</v>
      </c>
      <c r="EE250" s="1"/>
      <c r="EN250" s="1">
        <v>44089</v>
      </c>
      <c r="EO250">
        <v>325779179</v>
      </c>
      <c r="EP250">
        <v>147124113</v>
      </c>
      <c r="EQ250">
        <v>178655066</v>
      </c>
      <c r="ES250" s="3"/>
    </row>
    <row r="251" spans="15:149" x14ac:dyDescent="0.25">
      <c r="O251" s="4"/>
      <c r="R251"/>
      <c r="AK251" s="16"/>
      <c r="AL251" s="16"/>
      <c r="BQ251" s="4"/>
      <c r="BR251" s="4"/>
      <c r="CE251" s="1"/>
      <c r="DA251" s="1">
        <v>43023.041666666664</v>
      </c>
      <c r="DB251">
        <v>2.5</v>
      </c>
      <c r="DC251">
        <v>2.1999999999999999E-2</v>
      </c>
      <c r="DD251">
        <v>5.1909999999999998E-2</v>
      </c>
      <c r="DE251">
        <v>1082935</v>
      </c>
      <c r="DG251" s="1">
        <v>44423</v>
      </c>
      <c r="DH251">
        <v>148432</v>
      </c>
      <c r="DI251">
        <v>1978</v>
      </c>
      <c r="DJ251">
        <v>109848307</v>
      </c>
      <c r="DK251">
        <v>40411134</v>
      </c>
      <c r="DL251">
        <v>6235</v>
      </c>
      <c r="DM251">
        <v>101</v>
      </c>
      <c r="DN251">
        <v>112</v>
      </c>
      <c r="DO251">
        <v>7965</v>
      </c>
      <c r="DP251">
        <v>4992</v>
      </c>
      <c r="DQ251">
        <v>0</v>
      </c>
      <c r="DR251">
        <v>3039</v>
      </c>
      <c r="DS251">
        <v>2046</v>
      </c>
      <c r="DT251">
        <v>992</v>
      </c>
      <c r="DU251">
        <v>2969</v>
      </c>
      <c r="DV251">
        <v>0</v>
      </c>
      <c r="DW251">
        <v>2036</v>
      </c>
      <c r="DX251">
        <v>0</v>
      </c>
      <c r="DY251">
        <v>117650</v>
      </c>
      <c r="DZ251">
        <v>66940328</v>
      </c>
      <c r="EA251">
        <v>2198298</v>
      </c>
      <c r="EB251">
        <v>0</v>
      </c>
      <c r="EE251" s="1"/>
      <c r="EN251" s="1">
        <v>44119</v>
      </c>
      <c r="EO251">
        <v>302411680</v>
      </c>
      <c r="EP251">
        <v>199110441</v>
      </c>
      <c r="EQ251">
        <v>103301239</v>
      </c>
      <c r="ES251"/>
    </row>
    <row r="252" spans="15:149" x14ac:dyDescent="0.25">
      <c r="O252" s="4"/>
      <c r="R252"/>
      <c r="AK252" s="15"/>
      <c r="AL252" s="15"/>
      <c r="BQ252" s="4"/>
      <c r="BR252" s="4"/>
      <c r="CE252" s="1"/>
      <c r="DA252" s="1">
        <v>43054</v>
      </c>
      <c r="DB252">
        <v>2.5</v>
      </c>
      <c r="DC252">
        <v>2.1999999999999999E-2</v>
      </c>
      <c r="DD252">
        <v>5.1909999999999998E-2</v>
      </c>
      <c r="DE252">
        <v>1082935</v>
      </c>
      <c r="DG252" s="1">
        <v>44454</v>
      </c>
      <c r="DH252">
        <v>173724</v>
      </c>
      <c r="DI252">
        <v>485</v>
      </c>
      <c r="DJ252">
        <v>142757647</v>
      </c>
      <c r="DK252">
        <v>59927029</v>
      </c>
      <c r="DL252">
        <v>7937</v>
      </c>
      <c r="DM252">
        <v>3974</v>
      </c>
      <c r="DN252">
        <v>238</v>
      </c>
      <c r="DO252">
        <v>8294</v>
      </c>
      <c r="DP252">
        <v>6106</v>
      </c>
      <c r="DQ252">
        <v>96</v>
      </c>
      <c r="DR252">
        <v>566</v>
      </c>
      <c r="DS252">
        <v>13821</v>
      </c>
      <c r="DT252">
        <v>555</v>
      </c>
      <c r="DU252">
        <v>8657</v>
      </c>
      <c r="DV252">
        <v>0</v>
      </c>
      <c r="DW252">
        <v>8169</v>
      </c>
      <c r="DX252">
        <v>0</v>
      </c>
      <c r="DY252">
        <v>117830</v>
      </c>
      <c r="DZ252">
        <v>79826634</v>
      </c>
      <c r="EA252">
        <v>2653532</v>
      </c>
      <c r="EB252">
        <v>0</v>
      </c>
      <c r="EE252" s="1"/>
      <c r="EN252" s="1">
        <v>44150</v>
      </c>
      <c r="EO252">
        <v>226156409</v>
      </c>
      <c r="EP252">
        <v>122209490</v>
      </c>
      <c r="EQ252">
        <v>103946919</v>
      </c>
      <c r="ES252"/>
    </row>
    <row r="253" spans="15:149" x14ac:dyDescent="0.25">
      <c r="O253" s="4"/>
      <c r="R253"/>
      <c r="AK253" s="16"/>
      <c r="AL253" s="16"/>
      <c r="BQ253" s="4"/>
      <c r="BR253" s="4"/>
      <c r="CE253" s="1"/>
      <c r="DA253" s="1">
        <v>43084</v>
      </c>
      <c r="DB253">
        <v>2.5</v>
      </c>
      <c r="DC253">
        <v>2.1999999999999999E-2</v>
      </c>
      <c r="DD253">
        <v>5.1909999999999998E-2</v>
      </c>
      <c r="DE253">
        <v>1082935</v>
      </c>
      <c r="DG253" s="1">
        <v>44484</v>
      </c>
      <c r="DH253">
        <v>80317</v>
      </c>
      <c r="DI253">
        <v>118</v>
      </c>
      <c r="DJ253">
        <v>188407396</v>
      </c>
      <c r="DK253">
        <v>157699041</v>
      </c>
      <c r="DL253">
        <v>3416</v>
      </c>
      <c r="DM253">
        <v>932</v>
      </c>
      <c r="DN253">
        <v>100</v>
      </c>
      <c r="DO253">
        <v>9816</v>
      </c>
      <c r="DP253">
        <v>3411</v>
      </c>
      <c r="DQ253">
        <v>0</v>
      </c>
      <c r="DR253">
        <v>1169</v>
      </c>
      <c r="DS253">
        <v>3997</v>
      </c>
      <c r="DT253">
        <v>713</v>
      </c>
      <c r="DU253">
        <v>4108</v>
      </c>
      <c r="DV253">
        <v>0</v>
      </c>
      <c r="DW253">
        <v>2897</v>
      </c>
      <c r="DX253">
        <v>0</v>
      </c>
      <c r="DY253">
        <v>61580</v>
      </c>
      <c r="DZ253">
        <v>29714608</v>
      </c>
      <c r="EA253">
        <v>821173</v>
      </c>
      <c r="EB253">
        <v>0</v>
      </c>
      <c r="EE253" s="1"/>
      <c r="EN253" s="1">
        <v>44180</v>
      </c>
      <c r="EO253">
        <v>299145103</v>
      </c>
      <c r="EP253">
        <v>181836747</v>
      </c>
      <c r="EQ253">
        <v>117308356</v>
      </c>
      <c r="ES253" s="3"/>
    </row>
    <row r="254" spans="15:149" x14ac:dyDescent="0.25">
      <c r="O254" s="4"/>
      <c r="R254"/>
      <c r="AK254" s="15"/>
      <c r="AL254" s="15"/>
      <c r="BQ254" s="4"/>
      <c r="BR254" s="4"/>
      <c r="CE254" s="1"/>
      <c r="DA254" s="1">
        <v>43115</v>
      </c>
      <c r="DB254">
        <v>2.5</v>
      </c>
      <c r="DC254">
        <v>2.1999999999999999E-2</v>
      </c>
      <c r="DD254">
        <v>5.1990000000000001E-2</v>
      </c>
      <c r="DE254">
        <v>1091868</v>
      </c>
      <c r="DG254" s="1">
        <v>44515</v>
      </c>
      <c r="DH254">
        <v>176665</v>
      </c>
      <c r="DI254">
        <v>388</v>
      </c>
      <c r="DJ254">
        <v>162766079</v>
      </c>
      <c r="DK254">
        <v>116416346</v>
      </c>
      <c r="DL254">
        <v>8783</v>
      </c>
      <c r="DM254">
        <v>1492</v>
      </c>
      <c r="DN254">
        <v>274</v>
      </c>
      <c r="DO254">
        <v>14021</v>
      </c>
      <c r="DP254">
        <v>6071</v>
      </c>
      <c r="DQ254">
        <v>42</v>
      </c>
      <c r="DR254">
        <v>1184</v>
      </c>
      <c r="DS254">
        <v>1403</v>
      </c>
      <c r="DT254">
        <v>1724</v>
      </c>
      <c r="DU254">
        <v>4796</v>
      </c>
      <c r="DV254">
        <v>0</v>
      </c>
      <c r="DW254">
        <v>3658</v>
      </c>
      <c r="DX254">
        <v>0</v>
      </c>
      <c r="DY254">
        <v>133555</v>
      </c>
      <c r="DZ254">
        <v>45868478</v>
      </c>
      <c r="EA254">
        <v>127199</v>
      </c>
      <c r="EB254">
        <v>0</v>
      </c>
      <c r="EE254" s="1"/>
      <c r="EN254" s="1">
        <v>44211</v>
      </c>
      <c r="EO254">
        <v>219556656</v>
      </c>
      <c r="EP254">
        <v>200805286</v>
      </c>
      <c r="EQ254">
        <v>18751370</v>
      </c>
      <c r="ES254"/>
    </row>
    <row r="255" spans="15:149" x14ac:dyDescent="0.25">
      <c r="O255" s="4"/>
      <c r="R255"/>
      <c r="AK255" s="16"/>
      <c r="AL255" s="16"/>
      <c r="BQ255" s="4"/>
      <c r="BR255" s="4"/>
      <c r="CE255" s="1"/>
      <c r="DA255" s="1">
        <v>43146</v>
      </c>
      <c r="DB255">
        <v>2.5</v>
      </c>
      <c r="DC255">
        <v>2.1999999999999999E-2</v>
      </c>
      <c r="DD255">
        <v>5.1990000000000001E-2</v>
      </c>
      <c r="DE255">
        <v>1091868</v>
      </c>
      <c r="DG255" s="1">
        <v>44545</v>
      </c>
      <c r="DH255">
        <v>141890</v>
      </c>
      <c r="DI255">
        <v>2258</v>
      </c>
      <c r="DJ255">
        <v>201729323</v>
      </c>
      <c r="DK255">
        <v>149801530</v>
      </c>
      <c r="DL255">
        <v>8525</v>
      </c>
      <c r="DM255">
        <v>3379</v>
      </c>
      <c r="DN255">
        <v>342</v>
      </c>
      <c r="DO255">
        <v>5310</v>
      </c>
      <c r="DP255">
        <v>6213</v>
      </c>
      <c r="DQ255">
        <v>0</v>
      </c>
      <c r="DR255">
        <v>1485</v>
      </c>
      <c r="DS255">
        <v>12969</v>
      </c>
      <c r="DT255">
        <v>506</v>
      </c>
      <c r="DU255">
        <v>2996</v>
      </c>
      <c r="DV255">
        <v>36</v>
      </c>
      <c r="DW255">
        <v>3295</v>
      </c>
      <c r="DX255">
        <v>0</v>
      </c>
      <c r="DY255">
        <v>107017</v>
      </c>
      <c r="DZ255">
        <v>51441795</v>
      </c>
      <c r="EA255">
        <v>189777</v>
      </c>
      <c r="EB255">
        <v>0</v>
      </c>
      <c r="EE255" s="1"/>
      <c r="EN255" s="1">
        <v>44242</v>
      </c>
      <c r="EO255">
        <v>284598511</v>
      </c>
      <c r="EP255">
        <v>204661460</v>
      </c>
      <c r="EQ255">
        <v>79937051</v>
      </c>
      <c r="ES255"/>
    </row>
    <row r="256" spans="15:149" x14ac:dyDescent="0.25">
      <c r="O256" s="4"/>
      <c r="R256"/>
      <c r="AK256" s="15"/>
      <c r="AL256" s="15"/>
      <c r="BQ256" s="4"/>
      <c r="BR256" s="4"/>
      <c r="CE256" s="1"/>
      <c r="DA256" s="1">
        <v>43174</v>
      </c>
      <c r="DB256">
        <v>2.5</v>
      </c>
      <c r="DC256">
        <v>2.1999999999999999E-2</v>
      </c>
      <c r="DD256">
        <v>5.1990000000000001E-2</v>
      </c>
      <c r="DE256">
        <v>1091868</v>
      </c>
      <c r="DG256" s="1">
        <v>44576</v>
      </c>
      <c r="DH256">
        <v>157629</v>
      </c>
      <c r="DI256">
        <v>1388</v>
      </c>
      <c r="DJ256">
        <v>142950826</v>
      </c>
      <c r="DK256">
        <v>106033414</v>
      </c>
      <c r="DL256">
        <v>6460</v>
      </c>
      <c r="DM256">
        <v>725</v>
      </c>
      <c r="DN256">
        <v>943</v>
      </c>
      <c r="DO256">
        <v>12224</v>
      </c>
      <c r="DP256">
        <v>18811</v>
      </c>
      <c r="DQ256">
        <v>0</v>
      </c>
      <c r="DR256">
        <v>4030</v>
      </c>
      <c r="DS256">
        <v>4277</v>
      </c>
      <c r="DT256">
        <v>1495</v>
      </c>
      <c r="DU256">
        <v>3195</v>
      </c>
      <c r="DV256">
        <v>0</v>
      </c>
      <c r="DW256">
        <v>6130</v>
      </c>
      <c r="DX256">
        <v>7</v>
      </c>
      <c r="DY256">
        <v>111005</v>
      </c>
      <c r="DZ256">
        <v>36484172</v>
      </c>
      <c r="EA256">
        <v>104921</v>
      </c>
      <c r="EB256">
        <v>0</v>
      </c>
      <c r="EE256" s="1"/>
      <c r="EN256" s="1">
        <v>44270</v>
      </c>
      <c r="EO256">
        <v>337570820</v>
      </c>
      <c r="EP256">
        <v>234183843</v>
      </c>
      <c r="EQ256">
        <v>103386977</v>
      </c>
      <c r="ES256"/>
    </row>
    <row r="257" spans="15:149" x14ac:dyDescent="0.25">
      <c r="O257" s="4"/>
      <c r="R257"/>
      <c r="AK257" s="16"/>
      <c r="AL257" s="16"/>
      <c r="BQ257" s="4"/>
      <c r="BR257" s="4"/>
      <c r="CE257" s="1"/>
      <c r="DA257" s="1">
        <v>43205</v>
      </c>
      <c r="DB257">
        <v>2.5</v>
      </c>
      <c r="DC257">
        <v>2.1999999999999999E-2</v>
      </c>
      <c r="DD257">
        <v>5.1990000000000001E-2</v>
      </c>
      <c r="DE257">
        <v>1091868</v>
      </c>
      <c r="DG257" s="1">
        <v>44607</v>
      </c>
      <c r="DH257">
        <v>115137</v>
      </c>
      <c r="DI257">
        <v>337</v>
      </c>
      <c r="DJ257">
        <v>175504353</v>
      </c>
      <c r="DK257">
        <v>116696536</v>
      </c>
      <c r="DL257">
        <v>4500</v>
      </c>
      <c r="DM257">
        <v>1657</v>
      </c>
      <c r="DN257">
        <v>79</v>
      </c>
      <c r="DO257">
        <v>5865</v>
      </c>
      <c r="DP257">
        <v>5521</v>
      </c>
      <c r="DQ257">
        <v>75</v>
      </c>
      <c r="DR257">
        <v>960</v>
      </c>
      <c r="DS257">
        <v>12128</v>
      </c>
      <c r="DT257">
        <v>763</v>
      </c>
      <c r="DU257">
        <v>977</v>
      </c>
      <c r="DV257">
        <v>0</v>
      </c>
      <c r="DW257">
        <v>601</v>
      </c>
      <c r="DX257">
        <v>8</v>
      </c>
      <c r="DY257">
        <v>90794</v>
      </c>
      <c r="DZ257">
        <v>58493292</v>
      </c>
      <c r="EA257">
        <v>75123</v>
      </c>
      <c r="EB257">
        <v>0</v>
      </c>
      <c r="EE257" s="1"/>
      <c r="EN257" s="1">
        <v>44301</v>
      </c>
      <c r="EO257">
        <v>399608773</v>
      </c>
      <c r="EP257">
        <v>289194288</v>
      </c>
      <c r="EQ257">
        <v>110414485</v>
      </c>
      <c r="ES257" s="3"/>
    </row>
    <row r="258" spans="15:149" x14ac:dyDescent="0.25">
      <c r="O258" s="4"/>
      <c r="R258"/>
      <c r="AK258" s="15"/>
      <c r="AL258" s="15"/>
      <c r="BQ258" s="4"/>
      <c r="BR258" s="4"/>
      <c r="CE258" s="1"/>
      <c r="DA258" s="1">
        <v>43235</v>
      </c>
      <c r="DB258">
        <v>2.5</v>
      </c>
      <c r="DC258">
        <v>2.1999999999999999E-2</v>
      </c>
      <c r="DD258">
        <v>5.1990000000000001E-2</v>
      </c>
      <c r="DE258">
        <v>1091868</v>
      </c>
      <c r="DG258" s="1">
        <v>44635</v>
      </c>
      <c r="DH258">
        <v>139682</v>
      </c>
      <c r="DI258">
        <v>391</v>
      </c>
      <c r="DJ258">
        <v>156277481</v>
      </c>
      <c r="DK258">
        <v>136612238</v>
      </c>
      <c r="DL258">
        <v>6174</v>
      </c>
      <c r="DM258">
        <v>1067</v>
      </c>
      <c r="DN258">
        <v>103</v>
      </c>
      <c r="DO258">
        <v>10306</v>
      </c>
      <c r="DP258">
        <v>11869</v>
      </c>
      <c r="DQ258">
        <v>0</v>
      </c>
      <c r="DR258">
        <v>1113</v>
      </c>
      <c r="DS258">
        <v>4548</v>
      </c>
      <c r="DT258">
        <v>930</v>
      </c>
      <c r="DU258">
        <v>2665</v>
      </c>
      <c r="DV258">
        <v>0</v>
      </c>
      <c r="DW258">
        <v>4095</v>
      </c>
      <c r="DX258">
        <v>0</v>
      </c>
      <c r="DY258">
        <v>96600</v>
      </c>
      <c r="DZ258">
        <v>19040307</v>
      </c>
      <c r="EA258">
        <v>345393</v>
      </c>
      <c r="EB258">
        <v>0</v>
      </c>
      <c r="EE258" s="1"/>
      <c r="EN258" s="1">
        <v>44331</v>
      </c>
      <c r="EO258">
        <v>441078401</v>
      </c>
      <c r="EP258">
        <v>284473347</v>
      </c>
      <c r="EQ258">
        <v>156605054</v>
      </c>
      <c r="ES258" s="3"/>
    </row>
    <row r="259" spans="15:149" x14ac:dyDescent="0.25">
      <c r="O259" s="4"/>
      <c r="R259"/>
      <c r="AK259" s="16"/>
      <c r="AL259" s="16"/>
      <c r="BQ259" s="4"/>
      <c r="BR259" s="4"/>
      <c r="CE259" s="1"/>
      <c r="DA259" s="1">
        <v>43266</v>
      </c>
      <c r="DB259">
        <v>2.5</v>
      </c>
      <c r="DC259">
        <v>2.1999999999999999E-2</v>
      </c>
      <c r="DD259">
        <v>5.1990000000000001E-2</v>
      </c>
      <c r="DE259">
        <v>1091868</v>
      </c>
      <c r="DG259" s="1">
        <v>44666</v>
      </c>
      <c r="DH259">
        <v>171667</v>
      </c>
      <c r="DI259">
        <v>736</v>
      </c>
      <c r="DJ259">
        <v>202292590</v>
      </c>
      <c r="DK259">
        <v>151203815</v>
      </c>
      <c r="DL259">
        <v>8499</v>
      </c>
      <c r="DM259">
        <v>446</v>
      </c>
      <c r="DN259">
        <v>356</v>
      </c>
      <c r="DO259">
        <v>20593</v>
      </c>
      <c r="DP259">
        <v>6905</v>
      </c>
      <c r="DQ259">
        <v>0</v>
      </c>
      <c r="DR259">
        <v>703</v>
      </c>
      <c r="DS259">
        <v>8045</v>
      </c>
      <c r="DT259">
        <v>896</v>
      </c>
      <c r="DU259">
        <v>1983</v>
      </c>
      <c r="DV259">
        <v>0</v>
      </c>
      <c r="DW259">
        <v>2736</v>
      </c>
      <c r="DX259">
        <v>0</v>
      </c>
      <c r="DY259">
        <v>100341</v>
      </c>
      <c r="DZ259">
        <v>50394605</v>
      </c>
      <c r="EA259">
        <v>370264</v>
      </c>
      <c r="EB259">
        <v>0</v>
      </c>
      <c r="EE259" s="1"/>
      <c r="EN259" s="1">
        <v>44362</v>
      </c>
      <c r="EO259">
        <v>436581420</v>
      </c>
      <c r="EP259">
        <v>284310667</v>
      </c>
      <c r="EQ259">
        <v>152270753</v>
      </c>
      <c r="ES259" s="3"/>
    </row>
    <row r="260" spans="15:149" x14ac:dyDescent="0.25">
      <c r="O260" s="4"/>
      <c r="R260"/>
      <c r="BQ260" s="4"/>
      <c r="BR260" s="4"/>
      <c r="CE260" s="1"/>
      <c r="DA260" s="1">
        <v>43296</v>
      </c>
      <c r="DB260">
        <v>2.5</v>
      </c>
      <c r="DC260">
        <v>2.1999999999999999E-2</v>
      </c>
      <c r="DD260">
        <v>5.1990000000000001E-2</v>
      </c>
      <c r="DE260">
        <v>1091868</v>
      </c>
      <c r="DG260" s="1">
        <v>44696</v>
      </c>
      <c r="DH260">
        <v>164844</v>
      </c>
      <c r="DI260">
        <v>412</v>
      </c>
      <c r="DJ260">
        <v>174242383</v>
      </c>
      <c r="DK260">
        <v>111615219</v>
      </c>
      <c r="DL260">
        <v>7578</v>
      </c>
      <c r="DM260">
        <v>18155</v>
      </c>
      <c r="DN260">
        <v>80</v>
      </c>
      <c r="DO260">
        <v>12739</v>
      </c>
      <c r="DP260">
        <v>6662</v>
      </c>
      <c r="DQ260">
        <v>7</v>
      </c>
      <c r="DR260">
        <v>1385</v>
      </c>
      <c r="DS260">
        <v>760</v>
      </c>
      <c r="DT260">
        <v>3416</v>
      </c>
      <c r="DU260">
        <v>1598</v>
      </c>
      <c r="DV260">
        <v>0</v>
      </c>
      <c r="DW260">
        <v>3546</v>
      </c>
      <c r="DX260">
        <v>5</v>
      </c>
      <c r="DY260">
        <v>114054</v>
      </c>
      <c r="DZ260">
        <v>57474650</v>
      </c>
      <c r="EA260">
        <v>4817273</v>
      </c>
      <c r="EB260">
        <v>0</v>
      </c>
      <c r="EE260" s="1"/>
      <c r="EN260" s="1">
        <v>44392</v>
      </c>
      <c r="EO260">
        <v>471679537</v>
      </c>
      <c r="EP260">
        <v>344323234</v>
      </c>
      <c r="EQ260">
        <v>127356303</v>
      </c>
      <c r="ES260"/>
    </row>
    <row r="261" spans="15:149" x14ac:dyDescent="0.25">
      <c r="O261" s="4"/>
      <c r="R261"/>
      <c r="BQ261" s="4"/>
      <c r="BR261" s="4"/>
      <c r="CE261" s="1"/>
      <c r="DA261" s="1">
        <v>43327</v>
      </c>
      <c r="DB261">
        <v>2.5</v>
      </c>
      <c r="DC261">
        <v>2.1999999999999999E-2</v>
      </c>
      <c r="DD261">
        <v>5.1990000000000001E-2</v>
      </c>
      <c r="DE261">
        <v>1091868</v>
      </c>
      <c r="DG261" s="1">
        <v>44727</v>
      </c>
      <c r="DH261">
        <v>141213</v>
      </c>
      <c r="DI261">
        <v>265</v>
      </c>
      <c r="DJ261">
        <v>185758100</v>
      </c>
      <c r="DK261">
        <v>111647878</v>
      </c>
      <c r="DL261">
        <v>8606</v>
      </c>
      <c r="DM261">
        <v>209</v>
      </c>
      <c r="DN261">
        <v>475</v>
      </c>
      <c r="DO261">
        <v>4556</v>
      </c>
      <c r="DP261">
        <v>4277</v>
      </c>
      <c r="DQ261">
        <v>18</v>
      </c>
      <c r="DR261">
        <v>1083</v>
      </c>
      <c r="DS261">
        <v>12949</v>
      </c>
      <c r="DT261">
        <v>214</v>
      </c>
      <c r="DU261">
        <v>4573</v>
      </c>
      <c r="DV261">
        <v>0</v>
      </c>
      <c r="DW261">
        <v>1394</v>
      </c>
      <c r="DX261">
        <v>53</v>
      </c>
      <c r="DY261">
        <v>95063</v>
      </c>
      <c r="DZ261">
        <v>61612196</v>
      </c>
      <c r="EA261">
        <v>12223078</v>
      </c>
      <c r="EB261">
        <v>0</v>
      </c>
      <c r="EE261" s="1"/>
      <c r="EN261" s="1">
        <v>44423</v>
      </c>
      <c r="EO261">
        <v>402135245</v>
      </c>
      <c r="EP261">
        <v>426503016</v>
      </c>
      <c r="EQ261">
        <v>-24367771</v>
      </c>
      <c r="ES261"/>
    </row>
    <row r="262" spans="15:149" x14ac:dyDescent="0.25">
      <c r="O262" s="4"/>
      <c r="R262"/>
      <c r="BQ262" s="4"/>
      <c r="BR262" s="4"/>
      <c r="CE262" s="1"/>
      <c r="DA262" s="1">
        <v>43358</v>
      </c>
      <c r="DB262">
        <v>2.5</v>
      </c>
      <c r="DC262">
        <v>2.1999999999999999E-2</v>
      </c>
      <c r="DD262">
        <v>5.1990000000000001E-2</v>
      </c>
      <c r="DE262">
        <v>1091868</v>
      </c>
      <c r="DG262" s="1">
        <v>44757</v>
      </c>
      <c r="DH262">
        <v>187685</v>
      </c>
      <c r="DI262">
        <v>467</v>
      </c>
      <c r="DJ262">
        <v>158704088</v>
      </c>
      <c r="DK262">
        <v>87261693</v>
      </c>
      <c r="DL262">
        <v>10268</v>
      </c>
      <c r="DM262">
        <v>1016</v>
      </c>
      <c r="DN262">
        <v>346</v>
      </c>
      <c r="DO262">
        <v>23196</v>
      </c>
      <c r="DP262">
        <v>9267</v>
      </c>
      <c r="DQ262">
        <v>10</v>
      </c>
      <c r="DR262">
        <v>1442</v>
      </c>
      <c r="DS262">
        <v>3418</v>
      </c>
      <c r="DT262">
        <v>283</v>
      </c>
      <c r="DU262">
        <v>4480</v>
      </c>
      <c r="DV262">
        <v>0</v>
      </c>
      <c r="DW262">
        <v>2580</v>
      </c>
      <c r="DX262">
        <v>1485</v>
      </c>
      <c r="DY262">
        <v>120150</v>
      </c>
      <c r="DZ262">
        <v>47849255</v>
      </c>
      <c r="EA262">
        <v>23227047</v>
      </c>
      <c r="EB262">
        <v>0</v>
      </c>
      <c r="EE262" s="1"/>
      <c r="EN262" s="1">
        <v>44454</v>
      </c>
      <c r="EO262">
        <v>369543247</v>
      </c>
      <c r="EP262">
        <v>376687647</v>
      </c>
      <c r="EQ262">
        <v>-7144400</v>
      </c>
      <c r="ES262"/>
    </row>
    <row r="263" spans="15:149" x14ac:dyDescent="0.25">
      <c r="O263" s="4"/>
      <c r="R263"/>
      <c r="BQ263" s="4"/>
      <c r="BR263" s="4"/>
      <c r="CE263" s="1"/>
      <c r="DA263" s="1">
        <v>43388</v>
      </c>
      <c r="DB263">
        <v>2.5</v>
      </c>
      <c r="DC263">
        <v>2.1999999999999999E-2</v>
      </c>
      <c r="DD263">
        <v>5.1990000000000001E-2</v>
      </c>
      <c r="DE263">
        <v>1091868</v>
      </c>
      <c r="DG263" s="1">
        <v>44788</v>
      </c>
      <c r="DH263">
        <v>187821</v>
      </c>
      <c r="DI263">
        <v>1193</v>
      </c>
      <c r="DJ263">
        <v>189574418</v>
      </c>
      <c r="DK263">
        <v>136912195</v>
      </c>
      <c r="DL263">
        <v>10048</v>
      </c>
      <c r="DM263">
        <v>2845</v>
      </c>
      <c r="DN263">
        <v>323</v>
      </c>
      <c r="DO263">
        <v>18296</v>
      </c>
      <c r="DP263">
        <v>26367</v>
      </c>
      <c r="DQ263">
        <v>0</v>
      </c>
      <c r="DR263">
        <v>2164</v>
      </c>
      <c r="DS263">
        <v>17278</v>
      </c>
      <c r="DT263">
        <v>885</v>
      </c>
      <c r="DU263">
        <v>6509</v>
      </c>
      <c r="DV263">
        <v>0</v>
      </c>
      <c r="DW263">
        <v>16778</v>
      </c>
      <c r="DX263">
        <v>247</v>
      </c>
      <c r="DY263">
        <v>119731</v>
      </c>
      <c r="DZ263">
        <v>32130394</v>
      </c>
      <c r="EA263">
        <v>20121344</v>
      </c>
      <c r="EB263">
        <v>0</v>
      </c>
      <c r="EE263" s="1"/>
      <c r="EN263" s="1">
        <v>44484</v>
      </c>
      <c r="EO263">
        <v>386935636</v>
      </c>
      <c r="EP263">
        <v>681734361</v>
      </c>
      <c r="EQ263">
        <v>-294798725</v>
      </c>
      <c r="ES263"/>
    </row>
    <row r="264" spans="15:149" x14ac:dyDescent="0.25">
      <c r="O264" s="4"/>
      <c r="R264"/>
      <c r="AJ264" s="3"/>
      <c r="BQ264" s="4"/>
      <c r="BR264" s="4"/>
      <c r="CE264" s="1"/>
      <c r="DA264" s="1">
        <v>43419</v>
      </c>
      <c r="DB264">
        <v>2.5</v>
      </c>
      <c r="DC264">
        <v>2.1999999999999999E-2</v>
      </c>
      <c r="DD264">
        <v>5.1990000000000001E-2</v>
      </c>
      <c r="DE264">
        <v>1091868</v>
      </c>
      <c r="DG264" s="1">
        <v>44819</v>
      </c>
      <c r="DH264">
        <v>153253</v>
      </c>
      <c r="DI264">
        <v>340</v>
      </c>
      <c r="DJ264">
        <v>185191885</v>
      </c>
      <c r="DK264">
        <v>121473556</v>
      </c>
      <c r="DL264">
        <v>8314</v>
      </c>
      <c r="DM264">
        <v>25509</v>
      </c>
      <c r="DN264">
        <v>390</v>
      </c>
      <c r="DO264">
        <v>8150</v>
      </c>
      <c r="DP264">
        <v>8397</v>
      </c>
      <c r="DQ264">
        <v>241</v>
      </c>
      <c r="DR264">
        <v>2081</v>
      </c>
      <c r="DS264">
        <v>2802</v>
      </c>
      <c r="DT264">
        <v>282</v>
      </c>
      <c r="DU264">
        <v>976</v>
      </c>
      <c r="DV264">
        <v>0</v>
      </c>
      <c r="DW264">
        <v>2563</v>
      </c>
      <c r="DX264">
        <v>1637</v>
      </c>
      <c r="DY264">
        <v>114823</v>
      </c>
      <c r="DZ264">
        <v>54884978</v>
      </c>
      <c r="EA264">
        <v>8503593</v>
      </c>
      <c r="EB264">
        <v>0</v>
      </c>
      <c r="EE264" s="1"/>
      <c r="EN264" s="1">
        <v>44515</v>
      </c>
      <c r="EO264">
        <v>278021279</v>
      </c>
      <c r="EP264">
        <v>474029136</v>
      </c>
      <c r="EQ264">
        <v>-196007857</v>
      </c>
      <c r="ES264"/>
    </row>
    <row r="265" spans="15:149" x14ac:dyDescent="0.25">
      <c r="O265" s="4"/>
      <c r="R265"/>
      <c r="BQ265" s="4"/>
      <c r="BR265" s="4"/>
      <c r="CE265" s="1"/>
      <c r="DA265" s="1">
        <v>43449</v>
      </c>
      <c r="DB265">
        <v>2.5</v>
      </c>
      <c r="DC265">
        <v>2.1999999999999999E-2</v>
      </c>
      <c r="DD265">
        <v>5.1990000000000001E-2</v>
      </c>
      <c r="DE265">
        <v>1091868</v>
      </c>
      <c r="DG265" s="1">
        <v>44849</v>
      </c>
      <c r="DH265">
        <v>123575</v>
      </c>
      <c r="DI265">
        <v>771</v>
      </c>
      <c r="DJ265">
        <v>130106725</v>
      </c>
      <c r="DK265">
        <v>104568137</v>
      </c>
      <c r="DL265">
        <v>5617</v>
      </c>
      <c r="DM265">
        <v>1986</v>
      </c>
      <c r="DN265">
        <v>957</v>
      </c>
      <c r="DO265">
        <v>8983</v>
      </c>
      <c r="DP265">
        <v>12759</v>
      </c>
      <c r="DQ265">
        <v>10</v>
      </c>
      <c r="DR265">
        <v>896</v>
      </c>
      <c r="DS265">
        <v>3966</v>
      </c>
      <c r="DT265">
        <v>451</v>
      </c>
      <c r="DU265">
        <v>5711</v>
      </c>
      <c r="DV265">
        <v>0</v>
      </c>
      <c r="DW265">
        <v>1968</v>
      </c>
      <c r="DX265">
        <v>0</v>
      </c>
      <c r="DY265">
        <v>101419</v>
      </c>
      <c r="DZ265">
        <v>20786331</v>
      </c>
      <c r="EA265">
        <v>4483188</v>
      </c>
      <c r="EB265">
        <v>0</v>
      </c>
      <c r="EE265" s="1"/>
      <c r="EN265" s="1">
        <v>44545</v>
      </c>
      <c r="EO265">
        <v>346821117</v>
      </c>
      <c r="EP265">
        <v>381527846</v>
      </c>
      <c r="EQ265">
        <v>-34706729</v>
      </c>
      <c r="ES265"/>
    </row>
    <row r="266" spans="15:149" x14ac:dyDescent="0.25">
      <c r="O266" s="4"/>
      <c r="R266"/>
      <c r="BQ266" s="4"/>
      <c r="BR266" s="4"/>
      <c r="CE266" s="1"/>
      <c r="DA266" s="1">
        <v>43480</v>
      </c>
      <c r="DB266">
        <v>2.5</v>
      </c>
      <c r="DC266">
        <v>2.1999999999999999E-2</v>
      </c>
      <c r="DD266">
        <v>7.7799999999999994E-2</v>
      </c>
      <c r="DE266">
        <v>1094667</v>
      </c>
      <c r="EE266" s="1"/>
      <c r="EN266" s="1">
        <v>44576</v>
      </c>
      <c r="EO266">
        <v>283472920</v>
      </c>
      <c r="EP266">
        <v>595905995</v>
      </c>
      <c r="EQ266">
        <v>-312433075</v>
      </c>
      <c r="ES266"/>
    </row>
    <row r="267" spans="15:149" x14ac:dyDescent="0.25">
      <c r="O267" s="4"/>
      <c r="R267"/>
      <c r="BQ267" s="4"/>
      <c r="BR267" s="4"/>
      <c r="CE267" s="1"/>
      <c r="DA267" s="1">
        <v>43511</v>
      </c>
      <c r="DB267">
        <v>2.5</v>
      </c>
      <c r="DC267">
        <v>2.1999999999999999E-2</v>
      </c>
      <c r="DD267">
        <v>7.7799999999999994E-2</v>
      </c>
      <c r="DE267">
        <v>1094667</v>
      </c>
      <c r="EE267" s="1"/>
      <c r="EN267" s="1">
        <v>44607</v>
      </c>
      <c r="EO267">
        <v>301563089</v>
      </c>
      <c r="EP267">
        <v>250356741</v>
      </c>
      <c r="EQ267">
        <v>51206348</v>
      </c>
      <c r="ES267"/>
    </row>
    <row r="268" spans="15:149" x14ac:dyDescent="0.25">
      <c r="O268" s="4"/>
      <c r="R268"/>
      <c r="BQ268" s="4"/>
      <c r="BR268" s="4"/>
      <c r="CE268" s="1"/>
      <c r="DA268" s="1">
        <v>43539</v>
      </c>
      <c r="DB268">
        <v>2.5</v>
      </c>
      <c r="DC268">
        <v>2.1999999999999999E-2</v>
      </c>
      <c r="DD268">
        <v>7.7799999999999994E-2</v>
      </c>
      <c r="DE268">
        <v>1094667</v>
      </c>
      <c r="EE268" s="1"/>
      <c r="EN268" s="1">
        <v>44635</v>
      </c>
      <c r="EO268">
        <v>503236334</v>
      </c>
      <c r="EP268">
        <v>523009050</v>
      </c>
      <c r="EQ268">
        <v>-19772716</v>
      </c>
      <c r="ES268"/>
    </row>
    <row r="269" spans="15:149" x14ac:dyDescent="0.25">
      <c r="O269" s="4"/>
      <c r="R269"/>
      <c r="BQ269" s="4"/>
      <c r="BR269" s="4"/>
      <c r="CE269" s="1"/>
      <c r="DA269" s="1">
        <v>43570</v>
      </c>
      <c r="DB269">
        <v>2.5</v>
      </c>
      <c r="DC269">
        <v>2.1999999999999999E-2</v>
      </c>
      <c r="DD269">
        <v>7.7799999999999994E-2</v>
      </c>
      <c r="DE269">
        <v>1094667</v>
      </c>
      <c r="EE269" s="1"/>
      <c r="EN269" s="1">
        <v>44666</v>
      </c>
      <c r="EO269">
        <v>539933248</v>
      </c>
      <c r="EP269">
        <v>806098622</v>
      </c>
      <c r="EQ269">
        <v>-266165374</v>
      </c>
      <c r="ES269"/>
    </row>
    <row r="270" spans="15:149" x14ac:dyDescent="0.25">
      <c r="O270" s="4"/>
      <c r="R270"/>
      <c r="AJ270" s="3"/>
      <c r="BQ270" s="4"/>
      <c r="BR270" s="4"/>
      <c r="CE270" s="1"/>
      <c r="DA270" s="1">
        <v>43600</v>
      </c>
      <c r="DB270">
        <v>2.5</v>
      </c>
      <c r="DC270">
        <v>2.1999999999999999E-2</v>
      </c>
      <c r="DD270">
        <v>7.7799999999999994E-2</v>
      </c>
      <c r="DE270">
        <v>1094667</v>
      </c>
      <c r="EE270" s="1"/>
      <c r="EN270" s="1">
        <v>44696</v>
      </c>
      <c r="EO270">
        <v>592393918</v>
      </c>
      <c r="EP270">
        <v>800669110</v>
      </c>
      <c r="EQ270">
        <v>-208275192</v>
      </c>
      <c r="ES270"/>
    </row>
    <row r="271" spans="15:149" x14ac:dyDescent="0.25">
      <c r="O271" s="4"/>
      <c r="R271"/>
      <c r="BQ271" s="4"/>
      <c r="BR271" s="4"/>
      <c r="CE271" s="1"/>
      <c r="DA271" s="1">
        <v>43631</v>
      </c>
      <c r="DB271">
        <v>2.5</v>
      </c>
      <c r="DC271">
        <v>2.1999999999999999E-2</v>
      </c>
      <c r="DD271">
        <v>7.7799999999999994E-2</v>
      </c>
      <c r="DE271">
        <v>1094667</v>
      </c>
      <c r="EE271" s="1"/>
      <c r="EN271" s="1">
        <v>44727</v>
      </c>
      <c r="EO271">
        <v>674310745</v>
      </c>
      <c r="EP271">
        <v>758531586</v>
      </c>
      <c r="EQ271">
        <v>-84220841</v>
      </c>
      <c r="ES271"/>
    </row>
    <row r="272" spans="15:149" x14ac:dyDescent="0.25">
      <c r="O272" s="4"/>
      <c r="R272"/>
      <c r="BQ272" s="4"/>
      <c r="BR272" s="4"/>
      <c r="CE272" s="1"/>
      <c r="DA272" s="1">
        <v>43661</v>
      </c>
      <c r="DB272">
        <v>2.5</v>
      </c>
      <c r="DC272">
        <v>2.1999999999999999E-2</v>
      </c>
      <c r="DD272">
        <v>7.7799999999999994E-2</v>
      </c>
      <c r="DE272">
        <v>1094667</v>
      </c>
      <c r="EE272" s="1"/>
      <c r="EN272" s="1">
        <v>44757</v>
      </c>
      <c r="EO272">
        <v>497501005</v>
      </c>
      <c r="EP272">
        <v>732519666</v>
      </c>
      <c r="EQ272">
        <v>-235018661</v>
      </c>
      <c r="ES272"/>
    </row>
    <row r="273" spans="15:149" x14ac:dyDescent="0.25">
      <c r="O273" s="4"/>
      <c r="R273"/>
      <c r="BQ273" s="4"/>
      <c r="BR273" s="4"/>
      <c r="CE273" s="1"/>
      <c r="DA273" s="1">
        <v>43692</v>
      </c>
      <c r="DB273">
        <v>2.5</v>
      </c>
      <c r="DC273">
        <v>2.1999999999999999E-2</v>
      </c>
      <c r="DD273">
        <v>7.7799999999999994E-2</v>
      </c>
      <c r="DE273">
        <v>1094667</v>
      </c>
      <c r="EE273" s="1"/>
      <c r="EN273" s="1">
        <v>44788</v>
      </c>
      <c r="EO273">
        <v>607398796</v>
      </c>
      <c r="EP273">
        <v>737558442</v>
      </c>
      <c r="EQ273">
        <v>-130159646</v>
      </c>
      <c r="ES273"/>
    </row>
    <row r="274" spans="15:149" x14ac:dyDescent="0.25">
      <c r="O274" s="4"/>
      <c r="R274"/>
      <c r="BQ274" s="4"/>
      <c r="BR274" s="4"/>
      <c r="CE274" s="1"/>
      <c r="DA274" s="1">
        <v>43723</v>
      </c>
      <c r="DB274">
        <v>2.5</v>
      </c>
      <c r="DC274">
        <v>2.1999999999999999E-2</v>
      </c>
      <c r="DD274">
        <v>7.7799999999999994E-2</v>
      </c>
      <c r="DE274">
        <v>1094667</v>
      </c>
      <c r="EE274" s="1"/>
      <c r="EN274" s="1">
        <v>44819</v>
      </c>
      <c r="EO274">
        <v>536538112</v>
      </c>
      <c r="EP274">
        <v>715965855</v>
      </c>
      <c r="EQ274">
        <v>-179427743</v>
      </c>
      <c r="ES274"/>
    </row>
    <row r="275" spans="15:149" x14ac:dyDescent="0.25">
      <c r="O275" s="4"/>
      <c r="R275"/>
      <c r="BQ275" s="4"/>
      <c r="BR275" s="4"/>
      <c r="CE275" s="1"/>
      <c r="DA275" s="1">
        <v>43753</v>
      </c>
      <c r="DB275">
        <v>2.5</v>
      </c>
      <c r="DC275">
        <v>2.1999999999999999E-2</v>
      </c>
      <c r="DD275">
        <v>7.7799999999999994E-2</v>
      </c>
      <c r="DE275">
        <v>1094667</v>
      </c>
      <c r="EE275" s="1"/>
      <c r="EN275" s="1">
        <v>44849</v>
      </c>
      <c r="EO275">
        <v>450405371</v>
      </c>
      <c r="EP275">
        <v>572506042</v>
      </c>
      <c r="EQ275">
        <v>-122100671</v>
      </c>
      <c r="ES275"/>
    </row>
    <row r="276" spans="15:149" x14ac:dyDescent="0.25">
      <c r="O276" s="4"/>
      <c r="R276"/>
      <c r="BQ276" s="4"/>
      <c r="BR276" s="4"/>
      <c r="CE276" s="1"/>
      <c r="DA276" s="1">
        <v>43784</v>
      </c>
      <c r="DB276">
        <v>2.5</v>
      </c>
      <c r="DC276">
        <v>2.1999999999999999E-2</v>
      </c>
      <c r="DD276">
        <v>7.7799999999999994E-2</v>
      </c>
      <c r="DE276">
        <v>1094667</v>
      </c>
      <c r="EE276" s="1"/>
      <c r="EN276" s="1">
        <v>44880</v>
      </c>
      <c r="EO276">
        <v>368660689</v>
      </c>
      <c r="EP276">
        <v>485906878</v>
      </c>
      <c r="EQ276">
        <v>-117246189</v>
      </c>
      <c r="ES276"/>
    </row>
    <row r="277" spans="15:149" x14ac:dyDescent="0.25">
      <c r="O277" s="4"/>
      <c r="R277"/>
      <c r="BQ277" s="4"/>
      <c r="BR277" s="4"/>
      <c r="CE277" s="1"/>
      <c r="DA277" s="1">
        <v>43814</v>
      </c>
      <c r="DB277">
        <v>2.5</v>
      </c>
      <c r="DC277">
        <v>2.1999999999999999E-2</v>
      </c>
      <c r="DD277">
        <v>7.7799999999999994E-2</v>
      </c>
      <c r="DE277">
        <v>1094667</v>
      </c>
      <c r="ES277" s="3"/>
    </row>
    <row r="278" spans="15:149" x14ac:dyDescent="0.25">
      <c r="O278" s="4"/>
      <c r="R278"/>
      <c r="BQ278" s="4"/>
      <c r="BR278" s="4"/>
      <c r="CE278" s="1"/>
      <c r="DA278" s="1">
        <v>43845</v>
      </c>
      <c r="DB278">
        <v>2.5</v>
      </c>
      <c r="DC278">
        <v>2.1999999999999999E-2</v>
      </c>
      <c r="DD278">
        <v>5.1909999999999998E-2</v>
      </c>
      <c r="DE278">
        <v>1101884</v>
      </c>
      <c r="ES278"/>
    </row>
    <row r="279" spans="15:149" x14ac:dyDescent="0.25">
      <c r="O279" s="4"/>
      <c r="R279"/>
      <c r="BQ279" s="4"/>
      <c r="BR279" s="4"/>
      <c r="CE279" s="1"/>
      <c r="DA279" s="1">
        <v>43876</v>
      </c>
      <c r="DB279">
        <v>2.5</v>
      </c>
      <c r="DC279">
        <v>2.1999999999999999E-2</v>
      </c>
      <c r="DD279">
        <v>5.1909999999999998E-2</v>
      </c>
      <c r="DE279">
        <v>1101884</v>
      </c>
      <c r="ES279" s="3"/>
    </row>
    <row r="280" spans="15:149" x14ac:dyDescent="0.25">
      <c r="O280" s="4"/>
      <c r="R280"/>
      <c r="BQ280" s="4"/>
      <c r="BR280" s="4"/>
      <c r="CE280" s="1"/>
      <c r="DA280" s="1">
        <v>43905</v>
      </c>
      <c r="DB280">
        <v>2.5</v>
      </c>
      <c r="DC280">
        <v>2.1999999999999999E-2</v>
      </c>
      <c r="DD280">
        <v>5.1909999999999998E-2</v>
      </c>
      <c r="DE280">
        <v>1101884</v>
      </c>
      <c r="ES280" s="3"/>
    </row>
    <row r="281" spans="15:149" x14ac:dyDescent="0.25">
      <c r="O281" s="4"/>
      <c r="R281"/>
      <c r="BQ281" s="4"/>
      <c r="BR281" s="4"/>
      <c r="CE281" s="1"/>
      <c r="DA281" s="1">
        <v>43936</v>
      </c>
      <c r="DB281">
        <v>2.5</v>
      </c>
      <c r="DC281">
        <v>2.1999999999999999E-2</v>
      </c>
      <c r="DD281">
        <v>5.1909999999999998E-2</v>
      </c>
      <c r="DE281">
        <v>1101884</v>
      </c>
      <c r="ES281"/>
    </row>
    <row r="282" spans="15:149" x14ac:dyDescent="0.25">
      <c r="O282" s="4"/>
      <c r="R282"/>
      <c r="BQ282" s="4"/>
      <c r="BR282" s="4"/>
      <c r="CE282" s="1"/>
      <c r="DA282" s="1">
        <v>43966</v>
      </c>
      <c r="DB282">
        <v>2.5</v>
      </c>
      <c r="DC282">
        <v>2.1999999999999999E-2</v>
      </c>
      <c r="DD282">
        <v>5.1909999999999998E-2</v>
      </c>
      <c r="DE282">
        <v>1101884</v>
      </c>
      <c r="ES282"/>
    </row>
    <row r="283" spans="15:149" x14ac:dyDescent="0.25">
      <c r="O283" s="4"/>
      <c r="R283"/>
      <c r="BQ283" s="4"/>
      <c r="BR283" s="4"/>
      <c r="CE283" s="1"/>
      <c r="DA283" s="1">
        <v>43997</v>
      </c>
      <c r="DB283">
        <v>2.5</v>
      </c>
      <c r="DC283">
        <v>2.1999999999999999E-2</v>
      </c>
      <c r="DD283">
        <v>5.1909999999999998E-2</v>
      </c>
      <c r="DE283">
        <v>1101884</v>
      </c>
      <c r="ES283"/>
    </row>
    <row r="284" spans="15:149" x14ac:dyDescent="0.25">
      <c r="O284" s="4"/>
      <c r="R284"/>
      <c r="BQ284" s="4"/>
      <c r="BR284" s="4"/>
      <c r="CE284" s="1"/>
      <c r="DA284" s="1">
        <v>44027</v>
      </c>
      <c r="DB284">
        <v>2.5</v>
      </c>
      <c r="DC284">
        <v>2.1999999999999999E-2</v>
      </c>
      <c r="DD284">
        <v>5.1909999999999998E-2</v>
      </c>
      <c r="DE284">
        <v>1101884</v>
      </c>
      <c r="ES284"/>
    </row>
    <row r="285" spans="15:149" x14ac:dyDescent="0.25">
      <c r="O285" s="4"/>
      <c r="R285"/>
      <c r="BQ285" s="4"/>
      <c r="BR285" s="4"/>
      <c r="CE285" s="1"/>
      <c r="DA285" s="1">
        <v>44058</v>
      </c>
      <c r="DB285">
        <v>2.5</v>
      </c>
      <c r="DC285">
        <v>2.1999999999999999E-2</v>
      </c>
      <c r="DD285">
        <v>5.1909999999999998E-2</v>
      </c>
      <c r="DE285">
        <v>1101884</v>
      </c>
      <c r="ES285"/>
    </row>
    <row r="286" spans="15:149" x14ac:dyDescent="0.25">
      <c r="O286" s="4"/>
      <c r="R286"/>
      <c r="BQ286" s="4"/>
      <c r="BR286" s="4"/>
      <c r="CE286" s="1"/>
      <c r="DA286" s="1">
        <v>44089</v>
      </c>
      <c r="DB286">
        <v>2.5</v>
      </c>
      <c r="DC286">
        <v>2.1999999999999999E-2</v>
      </c>
      <c r="DD286">
        <v>5.1909999999999998E-2</v>
      </c>
      <c r="DE286">
        <v>1101884</v>
      </c>
      <c r="ES286"/>
    </row>
    <row r="287" spans="15:149" x14ac:dyDescent="0.25">
      <c r="O287" s="4"/>
      <c r="R287"/>
      <c r="BQ287" s="4"/>
      <c r="BR287" s="4"/>
      <c r="CE287" s="1"/>
      <c r="DA287" s="1">
        <v>44119</v>
      </c>
      <c r="DB287">
        <v>2.5</v>
      </c>
      <c r="DC287">
        <v>2.1999999999999999E-2</v>
      </c>
      <c r="DD287">
        <v>5.1909999999999998E-2</v>
      </c>
      <c r="DE287">
        <v>1101884</v>
      </c>
      <c r="ES287"/>
    </row>
    <row r="288" spans="15:149" x14ac:dyDescent="0.25">
      <c r="O288" s="4"/>
      <c r="R288"/>
      <c r="BQ288" s="4"/>
      <c r="BR288" s="4"/>
      <c r="CE288" s="1"/>
      <c r="DA288" s="1">
        <v>44150</v>
      </c>
      <c r="DB288">
        <v>2.5</v>
      </c>
      <c r="DC288">
        <v>2.1999999999999999E-2</v>
      </c>
      <c r="DD288">
        <v>5.1909999999999998E-2</v>
      </c>
      <c r="DE288">
        <v>1101884</v>
      </c>
      <c r="ES288"/>
    </row>
    <row r="289" spans="15:149" x14ac:dyDescent="0.25">
      <c r="O289" s="4"/>
      <c r="R289"/>
      <c r="BQ289" s="4"/>
      <c r="BR289" s="4"/>
      <c r="CE289" s="1"/>
      <c r="DA289" s="1">
        <v>44180</v>
      </c>
      <c r="DB289">
        <v>2.5</v>
      </c>
      <c r="DC289">
        <v>2.1999999999999999E-2</v>
      </c>
      <c r="DD289">
        <v>5.1909999999999998E-2</v>
      </c>
      <c r="DE289">
        <v>1101884</v>
      </c>
      <c r="ES289"/>
    </row>
    <row r="290" spans="15:149" x14ac:dyDescent="0.25">
      <c r="O290" s="4"/>
      <c r="R290"/>
      <c r="BQ290" s="4"/>
      <c r="BR290" s="4"/>
      <c r="CE290" s="1"/>
      <c r="DA290" s="1">
        <v>44211</v>
      </c>
      <c r="DB290">
        <v>2.5</v>
      </c>
      <c r="DC290">
        <v>2.1999999999999999E-2</v>
      </c>
      <c r="DD290">
        <v>7.7939999999999995E-2</v>
      </c>
      <c r="DE290">
        <v>1108975</v>
      </c>
      <c r="ES290"/>
    </row>
    <row r="291" spans="15:149" x14ac:dyDescent="0.25">
      <c r="O291" s="4"/>
      <c r="R291"/>
      <c r="BQ291" s="4"/>
      <c r="BR291" s="4"/>
      <c r="CE291" s="1"/>
      <c r="DA291" s="1">
        <v>44242</v>
      </c>
      <c r="DB291">
        <v>2.5</v>
      </c>
      <c r="DC291">
        <v>2.1999999999999999E-2</v>
      </c>
      <c r="DD291">
        <v>7.7939999999999995E-2</v>
      </c>
      <c r="DE291">
        <v>1108975</v>
      </c>
      <c r="ES291"/>
    </row>
    <row r="292" spans="15:149" x14ac:dyDescent="0.25">
      <c r="O292" s="4"/>
      <c r="R292"/>
      <c r="BQ292" s="4"/>
      <c r="BR292" s="4"/>
      <c r="CE292" s="1"/>
      <c r="DA292" s="1">
        <v>44270</v>
      </c>
      <c r="DB292">
        <v>2.5</v>
      </c>
      <c r="DC292">
        <v>2.1999999999999999E-2</v>
      </c>
      <c r="DD292">
        <v>7.7939999999999995E-2</v>
      </c>
      <c r="DE292">
        <v>1108975</v>
      </c>
      <c r="ES292"/>
    </row>
    <row r="293" spans="15:149" x14ac:dyDescent="0.25">
      <c r="O293" s="4"/>
      <c r="R293"/>
      <c r="BQ293" s="4"/>
      <c r="BR293" s="4"/>
      <c r="CE293" s="1"/>
      <c r="DA293" s="1">
        <v>44301</v>
      </c>
      <c r="DB293">
        <v>2.5</v>
      </c>
      <c r="DC293">
        <v>2.1999999999999999E-2</v>
      </c>
      <c r="DD293">
        <v>7.7939999999999995E-2</v>
      </c>
      <c r="DE293">
        <v>1108975</v>
      </c>
      <c r="ES293" s="3"/>
    </row>
    <row r="294" spans="15:149" x14ac:dyDescent="0.25">
      <c r="O294" s="4"/>
      <c r="R294"/>
      <c r="BQ294" s="4"/>
      <c r="BR294" s="4"/>
      <c r="CE294" s="1"/>
      <c r="DA294" s="1">
        <v>44331</v>
      </c>
      <c r="DB294">
        <v>2.5</v>
      </c>
      <c r="DC294">
        <v>2.1999999999999999E-2</v>
      </c>
      <c r="DD294">
        <v>7.7939999999999995E-2</v>
      </c>
      <c r="DE294">
        <v>1108975</v>
      </c>
      <c r="ES294"/>
    </row>
    <row r="295" spans="15:149" x14ac:dyDescent="0.25">
      <c r="O295" s="4"/>
      <c r="R295"/>
      <c r="BQ295" s="4"/>
      <c r="BR295" s="4"/>
      <c r="CE295" s="1"/>
      <c r="DA295" s="1">
        <v>44362</v>
      </c>
      <c r="DB295">
        <v>2.5</v>
      </c>
      <c r="DC295">
        <v>2.1999999999999999E-2</v>
      </c>
      <c r="DD295">
        <v>7.7939999999999995E-2</v>
      </c>
      <c r="DE295">
        <v>1108975</v>
      </c>
      <c r="ES295"/>
    </row>
    <row r="296" spans="15:149" x14ac:dyDescent="0.25">
      <c r="O296" s="4"/>
      <c r="R296"/>
      <c r="BQ296" s="4"/>
      <c r="BR296" s="4"/>
      <c r="CE296" s="1"/>
      <c r="DA296" s="1">
        <v>44392</v>
      </c>
      <c r="DB296">
        <v>2.5</v>
      </c>
      <c r="DC296">
        <v>2.1999999999999999E-2</v>
      </c>
      <c r="DD296">
        <v>7.7939999999999995E-2</v>
      </c>
      <c r="DE296">
        <v>1108975</v>
      </c>
      <c r="ES296"/>
    </row>
    <row r="297" spans="15:149" x14ac:dyDescent="0.25">
      <c r="O297" s="4"/>
      <c r="R297"/>
      <c r="BQ297" s="4"/>
      <c r="BR297" s="4"/>
      <c r="CE297" s="1"/>
      <c r="DA297" s="1">
        <v>44423</v>
      </c>
      <c r="DB297">
        <v>2.5</v>
      </c>
      <c r="DC297">
        <v>2.1999999999999999E-2</v>
      </c>
      <c r="DD297">
        <v>7.7939999999999995E-2</v>
      </c>
      <c r="DE297">
        <v>1108975</v>
      </c>
      <c r="ES297"/>
    </row>
    <row r="298" spans="15:149" x14ac:dyDescent="0.25">
      <c r="O298" s="4"/>
      <c r="R298"/>
      <c r="BQ298" s="4"/>
      <c r="BR298" s="4"/>
      <c r="CE298" s="1"/>
      <c r="DA298" s="1">
        <v>44454</v>
      </c>
      <c r="DB298">
        <v>2.5</v>
      </c>
      <c r="DC298">
        <v>2.1999999999999999E-2</v>
      </c>
      <c r="DD298">
        <v>7.7939999999999995E-2</v>
      </c>
      <c r="DE298">
        <v>1108975</v>
      </c>
      <c r="ES298"/>
    </row>
    <row r="299" spans="15:149" x14ac:dyDescent="0.25">
      <c r="O299" s="4"/>
      <c r="R299"/>
      <c r="BQ299" s="4"/>
      <c r="BR299" s="4"/>
      <c r="CE299" s="1"/>
      <c r="DA299" s="1">
        <v>44484</v>
      </c>
      <c r="DB299">
        <v>2.5</v>
      </c>
      <c r="DC299">
        <v>2.1999999999999999E-2</v>
      </c>
      <c r="DD299">
        <v>7.7939999999999995E-2</v>
      </c>
      <c r="DE299">
        <v>1108975</v>
      </c>
      <c r="ES299" s="3"/>
    </row>
    <row r="300" spans="15:149" x14ac:dyDescent="0.25">
      <c r="O300" s="4"/>
      <c r="R300"/>
      <c r="BQ300" s="4"/>
      <c r="BR300" s="4"/>
      <c r="CE300" s="1"/>
      <c r="DA300" s="1">
        <v>44515</v>
      </c>
      <c r="DB300">
        <v>2.5</v>
      </c>
      <c r="DC300">
        <v>2.1999999999999999E-2</v>
      </c>
      <c r="DD300">
        <v>7.7939999999999995E-2</v>
      </c>
      <c r="DE300">
        <v>1108975</v>
      </c>
      <c r="ES300"/>
    </row>
    <row r="301" spans="15:149" x14ac:dyDescent="0.25">
      <c r="O301" s="4"/>
      <c r="R301"/>
      <c r="BQ301" s="4"/>
      <c r="BR301" s="4"/>
      <c r="CE301" s="1"/>
      <c r="DA301" s="1">
        <v>44545</v>
      </c>
      <c r="DB301">
        <v>2.5</v>
      </c>
      <c r="DC301">
        <v>2.1999999999999999E-2</v>
      </c>
      <c r="DD301">
        <v>7.7939999999999995E-2</v>
      </c>
      <c r="DE301">
        <v>1108975</v>
      </c>
      <c r="ES301"/>
    </row>
    <row r="302" spans="15:149" x14ac:dyDescent="0.25">
      <c r="O302" s="4"/>
      <c r="R302"/>
      <c r="BQ302" s="4"/>
      <c r="BR302" s="4"/>
      <c r="CE302" s="1"/>
      <c r="DA302" s="1">
        <v>44576</v>
      </c>
      <c r="DB302">
        <v>2.5</v>
      </c>
      <c r="DC302">
        <v>2.1999999999999999E-2</v>
      </c>
      <c r="DD302">
        <v>7.8E-2</v>
      </c>
      <c r="DE302">
        <v>1115932</v>
      </c>
      <c r="ES302"/>
    </row>
    <row r="303" spans="15:149" x14ac:dyDescent="0.25">
      <c r="O303" s="4"/>
      <c r="R303"/>
      <c r="BQ303" s="4"/>
      <c r="BR303" s="4"/>
      <c r="CE303" s="1"/>
      <c r="DA303" s="1">
        <v>44607</v>
      </c>
      <c r="DB303">
        <v>2.5</v>
      </c>
      <c r="DC303">
        <v>2.1999999999999999E-2</v>
      </c>
      <c r="DD303">
        <v>7.8E-2</v>
      </c>
      <c r="DE303">
        <v>1115932</v>
      </c>
      <c r="ES303"/>
    </row>
    <row r="304" spans="15:149" x14ac:dyDescent="0.25">
      <c r="O304" s="4"/>
      <c r="R304"/>
      <c r="BQ304" s="4"/>
      <c r="BR304" s="4"/>
      <c r="CE304" s="1"/>
      <c r="DA304" s="1">
        <v>44635</v>
      </c>
      <c r="DB304">
        <v>2.5</v>
      </c>
      <c r="DC304">
        <v>2.1999999999999999E-2</v>
      </c>
      <c r="DD304">
        <v>7.8E-2</v>
      </c>
      <c r="DE304">
        <v>1115932</v>
      </c>
      <c r="ES304"/>
    </row>
    <row r="305" spans="15:149" x14ac:dyDescent="0.25">
      <c r="O305" s="4"/>
      <c r="R305"/>
      <c r="BQ305" s="4"/>
      <c r="BR305" s="4"/>
      <c r="CE305" s="1"/>
      <c r="DA305" s="1">
        <v>44666</v>
      </c>
      <c r="DB305">
        <v>2.5</v>
      </c>
      <c r="DC305">
        <v>2.1999999999999999E-2</v>
      </c>
      <c r="DD305">
        <v>7.8E-2</v>
      </c>
      <c r="DE305">
        <v>1115932</v>
      </c>
      <c r="ES305"/>
    </row>
    <row r="306" spans="15:149" x14ac:dyDescent="0.25">
      <c r="O306" s="4"/>
      <c r="R306"/>
      <c r="BQ306" s="4"/>
      <c r="BR306" s="4"/>
      <c r="CE306" s="1"/>
      <c r="DA306" s="1">
        <v>44696</v>
      </c>
      <c r="DB306">
        <v>2.5</v>
      </c>
      <c r="DC306">
        <v>2.1999999999999999E-2</v>
      </c>
      <c r="DD306">
        <v>7.8E-2</v>
      </c>
      <c r="DE306">
        <v>1115932</v>
      </c>
      <c r="ES306"/>
    </row>
    <row r="307" spans="15:149" x14ac:dyDescent="0.25">
      <c r="O307" s="4"/>
      <c r="R307"/>
      <c r="BQ307" s="4"/>
      <c r="BR307" s="4"/>
      <c r="CE307" s="1"/>
      <c r="DA307" s="1">
        <v>44727</v>
      </c>
      <c r="DB307">
        <v>2.5</v>
      </c>
      <c r="DC307">
        <v>2.1999999999999999E-2</v>
      </c>
      <c r="DD307">
        <v>7.8E-2</v>
      </c>
      <c r="DE307">
        <v>1115932</v>
      </c>
      <c r="ES307"/>
    </row>
    <row r="308" spans="15:149" x14ac:dyDescent="0.25">
      <c r="O308" s="4"/>
      <c r="R308"/>
      <c r="BQ308" s="4"/>
      <c r="BR308" s="4"/>
      <c r="CE308" s="1"/>
      <c r="DA308" s="1">
        <v>44757</v>
      </c>
      <c r="DB308">
        <v>2.5</v>
      </c>
      <c r="DC308">
        <v>2.1999999999999999E-2</v>
      </c>
      <c r="DD308">
        <v>7.8E-2</v>
      </c>
      <c r="DE308">
        <v>1115932</v>
      </c>
      <c r="ES308"/>
    </row>
    <row r="309" spans="15:149" x14ac:dyDescent="0.25">
      <c r="O309" s="4"/>
      <c r="R309"/>
      <c r="BQ309" s="4"/>
      <c r="BR309" s="4"/>
      <c r="CE309" s="1"/>
      <c r="DA309" s="1">
        <v>44788</v>
      </c>
      <c r="DB309">
        <v>2.5</v>
      </c>
      <c r="DC309">
        <v>2.1999999999999999E-2</v>
      </c>
      <c r="DD309">
        <v>7.8E-2</v>
      </c>
      <c r="DE309">
        <v>1115932</v>
      </c>
      <c r="ES309"/>
    </row>
    <row r="310" spans="15:149" x14ac:dyDescent="0.25">
      <c r="O310" s="4"/>
      <c r="R310"/>
      <c r="BQ310" s="4"/>
      <c r="BR310" s="4"/>
      <c r="CE310" s="1"/>
      <c r="DA310" s="1">
        <v>44819</v>
      </c>
      <c r="DB310">
        <v>2.5</v>
      </c>
      <c r="DC310">
        <v>2.1999999999999999E-2</v>
      </c>
      <c r="DD310">
        <v>7.8E-2</v>
      </c>
      <c r="DE310">
        <v>1115932</v>
      </c>
      <c r="ES310"/>
    </row>
    <row r="311" spans="15:149" x14ac:dyDescent="0.25">
      <c r="O311" s="4"/>
      <c r="R311"/>
      <c r="BQ311" s="4"/>
      <c r="BR311" s="4"/>
      <c r="CE311" s="1"/>
      <c r="DA311" s="1">
        <v>44849</v>
      </c>
      <c r="DB311">
        <v>2.5</v>
      </c>
      <c r="DC311">
        <v>2.1999999999999999E-2</v>
      </c>
      <c r="DD311">
        <v>7.8E-2</v>
      </c>
      <c r="DE311">
        <v>1115932</v>
      </c>
      <c r="ES311"/>
    </row>
    <row r="312" spans="15:149" x14ac:dyDescent="0.25">
      <c r="O312" s="4"/>
      <c r="R312"/>
      <c r="BQ312" s="4"/>
      <c r="BR312" s="4"/>
      <c r="CE312" s="1"/>
      <c r="DA312" s="1">
        <v>44880</v>
      </c>
      <c r="DB312">
        <v>2.5</v>
      </c>
      <c r="DC312">
        <v>2.1999999999999999E-2</v>
      </c>
      <c r="DD312">
        <v>7.8E-2</v>
      </c>
      <c r="DE312">
        <v>1115932</v>
      </c>
      <c r="ES312" s="3"/>
    </row>
    <row r="313" spans="15:149" x14ac:dyDescent="0.25">
      <c r="O313" s="4"/>
      <c r="R313"/>
      <c r="BQ313" s="4"/>
      <c r="BR313" s="4"/>
      <c r="CE313" s="1"/>
      <c r="DA313" s="1">
        <v>44910</v>
      </c>
      <c r="DB313">
        <v>2.5</v>
      </c>
      <c r="DC313">
        <v>2.1999999999999999E-2</v>
      </c>
      <c r="DD313">
        <v>7.8E-2</v>
      </c>
      <c r="DE313">
        <v>1115932</v>
      </c>
      <c r="ES313"/>
    </row>
    <row r="314" spans="15:149" x14ac:dyDescent="0.25">
      <c r="O314" s="4"/>
      <c r="R314"/>
      <c r="BQ314" s="4"/>
      <c r="BR314" s="4"/>
      <c r="CE314" s="1"/>
      <c r="ES314"/>
    </row>
    <row r="315" spans="15:149" x14ac:dyDescent="0.25">
      <c r="O315" s="4"/>
      <c r="R315"/>
      <c r="BQ315" s="4"/>
      <c r="BR315" s="4"/>
      <c r="CE315" s="1"/>
      <c r="ES315"/>
    </row>
    <row r="316" spans="15:149" x14ac:dyDescent="0.25">
      <c r="O316" s="4"/>
      <c r="R316"/>
      <c r="BQ316" s="4"/>
      <c r="BR316" s="4"/>
      <c r="CE316" s="1"/>
      <c r="ES316"/>
    </row>
    <row r="317" spans="15:149" x14ac:dyDescent="0.25">
      <c r="O317" s="4"/>
      <c r="R317"/>
      <c r="BQ317" s="4"/>
      <c r="BR317" s="4"/>
      <c r="CE317" s="1"/>
      <c r="ES317"/>
    </row>
    <row r="318" spans="15:149" x14ac:dyDescent="0.25">
      <c r="O318" s="4"/>
      <c r="R318"/>
      <c r="BQ318" s="4"/>
      <c r="BR318" s="4"/>
      <c r="CE318" s="1"/>
      <c r="ES318" s="3"/>
    </row>
    <row r="319" spans="15:149" x14ac:dyDescent="0.25">
      <c r="O319" s="4"/>
      <c r="R319"/>
      <c r="BQ319" s="4"/>
      <c r="BR319" s="4"/>
      <c r="CE319" s="1"/>
      <c r="ES319" s="3"/>
    </row>
    <row r="320" spans="15:149" x14ac:dyDescent="0.25">
      <c r="O320" s="4"/>
      <c r="R320"/>
      <c r="BQ320" s="4"/>
      <c r="BR320" s="4"/>
      <c r="CE320" s="1"/>
      <c r="ES320"/>
    </row>
    <row r="321" spans="15:149" x14ac:dyDescent="0.25">
      <c r="O321" s="4"/>
      <c r="R321"/>
      <c r="BQ321" s="4"/>
      <c r="BR321" s="4"/>
      <c r="CE321" s="1"/>
      <c r="ES321" s="3"/>
    </row>
    <row r="322" spans="15:149" x14ac:dyDescent="0.25">
      <c r="O322" s="4"/>
      <c r="R322"/>
      <c r="BQ322" s="4"/>
      <c r="BR322" s="4"/>
      <c r="CE322" s="1"/>
      <c r="ES322" s="3"/>
    </row>
    <row r="323" spans="15:149" x14ac:dyDescent="0.25">
      <c r="O323" s="4"/>
      <c r="R323"/>
      <c r="BQ323" s="4"/>
      <c r="BR323" s="4"/>
      <c r="CE323" s="1"/>
      <c r="ES323"/>
    </row>
    <row r="324" spans="15:149" x14ac:dyDescent="0.25">
      <c r="O324" s="4"/>
      <c r="R324"/>
      <c r="BQ324" s="4"/>
      <c r="BR324" s="4"/>
      <c r="CE324" s="1"/>
      <c r="ES324"/>
    </row>
    <row r="325" spans="15:149" x14ac:dyDescent="0.25">
      <c r="O325" s="4"/>
      <c r="R325"/>
      <c r="BQ325" s="4"/>
      <c r="BR325" s="4"/>
      <c r="CE325" s="1"/>
      <c r="ES325"/>
    </row>
    <row r="326" spans="15:149" x14ac:dyDescent="0.25">
      <c r="O326" s="4"/>
      <c r="R326"/>
      <c r="BQ326" s="4"/>
      <c r="BR326" s="4"/>
      <c r="CE326" s="1"/>
      <c r="ES326" s="3"/>
    </row>
    <row r="327" spans="15:149" x14ac:dyDescent="0.25">
      <c r="O327" s="4"/>
      <c r="R327"/>
      <c r="BQ327" s="4"/>
      <c r="BR327" s="4"/>
      <c r="CE327" s="1"/>
      <c r="ES327"/>
    </row>
    <row r="328" spans="15:149" x14ac:dyDescent="0.25">
      <c r="O328" s="4"/>
      <c r="R328"/>
      <c r="BQ328" s="4"/>
      <c r="BR328" s="4"/>
      <c r="CE328" s="1"/>
      <c r="ES328"/>
    </row>
    <row r="329" spans="15:149" x14ac:dyDescent="0.25">
      <c r="O329" s="4"/>
      <c r="R329"/>
      <c r="BQ329" s="4"/>
      <c r="BR329" s="4"/>
      <c r="CE329" s="1"/>
      <c r="ES329"/>
    </row>
    <row r="330" spans="15:149" x14ac:dyDescent="0.25">
      <c r="O330" s="4"/>
      <c r="R330"/>
      <c r="BQ330" s="4"/>
      <c r="BR330" s="4"/>
      <c r="CE330" s="1"/>
      <c r="ES330"/>
    </row>
    <row r="331" spans="15:149" x14ac:dyDescent="0.25">
      <c r="O331" s="4"/>
      <c r="R331"/>
      <c r="BQ331" s="4"/>
      <c r="BR331" s="4"/>
      <c r="CE331" s="1"/>
      <c r="ES331"/>
    </row>
    <row r="332" spans="15:149" x14ac:dyDescent="0.25">
      <c r="O332" s="4"/>
      <c r="R332"/>
      <c r="BQ332" s="4"/>
      <c r="BR332" s="4"/>
      <c r="CE332" s="1"/>
      <c r="ES332"/>
    </row>
    <row r="333" spans="15:149" x14ac:dyDescent="0.25">
      <c r="O333" s="4"/>
      <c r="R333"/>
      <c r="BQ333" s="4"/>
      <c r="BR333" s="4"/>
      <c r="CE333" s="1"/>
      <c r="ES333"/>
    </row>
    <row r="334" spans="15:149" x14ac:dyDescent="0.25">
      <c r="O334" s="4"/>
      <c r="R334"/>
      <c r="BQ334" s="4"/>
      <c r="BR334" s="4"/>
      <c r="CE334" s="1"/>
      <c r="ES334"/>
    </row>
    <row r="335" spans="15:149" x14ac:dyDescent="0.25">
      <c r="O335" s="4"/>
      <c r="R335"/>
      <c r="BQ335" s="4"/>
      <c r="BR335" s="4"/>
      <c r="CE335" s="1"/>
      <c r="ES335"/>
    </row>
    <row r="336" spans="15:149" x14ac:dyDescent="0.25">
      <c r="O336" s="4"/>
      <c r="R336"/>
      <c r="BQ336" s="4"/>
      <c r="BR336" s="4"/>
      <c r="CE336" s="1"/>
      <c r="ES336" s="3"/>
    </row>
    <row r="337" spans="15:149" x14ac:dyDescent="0.25">
      <c r="O337" s="4"/>
      <c r="R337"/>
      <c r="BQ337" s="4"/>
      <c r="BR337" s="4"/>
      <c r="CE337" s="1"/>
      <c r="ES337"/>
    </row>
    <row r="338" spans="15:149" x14ac:dyDescent="0.25">
      <c r="O338" s="4"/>
      <c r="R338"/>
      <c r="BQ338" s="4"/>
      <c r="BR338" s="4"/>
      <c r="CE338" s="1"/>
      <c r="ES338"/>
    </row>
    <row r="339" spans="15:149" x14ac:dyDescent="0.25">
      <c r="O339" s="4"/>
      <c r="R339"/>
      <c r="BQ339" s="4"/>
      <c r="BR339" s="4"/>
      <c r="CE339" s="1"/>
      <c r="ES339"/>
    </row>
    <row r="340" spans="15:149" x14ac:dyDescent="0.25">
      <c r="O340" s="4"/>
      <c r="R340"/>
      <c r="BQ340" s="4"/>
      <c r="BR340" s="4"/>
      <c r="CE340" s="1"/>
      <c r="ES340"/>
    </row>
    <row r="341" spans="15:149" x14ac:dyDescent="0.25">
      <c r="O341" s="4"/>
      <c r="R341"/>
      <c r="BQ341" s="4"/>
      <c r="BR341" s="4"/>
      <c r="CE341" s="1"/>
      <c r="ES341"/>
    </row>
    <row r="342" spans="15:149" x14ac:dyDescent="0.25">
      <c r="O342" s="4"/>
      <c r="R342"/>
      <c r="BQ342" s="4"/>
      <c r="BR342" s="4"/>
      <c r="CE342" s="1"/>
      <c r="ES342"/>
    </row>
    <row r="343" spans="15:149" x14ac:dyDescent="0.25">
      <c r="O343" s="4"/>
      <c r="R343"/>
      <c r="BQ343" s="4"/>
      <c r="BR343" s="4"/>
      <c r="CE343" s="1"/>
      <c r="ES343"/>
    </row>
    <row r="344" spans="15:149" x14ac:dyDescent="0.25">
      <c r="O344" s="4"/>
      <c r="R344"/>
      <c r="BQ344" s="4"/>
      <c r="BR344" s="4"/>
      <c r="CE344" s="1"/>
      <c r="ES344"/>
    </row>
    <row r="345" spans="15:149" x14ac:dyDescent="0.25">
      <c r="O345" s="4"/>
      <c r="R345"/>
      <c r="BQ345" s="4"/>
      <c r="BR345" s="4"/>
      <c r="CE345" s="1"/>
      <c r="ES345"/>
    </row>
    <row r="346" spans="15:149" x14ac:dyDescent="0.25">
      <c r="O346" s="4"/>
      <c r="R346"/>
      <c r="BQ346" s="4"/>
      <c r="BR346" s="4"/>
      <c r="CE346" s="1"/>
      <c r="ES346"/>
    </row>
    <row r="347" spans="15:149" x14ac:dyDescent="0.25">
      <c r="O347" s="4"/>
      <c r="R347"/>
      <c r="BQ347" s="4"/>
      <c r="BR347" s="4"/>
      <c r="CE347" s="1"/>
      <c r="ES347"/>
    </row>
    <row r="348" spans="15:149" x14ac:dyDescent="0.25">
      <c r="O348" s="4"/>
      <c r="R348"/>
      <c r="BQ348" s="4"/>
      <c r="BR348" s="4"/>
      <c r="CE348" s="1"/>
      <c r="ES348"/>
    </row>
    <row r="349" spans="15:149" x14ac:dyDescent="0.25">
      <c r="O349" s="4"/>
      <c r="R349"/>
      <c r="BQ349" s="4"/>
      <c r="BR349" s="4"/>
      <c r="CE349" s="1"/>
      <c r="ES349" s="3"/>
    </row>
    <row r="350" spans="15:149" x14ac:dyDescent="0.25">
      <c r="O350" s="4"/>
      <c r="R350"/>
      <c r="BQ350" s="4"/>
      <c r="BR350" s="4"/>
      <c r="CE350" s="1"/>
      <c r="ES350" s="3"/>
    </row>
    <row r="351" spans="15:149" x14ac:dyDescent="0.25">
      <c r="O351" s="4"/>
      <c r="R351"/>
      <c r="BQ351" s="4"/>
      <c r="BR351" s="4"/>
      <c r="CE351" s="1"/>
      <c r="ES351"/>
    </row>
    <row r="352" spans="15:149" x14ac:dyDescent="0.25">
      <c r="O352" s="4"/>
      <c r="R352"/>
      <c r="BQ352" s="4"/>
      <c r="BR352" s="4"/>
      <c r="CE352" s="1"/>
      <c r="ES352"/>
    </row>
    <row r="353" spans="15:149" x14ac:dyDescent="0.25">
      <c r="O353" s="4"/>
      <c r="R353"/>
      <c r="BQ353" s="4"/>
      <c r="BR353" s="4"/>
      <c r="CE353" s="1"/>
      <c r="ES353" s="3"/>
    </row>
    <row r="354" spans="15:149" x14ac:dyDescent="0.25">
      <c r="O354" s="4"/>
      <c r="R354"/>
      <c r="BQ354" s="4"/>
      <c r="BR354" s="4"/>
      <c r="CE354" s="1"/>
      <c r="ES354"/>
    </row>
    <row r="355" spans="15:149" x14ac:dyDescent="0.25">
      <c r="O355" s="4"/>
      <c r="R355"/>
      <c r="BQ355" s="4"/>
      <c r="BR355" s="4"/>
      <c r="CE355" s="1"/>
      <c r="ES355"/>
    </row>
    <row r="356" spans="15:149" x14ac:dyDescent="0.25">
      <c r="O356" s="4"/>
      <c r="R356"/>
      <c r="BQ356" s="4"/>
      <c r="BR356" s="4"/>
      <c r="CE356" s="1"/>
      <c r="ES356" s="3"/>
    </row>
    <row r="357" spans="15:149" x14ac:dyDescent="0.25">
      <c r="O357" s="4"/>
      <c r="R357"/>
      <c r="BQ357" s="4"/>
      <c r="BR357" s="4"/>
      <c r="CE357" s="1"/>
      <c r="ES357"/>
    </row>
    <row r="358" spans="15:149" x14ac:dyDescent="0.25">
      <c r="O358" s="4"/>
      <c r="R358"/>
      <c r="BQ358" s="4"/>
      <c r="BR358" s="4"/>
      <c r="CE358" s="1"/>
      <c r="ES358"/>
    </row>
    <row r="359" spans="15:149" x14ac:dyDescent="0.25">
      <c r="O359" s="4"/>
      <c r="R359"/>
      <c r="BQ359" s="4"/>
      <c r="BR359" s="4"/>
      <c r="CE359" s="1"/>
      <c r="ES359" s="3"/>
    </row>
    <row r="360" spans="15:149" x14ac:dyDescent="0.25">
      <c r="O360" s="4"/>
      <c r="R360"/>
      <c r="BQ360" s="4"/>
      <c r="BR360" s="4"/>
      <c r="CE360" s="1"/>
      <c r="ES360"/>
    </row>
    <row r="361" spans="15:149" x14ac:dyDescent="0.25">
      <c r="O361" s="4"/>
      <c r="R361"/>
      <c r="BQ361" s="4"/>
      <c r="BR361" s="4"/>
      <c r="CE361" s="1"/>
      <c r="ES361"/>
    </row>
    <row r="362" spans="15:149" x14ac:dyDescent="0.25">
      <c r="O362" s="4"/>
      <c r="R362"/>
      <c r="BQ362" s="4"/>
      <c r="BR362" s="4"/>
      <c r="CE362" s="1"/>
      <c r="ES362"/>
    </row>
    <row r="363" spans="15:149" x14ac:dyDescent="0.25">
      <c r="O363" s="4"/>
      <c r="R363"/>
      <c r="BQ363" s="4"/>
      <c r="BR363" s="4"/>
      <c r="CE363" s="1"/>
      <c r="ES363"/>
    </row>
    <row r="364" spans="15:149" x14ac:dyDescent="0.25">
      <c r="O364" s="4"/>
      <c r="R364"/>
      <c r="BQ364" s="4"/>
      <c r="BR364" s="4"/>
      <c r="CE364" s="1"/>
      <c r="ES364"/>
    </row>
    <row r="365" spans="15:149" x14ac:dyDescent="0.25">
      <c r="O365" s="4"/>
      <c r="R365"/>
      <c r="BQ365" s="4"/>
      <c r="BR365" s="4"/>
      <c r="CE365" s="1"/>
      <c r="ES365"/>
    </row>
    <row r="366" spans="15:149" x14ac:dyDescent="0.25">
      <c r="O366" s="4"/>
      <c r="R366"/>
      <c r="BQ366" s="4"/>
      <c r="BR366" s="4"/>
      <c r="CE366" s="1"/>
      <c r="ES366"/>
    </row>
    <row r="367" spans="15:149" x14ac:dyDescent="0.25">
      <c r="O367" s="4"/>
      <c r="R367"/>
      <c r="BQ367" s="4"/>
      <c r="BR367" s="4"/>
      <c r="CE367" s="1"/>
      <c r="ES367"/>
    </row>
    <row r="368" spans="15:149" x14ac:dyDescent="0.25">
      <c r="O368" s="4"/>
      <c r="R368"/>
      <c r="BQ368" s="4"/>
      <c r="BR368" s="4"/>
      <c r="CE368" s="1"/>
      <c r="ES368" s="3"/>
    </row>
    <row r="369" spans="15:149" x14ac:dyDescent="0.25">
      <c r="O369" s="4"/>
      <c r="R369"/>
      <c r="BQ369" s="4"/>
      <c r="BR369" s="4"/>
      <c r="CE369" s="1"/>
      <c r="ES369"/>
    </row>
    <row r="370" spans="15:149" x14ac:dyDescent="0.25">
      <c r="O370" s="4"/>
      <c r="R370"/>
      <c r="BQ370" s="4"/>
      <c r="BR370" s="4"/>
      <c r="CE370" s="1"/>
      <c r="ES370"/>
    </row>
    <row r="371" spans="15:149" x14ac:dyDescent="0.25">
      <c r="O371" s="4"/>
      <c r="R371"/>
      <c r="BQ371" s="4"/>
      <c r="BR371" s="4"/>
      <c r="CE371" s="1"/>
      <c r="ES371" s="3"/>
    </row>
    <row r="372" spans="15:149" x14ac:dyDescent="0.25">
      <c r="O372" s="4"/>
      <c r="R372"/>
      <c r="BQ372" s="4"/>
      <c r="BR372" s="4"/>
      <c r="CE372" s="1"/>
      <c r="ES372"/>
    </row>
    <row r="373" spans="15:149" x14ac:dyDescent="0.25">
      <c r="O373" s="4"/>
      <c r="R373"/>
      <c r="BQ373" s="4"/>
      <c r="BR373" s="4"/>
      <c r="CE373" s="1"/>
      <c r="ES373"/>
    </row>
    <row r="374" spans="15:149" x14ac:dyDescent="0.25">
      <c r="O374" s="4"/>
      <c r="R374"/>
      <c r="BQ374" s="4"/>
      <c r="BR374" s="4"/>
      <c r="CE374" s="1"/>
      <c r="ES374" s="3"/>
    </row>
    <row r="375" spans="15:149" x14ac:dyDescent="0.25">
      <c r="O375" s="4"/>
      <c r="R375"/>
      <c r="BQ375" s="4"/>
      <c r="BR375" s="4"/>
      <c r="CE375" s="1"/>
      <c r="ES375" s="3"/>
    </row>
    <row r="376" spans="15:149" x14ac:dyDescent="0.25">
      <c r="O376" s="4"/>
      <c r="R376"/>
      <c r="BQ376" s="4"/>
      <c r="BR376" s="4"/>
      <c r="CE376" s="1"/>
      <c r="ES376" s="3"/>
    </row>
    <row r="377" spans="15:149" x14ac:dyDescent="0.25">
      <c r="O377" s="4"/>
      <c r="R377"/>
      <c r="BQ377" s="4"/>
      <c r="BR377" s="4"/>
      <c r="CE377" s="1"/>
      <c r="ES377" s="3"/>
    </row>
    <row r="378" spans="15:149" x14ac:dyDescent="0.25">
      <c r="O378" s="4"/>
      <c r="R378"/>
      <c r="BQ378" s="4"/>
      <c r="BR378" s="4"/>
      <c r="CE378" s="1"/>
      <c r="ES378" s="3"/>
    </row>
    <row r="379" spans="15:149" x14ac:dyDescent="0.25">
      <c r="O379" s="4"/>
      <c r="R379"/>
      <c r="BQ379" s="4"/>
      <c r="BR379" s="4"/>
      <c r="CE379" s="1"/>
      <c r="ES379" s="3"/>
    </row>
    <row r="380" spans="15:149" x14ac:dyDescent="0.25">
      <c r="O380" s="4"/>
      <c r="R380"/>
      <c r="BQ380" s="4"/>
      <c r="BR380" s="4"/>
      <c r="CE380" s="1"/>
      <c r="ES380"/>
    </row>
    <row r="381" spans="15:149" x14ac:dyDescent="0.25">
      <c r="O381" s="4"/>
      <c r="R381"/>
      <c r="BQ381" s="4"/>
      <c r="BR381" s="4"/>
      <c r="CE381" s="1"/>
      <c r="ES381" s="3"/>
    </row>
    <row r="382" spans="15:149" x14ac:dyDescent="0.25">
      <c r="O382" s="4"/>
      <c r="R382"/>
      <c r="BQ382" s="4"/>
      <c r="BR382" s="4"/>
      <c r="CE382" s="1"/>
      <c r="ES382" s="3"/>
    </row>
    <row r="383" spans="15:149" x14ac:dyDescent="0.25">
      <c r="O383" s="4"/>
      <c r="R383"/>
      <c r="BQ383" s="4"/>
      <c r="BR383" s="4"/>
      <c r="CE383" s="1"/>
      <c r="ES383" s="3"/>
    </row>
    <row r="384" spans="15:149" x14ac:dyDescent="0.25">
      <c r="O384" s="4"/>
      <c r="R384"/>
      <c r="BQ384" s="4"/>
      <c r="BR384" s="4"/>
      <c r="CE384" s="1"/>
      <c r="ES384" s="3"/>
    </row>
    <row r="385" spans="15:149" x14ac:dyDescent="0.25">
      <c r="O385" s="4"/>
      <c r="R385"/>
      <c r="BQ385" s="4"/>
      <c r="BR385" s="4"/>
      <c r="CE385" s="1"/>
      <c r="ES385" s="3"/>
    </row>
    <row r="386" spans="15:149" x14ac:dyDescent="0.25">
      <c r="O386" s="4"/>
      <c r="R386"/>
      <c r="BQ386" s="4"/>
      <c r="BR386" s="4"/>
      <c r="CE386" s="1"/>
      <c r="ES386"/>
    </row>
    <row r="387" spans="15:149" x14ac:dyDescent="0.25">
      <c r="O387" s="4"/>
      <c r="R387"/>
      <c r="BQ387" s="4"/>
      <c r="BR387" s="4"/>
      <c r="CE387" s="1"/>
      <c r="ES387"/>
    </row>
    <row r="388" spans="15:149" x14ac:dyDescent="0.25">
      <c r="O388" s="4"/>
      <c r="R388"/>
      <c r="BQ388" s="4"/>
      <c r="BR388" s="4"/>
      <c r="CE388" s="1"/>
      <c r="ES388"/>
    </row>
    <row r="389" spans="15:149" x14ac:dyDescent="0.25">
      <c r="O389" s="4"/>
      <c r="R389"/>
      <c r="BQ389" s="4"/>
      <c r="BR389" s="4"/>
      <c r="CE389" s="1"/>
      <c r="ES389"/>
    </row>
    <row r="390" spans="15:149" x14ac:dyDescent="0.25">
      <c r="O390" s="4"/>
      <c r="R390"/>
      <c r="BQ390" s="4"/>
      <c r="BR390" s="4"/>
      <c r="CE390" s="1"/>
      <c r="ES390"/>
    </row>
    <row r="391" spans="15:149" x14ac:dyDescent="0.25">
      <c r="O391" s="4"/>
      <c r="R391"/>
      <c r="BQ391" s="4"/>
      <c r="BR391" s="4"/>
      <c r="CE391" s="1"/>
      <c r="ES391"/>
    </row>
    <row r="392" spans="15:149" x14ac:dyDescent="0.25">
      <c r="O392" s="4"/>
      <c r="R392"/>
      <c r="BQ392" s="4"/>
      <c r="BR392" s="4"/>
      <c r="CE392" s="1"/>
      <c r="ES392"/>
    </row>
    <row r="393" spans="15:149" x14ac:dyDescent="0.25">
      <c r="O393" s="4"/>
      <c r="R393"/>
      <c r="BQ393" s="4"/>
      <c r="BR393" s="4"/>
      <c r="CE393" s="1"/>
      <c r="ES393" s="3"/>
    </row>
    <row r="394" spans="15:149" x14ac:dyDescent="0.25">
      <c r="O394" s="4"/>
      <c r="R394"/>
      <c r="BQ394" s="4"/>
      <c r="BR394" s="4"/>
      <c r="CE394" s="1"/>
      <c r="ES394" s="3"/>
    </row>
    <row r="395" spans="15:149" x14ac:dyDescent="0.25">
      <c r="O395" s="4"/>
      <c r="R395"/>
      <c r="BQ395" s="4"/>
      <c r="BR395" s="4"/>
      <c r="CE395" s="1"/>
      <c r="ES395" s="3"/>
    </row>
    <row r="396" spans="15:149" x14ac:dyDescent="0.25">
      <c r="O396" s="4"/>
      <c r="R396"/>
      <c r="BQ396" s="4"/>
      <c r="BR396" s="4"/>
      <c r="CE396" s="1"/>
      <c r="ES396" s="3"/>
    </row>
    <row r="397" spans="15:149" x14ac:dyDescent="0.25">
      <c r="O397" s="4"/>
      <c r="R397"/>
      <c r="BQ397" s="4"/>
      <c r="BR397" s="4"/>
      <c r="CE397" s="1"/>
      <c r="ES397"/>
    </row>
    <row r="398" spans="15:149" x14ac:dyDescent="0.25">
      <c r="O398" s="4"/>
      <c r="R398"/>
      <c r="BQ398" s="4"/>
      <c r="BR398" s="4"/>
      <c r="CE398" s="1"/>
      <c r="ES398"/>
    </row>
    <row r="399" spans="15:149" x14ac:dyDescent="0.25">
      <c r="O399" s="4"/>
      <c r="R399"/>
      <c r="BQ399" s="4"/>
      <c r="BR399" s="4"/>
      <c r="CE399" s="1"/>
      <c r="ES399"/>
    </row>
    <row r="400" spans="15:149" x14ac:dyDescent="0.25">
      <c r="O400" s="4"/>
      <c r="R400"/>
      <c r="BQ400" s="4"/>
      <c r="BR400" s="4"/>
      <c r="CE400" s="1"/>
      <c r="ES400"/>
    </row>
    <row r="401" spans="15:149" x14ac:dyDescent="0.25">
      <c r="O401" s="4"/>
      <c r="R401"/>
      <c r="BQ401" s="4"/>
      <c r="BR401" s="4"/>
      <c r="CE401" s="1"/>
      <c r="ES401"/>
    </row>
    <row r="402" spans="15:149" x14ac:dyDescent="0.25">
      <c r="O402" s="4"/>
      <c r="R402"/>
      <c r="BQ402" s="4"/>
      <c r="BR402" s="4"/>
      <c r="CE402" s="1"/>
      <c r="ES402"/>
    </row>
    <row r="403" spans="15:149" x14ac:dyDescent="0.25">
      <c r="O403" s="4"/>
      <c r="R403"/>
      <c r="BQ403" s="4"/>
      <c r="BR403" s="4"/>
      <c r="CE403" s="1"/>
      <c r="ES403"/>
    </row>
    <row r="404" spans="15:149" x14ac:dyDescent="0.25">
      <c r="CE404" s="1"/>
    </row>
    <row r="405" spans="15:149" x14ac:dyDescent="0.25">
      <c r="CE405" s="1"/>
    </row>
    <row r="406" spans="15:149" x14ac:dyDescent="0.25">
      <c r="CE406" s="1"/>
    </row>
    <row r="407" spans="15:149" x14ac:dyDescent="0.25">
      <c r="CE407" s="1"/>
    </row>
    <row r="408" spans="15:149" x14ac:dyDescent="0.25">
      <c r="CE408" s="1"/>
    </row>
    <row r="409" spans="15:149" x14ac:dyDescent="0.25">
      <c r="CE409" s="1"/>
    </row>
    <row r="410" spans="15:149" x14ac:dyDescent="0.25">
      <c r="CE410" s="1"/>
    </row>
    <row r="411" spans="15:149" x14ac:dyDescent="0.25">
      <c r="CE411" s="1"/>
    </row>
    <row r="412" spans="15:149" x14ac:dyDescent="0.25">
      <c r="CE412" s="1"/>
    </row>
    <row r="413" spans="15:149" x14ac:dyDescent="0.25">
      <c r="CE413" s="1"/>
    </row>
    <row r="414" spans="15:149" x14ac:dyDescent="0.25">
      <c r="CE414" s="1"/>
    </row>
    <row r="415" spans="15:149" x14ac:dyDescent="0.25">
      <c r="CE415" s="1"/>
    </row>
    <row r="416" spans="15:149" x14ac:dyDescent="0.25">
      <c r="CE416" s="1"/>
    </row>
    <row r="417" spans="83:83" x14ac:dyDescent="0.25">
      <c r="CE417" s="1"/>
    </row>
    <row r="418" spans="83:83" x14ac:dyDescent="0.25">
      <c r="CE418" s="1"/>
    </row>
    <row r="419" spans="83:83" x14ac:dyDescent="0.25">
      <c r="CE419" s="1"/>
    </row>
    <row r="420" spans="83:83" x14ac:dyDescent="0.25">
      <c r="CE420" s="1"/>
    </row>
    <row r="421" spans="83:83" x14ac:dyDescent="0.25">
      <c r="CE421" s="1"/>
    </row>
    <row r="422" spans="83:83" x14ac:dyDescent="0.25">
      <c r="CE422" s="1"/>
    </row>
    <row r="423" spans="83:83" x14ac:dyDescent="0.25">
      <c r="CE423" s="1"/>
    </row>
    <row r="424" spans="83:83" x14ac:dyDescent="0.25">
      <c r="CE424" s="1"/>
    </row>
    <row r="425" spans="83:83" x14ac:dyDescent="0.25">
      <c r="CE425" s="1"/>
    </row>
    <row r="426" spans="83:83" x14ac:dyDescent="0.25">
      <c r="CE426" s="1"/>
    </row>
    <row r="427" spans="83:83" x14ac:dyDescent="0.25">
      <c r="CE427" s="1"/>
    </row>
    <row r="428" spans="83:83" x14ac:dyDescent="0.25">
      <c r="CE428" s="1"/>
    </row>
    <row r="429" spans="83:83" x14ac:dyDescent="0.25">
      <c r="CE429" s="1"/>
    </row>
    <row r="430" spans="83:83" x14ac:dyDescent="0.25">
      <c r="CE430" s="1"/>
    </row>
    <row r="431" spans="83:83" x14ac:dyDescent="0.25">
      <c r="CE431" s="1"/>
    </row>
    <row r="432" spans="83:83" x14ac:dyDescent="0.25">
      <c r="CE432" s="1"/>
    </row>
    <row r="433" spans="83:83" x14ac:dyDescent="0.25">
      <c r="CE433" s="1"/>
    </row>
    <row r="434" spans="83:83" x14ac:dyDescent="0.25">
      <c r="CE434" s="1"/>
    </row>
    <row r="435" spans="83:83" x14ac:dyDescent="0.25">
      <c r="CE435" s="1"/>
    </row>
    <row r="436" spans="83:83" x14ac:dyDescent="0.25">
      <c r="CE436" s="1"/>
    </row>
    <row r="437" spans="83:83" x14ac:dyDescent="0.25">
      <c r="CE437" s="1"/>
    </row>
    <row r="438" spans="83:83" x14ac:dyDescent="0.25">
      <c r="CE438" s="1"/>
    </row>
    <row r="439" spans="83:83" x14ac:dyDescent="0.25">
      <c r="CE439" s="1"/>
    </row>
    <row r="440" spans="83:83" x14ac:dyDescent="0.25">
      <c r="CE440" s="1"/>
    </row>
    <row r="441" spans="83:83" x14ac:dyDescent="0.25">
      <c r="CE441" s="1"/>
    </row>
    <row r="442" spans="83:83" x14ac:dyDescent="0.25">
      <c r="CE442" s="1"/>
    </row>
    <row r="443" spans="83:83" x14ac:dyDescent="0.25">
      <c r="CE443" s="1"/>
    </row>
    <row r="444" spans="83:83" x14ac:dyDescent="0.25">
      <c r="CE444" s="1"/>
    </row>
    <row r="445" spans="83:83" x14ac:dyDescent="0.25">
      <c r="CE445" s="1"/>
    </row>
    <row r="446" spans="83:83" x14ac:dyDescent="0.25">
      <c r="CE446" s="1"/>
    </row>
    <row r="447" spans="83:83" x14ac:dyDescent="0.25">
      <c r="CE447" s="1"/>
    </row>
    <row r="448" spans="83:83" x14ac:dyDescent="0.25">
      <c r="CE448" s="1"/>
    </row>
    <row r="449" spans="83:83" x14ac:dyDescent="0.25">
      <c r="CE449" s="1"/>
    </row>
    <row r="450" spans="83:83" x14ac:dyDescent="0.25">
      <c r="CE450" s="1"/>
    </row>
    <row r="451" spans="83:83" x14ac:dyDescent="0.25">
      <c r="CE451" s="1"/>
    </row>
    <row r="452" spans="83:83" x14ac:dyDescent="0.25">
      <c r="CE452" s="1"/>
    </row>
    <row r="453" spans="83:83" x14ac:dyDescent="0.25">
      <c r="CE453" s="1"/>
    </row>
    <row r="454" spans="83:83" x14ac:dyDescent="0.25">
      <c r="CE454" s="1"/>
    </row>
    <row r="455" spans="83:83" x14ac:dyDescent="0.25">
      <c r="CE455" s="1"/>
    </row>
    <row r="456" spans="83:83" x14ac:dyDescent="0.25">
      <c r="CE456" s="1"/>
    </row>
    <row r="457" spans="83:83" x14ac:dyDescent="0.25">
      <c r="CE457" s="1"/>
    </row>
  </sheetData>
  <sortState xmlns:xlrd2="http://schemas.microsoft.com/office/spreadsheetml/2017/richdata2" ref="AS2:BC204">
    <sortCondition ref="AS1:AS204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1507-9562-48E9-B8F5-B17CC6474944}">
  <dimension ref="A1"/>
  <sheetViews>
    <sheetView topLeftCell="A233" workbookViewId="0">
      <selection activeCell="J255" sqref="J255"/>
    </sheetView>
  </sheetViews>
  <sheetFormatPr defaultRowHeight="15" x14ac:dyDescent="0.25"/>
  <cols>
    <col min="1" max="1" width="11.42578125" customWidth="1"/>
    <col min="2" max="2" width="10.5703125" customWidth="1"/>
    <col min="3" max="3" width="13.7109375" customWidth="1"/>
  </cols>
  <sheetData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Dataset_Verificacao</vt:lpstr>
      <vt:lpstr>Dataset_Realizado2022</vt:lpstr>
      <vt:lpstr>Planilha3</vt:lpstr>
      <vt:lpstr>03_CSVdatasetMes_original</vt:lpstr>
      <vt:lpstr>CONFAZ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Patricia Silva Pimentel</dc:creator>
  <cp:lastModifiedBy>Elivania dos Santos Ferreira</cp:lastModifiedBy>
  <cp:lastPrinted>2023-01-29T12:22:25Z</cp:lastPrinted>
  <dcterms:created xsi:type="dcterms:W3CDTF">2023-01-20T18:39:58Z</dcterms:created>
  <dcterms:modified xsi:type="dcterms:W3CDTF">2023-01-30T18:26:15Z</dcterms:modified>
</cp:coreProperties>
</file>