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723340323\ownCloud\SEMFAZ\MESTRADO\DISSERTACAO\Apresentação_Defesa\"/>
    </mc:Choice>
  </mc:AlternateContent>
  <xr:revisionPtr revIDLastSave="0" documentId="13_ncr:1_{86934FA1-AF92-431C-8286-AE2F0C04C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  <sheet name="Previsoes_Deep_Learning_Mais_Ep" sheetId="1" r:id="rId2"/>
  </sheets>
  <definedNames>
    <definedName name="SegmentaçãodeDados_receita">#N/A</definedName>
    <definedName name="SegmentaçãodeDados_uf">#N/A</definedName>
  </definedNames>
  <calcPr calcId="181029"/>
  <pivotCaches>
    <pivotCache cacheId="11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Q7" i="2" l="1"/>
  <c r="C18" i="2" s="1"/>
  <c r="B18" i="2" s="1"/>
  <c r="R7" i="2"/>
  <c r="E20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A22" i="2"/>
  <c r="AD11" i="2"/>
  <c r="AC11" i="2"/>
  <c r="A21" i="2"/>
  <c r="AD13" i="2"/>
  <c r="AE16" i="2"/>
  <c r="AD17" i="2"/>
  <c r="AE17" i="2"/>
  <c r="AC17" i="2"/>
  <c r="AC16" i="2"/>
  <c r="AD16" i="2"/>
  <c r="AE12" i="2"/>
  <c r="AE14" i="2"/>
  <c r="AE15" i="2"/>
  <c r="AE13" i="2"/>
  <c r="AD12" i="2"/>
  <c r="AC12" i="2"/>
  <c r="AD14" i="2"/>
  <c r="AD15" i="2"/>
  <c r="AC14" i="2"/>
  <c r="AC15" i="2"/>
  <c r="AC13" i="2"/>
  <c r="C20" i="2" l="1"/>
  <c r="E18" i="2"/>
  <c r="D20" i="2"/>
  <c r="D18" i="2"/>
  <c r="B20" i="2"/>
  <c r="X7" i="2"/>
  <c r="V7" i="2"/>
  <c r="T7" i="2"/>
  <c r="C19" i="2" l="1"/>
  <c r="B19" i="2"/>
  <c r="E21" i="2"/>
  <c r="C21" i="2"/>
  <c r="E19" i="2"/>
  <c r="D19" i="2"/>
  <c r="D22" i="2"/>
  <c r="E22" i="2"/>
  <c r="D21" i="2"/>
  <c r="B22" i="2"/>
  <c r="C22" i="2"/>
  <c r="B21" i="2"/>
</calcChain>
</file>

<file path=xl/sharedStrings.xml><?xml version="1.0" encoding="utf-8"?>
<sst xmlns="http://schemas.openxmlformats.org/spreadsheetml/2006/main" count="506" uniqueCount="66">
  <si>
    <t>indice</t>
  </si>
  <si>
    <t>uf</t>
  </si>
  <si>
    <t>receita</t>
  </si>
  <si>
    <t>seletor</t>
  </si>
  <si>
    <t>seletor_model</t>
  </si>
  <si>
    <t>features</t>
  </si>
  <si>
    <t>modelo_trinamamento</t>
  </si>
  <si>
    <t>LearnRate</t>
  </si>
  <si>
    <t>LastEpoch</t>
  </si>
  <si>
    <t>LastmodelLos</t>
  </si>
  <si>
    <t>LastmodelRMSE</t>
  </si>
  <si>
    <t>BestSavedEpoch</t>
  </si>
  <si>
    <t>BestSavedmodelLos</t>
  </si>
  <si>
    <t>BestSavedmodelRMSE</t>
  </si>
  <si>
    <t>Data</t>
  </si>
  <si>
    <t>Predicao</t>
  </si>
  <si>
    <t>Realizado</t>
  </si>
  <si>
    <t>MA</t>
  </si>
  <si>
    <t>CFEM</t>
  </si>
  <si>
    <t>KBest</t>
  </si>
  <si>
    <t>GradientBoostingRegressor</t>
  </si>
  <si>
    <t>x_3,DolarComercial,ICMS_TOTAL,ST_EXTERNO,ICMS_SIMP_NACIO,IPVA,Exportacao,Importacao,SalarioMinimo,ResvInternac,Tx_SELIC_Perd,SINAP_Alto,SINAP_Baixo,SINAP_Minimo,SINAP_Normal,TxIPCA,IPP,PIB_MenBR,EXPT_SLZ_TOTAL,EXPT_SLZ_ProdIndQuim,MetaisCcomuns,Prod_Minerais,PIB_Mun,RndPrCap_Mun,VA_BrtAdm,VA_BrtIndust,VA_BrtServExclAdm,VA_ImpostosProd_,VA_BrtTotal,PercResSP_Nom,CFEM_MA,CFEM_Mun,Coef_IPM,Gasolina_Brasil,Ajustes_MA_Munic,DvLq_Gov_MA,ICMS_Muns,TOTAL_ArrecMun</t>
  </si>
  <si>
    <t>CNN</t>
  </si>
  <si>
    <t>LSTM</t>
  </si>
  <si>
    <t>LSTM_COMPLEX</t>
  </si>
  <si>
    <t>GRU</t>
  </si>
  <si>
    <t>FEP</t>
  </si>
  <si>
    <t>RegressionLasso</t>
  </si>
  <si>
    <t>XGBRegressor</t>
  </si>
  <si>
    <t>x_3,x_2,x_1,DolarComercial,ICMS,ICMS_DvAtTrb,ICMS_TOTAL,ST_EXTERNO,ST_INTERNO,ICMS_SIMP_NACIO,IPVA,IGPM,IBC_Br,Exportacao,Importacao,SalarioMinimo,ResvInternac,Tx_SELIC_Perd,INPC,SINAP_Alto,SINAP_Baixo,SINAP_Minimo,SINAP_Normal,TxDesocupados,TxIPCA,Petroleo_Brent_Brasil,IPP,PIB_MenBR,EXPT_SLZ_TOTAL,EXPT_SLZ_ProdIndQuim,PrcInvRndPrCpMn</t>
  </si>
  <si>
    <t>FPM</t>
  </si>
  <si>
    <t>RegressionRidge</t>
  </si>
  <si>
    <t>x_3,x_1,IPVA,IGPM,IBC_Br,Importacao,TxDesocupados,TxIPCA,Petroleo_Brent_Brasil,PIB_MenBR,TransacoesEspeciais,CFEM_MA,CFEM_Total,Gasolina_Brasil,FinMA_MnRestPrim,FinMA_MnRestNom,DvLq_Sao_Luis_MA,DvLq_MA_ExcCapital,ICMS_Muns,TOTAL_ArrecMun</t>
  </si>
  <si>
    <t>ICMS</t>
  </si>
  <si>
    <t>x_1,DolarComercial,ICMS,ICMS_TOTAL,ST_EXTERNO,ICMS_SIMP_NACIO,SalarioMinimo,ResvInternac,SINAP_Alto,SINAP_Baixo,SINAP_Minimo,SINAP_Normal,TxDesocupados,PIB_MenBR,EXPT_SLZ_ProdIndQuim,MetaisCcomuns,Prod_Minerais,PIB_Mun,RndPrCap_Mun,VA_BrtAdm,VA_BrtIndust,VA_BrtServExclAdm,VA_ImpostosProd_,VA_BrtTotal,PercResSP_Nom,Coef_IPM,Gasolina_Brasil,DvLq_Gov_MA,DvLq_Sao_Luis_MA,Coef_CIFPM_SLZ</t>
  </si>
  <si>
    <t>IPI</t>
  </si>
  <si>
    <t>x_3,x_2,DolarComercial,ICMS,ICMS_DvAtTrb,ICMS_TOTAL,ST_EXTERNO,ST_INTERNO,ICMS_SIMP_NACIO,IPVA,IGPM,IBC_Br,Exportacao,ResvInternac,Tx_SELIC_Perd,INPC,SINAP_Alto,SINAP_Baixo,SINAP_Minimo,SINAP_Normal,TxDesocupados,TxIPCA,Petroleo_Brent_Brasil,IPP,PIB_MenBR,EXPT_SLZ_TOTAL,EXPT_SLZ_ProdIndQuim,MetaisCcomuns,Prod_Minerais,TransacoesEspeciais,PIB_Mun,RndPrCap_Mun,VA_BrtAdm,VA_BrtAgro,VA_BrtIndust,VA_BrtServExclAdm,VA_ImpostosProd_,VA_BrtTotal,CFEM_MA,CFEM_Total,CFEM_Mun,Veic_PgtoIPVA,Coef_IPM,FinMA_MnRestPrim,FinMA_MnRestNom,FinMA_Mn_JrNom,Ajustes_MA_Munic,DvLq_Gov_MA,DvLq_Sao_Luis_MA,DvLq_MA_ExcCapital,ICMS_DvAtTrb_Muns,ICMS_Muns,IPVA_Muns,TOTAL_ArrecMun,Coef_CIFPM_SLZ</t>
  </si>
  <si>
    <t>IPVA</t>
  </si>
  <si>
    <t>x_3,x_2,x_1,DolarComercial,ICMS,ICMS_DvAtTrb,ICMS_TOTAL,ST_EXTERNO,ST_INTERNO,ICMS_SIMP_NACIO,IPVA,IGPM,IBC_Br,Exportacao,Importacao,SalarioMinimo,ResvInternac,Tx_SELIC_Perd,INPC,SINAP_Alto,SINAP_Baixo,PrcInvRndPrCpMn</t>
  </si>
  <si>
    <t>Features Selecionadas</t>
  </si>
  <si>
    <t>Learn Rate</t>
  </si>
  <si>
    <t>jan</t>
  </si>
  <si>
    <t>fev</t>
  </si>
  <si>
    <t>Total Predição</t>
  </si>
  <si>
    <t>Predição</t>
  </si>
  <si>
    <t>Executado</t>
  </si>
  <si>
    <t>Meses</t>
  </si>
  <si>
    <t>Valores</t>
  </si>
  <si>
    <t>Total Diferença</t>
  </si>
  <si>
    <t>Diferença</t>
  </si>
  <si>
    <t>RMSE</t>
  </si>
  <si>
    <t>Loss</t>
  </si>
  <si>
    <t>Épocas</t>
  </si>
  <si>
    <t>Modelo</t>
  </si>
  <si>
    <t>Menor RMSE</t>
  </si>
  <si>
    <t>Diferença absoluta</t>
  </si>
  <si>
    <t>Menor Loss</t>
  </si>
  <si>
    <t>Menor Diferença</t>
  </si>
  <si>
    <t>Total Geral</t>
  </si>
  <si>
    <t>Bimestre</t>
  </si>
  <si>
    <t>TempoTotal</t>
  </si>
  <si>
    <t>RNN</t>
  </si>
  <si>
    <t>RNN_COMPLEX</t>
  </si>
  <si>
    <t>Qnt. Features</t>
  </si>
  <si>
    <t>Qnt.</t>
  </si>
  <si>
    <t>Máx. de TempoTotal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</si>
</sst>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;[Red]\-0.0000\ "/>
    <numFmt numFmtId="165" formatCode="#,##0.00_ ;[Red]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14" fontId="0" fillId="0" borderId="0" xfId="0" applyNumberFormat="1"/>
    <xf numFmtId="3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pivotButton="1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165" fontId="18" fillId="0" borderId="0" xfId="0" applyNumberFormat="1" applyFont="1"/>
    <xf numFmtId="0" fontId="18" fillId="0" borderId="0" xfId="0" applyFont="1"/>
    <xf numFmtId="0" fontId="18" fillId="34" borderId="11" xfId="0" applyFont="1" applyFill="1" applyBorder="1"/>
    <xf numFmtId="0" fontId="18" fillId="34" borderId="12" xfId="0" applyFont="1" applyFill="1" applyBorder="1"/>
    <xf numFmtId="165" fontId="18" fillId="34" borderId="13" xfId="0" applyNumberFormat="1" applyFont="1" applyFill="1" applyBorder="1"/>
    <xf numFmtId="0" fontId="16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164" fontId="18" fillId="0" borderId="0" xfId="0" applyNumberFormat="1" applyFont="1" applyAlignment="1">
      <alignment vertical="center" wrapText="1"/>
    </xf>
    <xf numFmtId="0" fontId="18" fillId="0" borderId="0" xfId="0" pivotButton="1" applyFont="1" applyAlignment="1">
      <alignment horizontal="center" vertical="center" wrapText="1"/>
    </xf>
    <xf numFmtId="0" fontId="18" fillId="0" borderId="0" xfId="0" pivotButton="1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/>
    </xf>
    <xf numFmtId="0" fontId="18" fillId="0" borderId="0" xfId="0" applyNumberFormat="1" applyFont="1"/>
    <xf numFmtId="0" fontId="18" fillId="0" borderId="0" xfId="0" applyNumberFormat="1" applyFont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92"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4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numFmt numFmtId="165" formatCode="#,##0.00_ ;[Red]\-#,##0.00\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0.0000_ ;[Red]\-0.0000\ "/>
    </dxf>
    <dxf>
      <alignment vertical="center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4</xdr:row>
      <xdr:rowOff>104775</xdr:rowOff>
    </xdr:from>
    <xdr:to>
      <xdr:col>4</xdr:col>
      <xdr:colOff>866775</xdr:colOff>
      <xdr:row>10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ceita">
              <a:extLst>
                <a:ext uri="{FF2B5EF4-FFF2-40B4-BE49-F238E27FC236}">
                  <a16:creationId xmlns:a16="http://schemas.microsoft.com/office/drawing/2014/main" id="{28FF8C9C-4F1C-D424-EBFB-320D20A56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e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6" y="866775"/>
              <a:ext cx="3590924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0</xdr:col>
      <xdr:colOff>219075</xdr:colOff>
      <xdr:row>0</xdr:row>
      <xdr:rowOff>104775</xdr:rowOff>
    </xdr:from>
    <xdr:ext cx="1828800" cy="64770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uf 1">
              <a:extLst>
                <a:ext uri="{FF2B5EF4-FFF2-40B4-BE49-F238E27FC236}">
                  <a16:creationId xmlns:a16="http://schemas.microsoft.com/office/drawing/2014/main" id="{A6E235C9-2FCC-442B-900D-C9AE29E79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04775"/>
              <a:ext cx="18288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vania dos Santos Ferreira" refreshedDate="44965.591811458333" missingItemsLimit="0" createdVersion="8" refreshedVersion="8" minRefreshableVersion="3" recordCount="72" xr:uid="{69F70EFC-BC43-4B13-91E5-1CA33E03D7F0}">
  <cacheSource type="worksheet">
    <worksheetSource ref="A1:S73" sheet="Previsoes_Deep_Learning_Mais_Ep"/>
  </cacheSource>
  <cacheFields count="21">
    <cacheField name="indice" numFmtId="0">
      <sharedItems containsSemiMixedTypes="0" containsString="0" containsNumber="1" containsInteger="1" minValue="0" maxValue="71"/>
    </cacheField>
    <cacheField name="uf" numFmtId="0">
      <sharedItems count="1">
        <s v="MA"/>
      </sharedItems>
    </cacheField>
    <cacheField name="receita" numFmtId="0">
      <sharedItems count="6">
        <s v="CFEM"/>
        <s v="FEP"/>
        <s v="FPM"/>
        <s v="ICMS"/>
        <s v="IPI"/>
        <s v="IPVA"/>
      </sharedItems>
    </cacheField>
    <cacheField name="seletor" numFmtId="0">
      <sharedItems count="3">
        <s v="KBest"/>
        <s v="RegressionLasso"/>
        <s v="RegressionRidge"/>
      </sharedItems>
    </cacheField>
    <cacheField name="seletor_model" numFmtId="0">
      <sharedItems count="2">
        <s v="GradientBoostingRegressor"/>
        <s v="XGBRegressor"/>
      </sharedItems>
    </cacheField>
    <cacheField name="features" numFmtId="0">
      <sharedItems count="6" longText="1">
        <s v="x_3,DolarComercial,ICMS_TOTAL,ST_EXTERNO,ICMS_SIMP_NACIO,IPVA,Exportacao,Importacao,SalarioMinimo,ResvInternac,Tx_SELIC_Perd,SINAP_Alto,SINAP_Baixo,SINAP_Minimo,SINAP_Normal,TxIPCA,IPP,PIB_MenBR,EXPT_SLZ_TOTAL,EXPT_SLZ_ProdIndQuim,MetaisCcomuns,Prod_Minerais,PIB_Mun,RndPrCap_Mun,VA_BrtAdm,VA_BrtIndust,VA_BrtServExclAdm,VA_ImpostosProd_,VA_BrtTotal,PercResSP_Nom,CFEM_MA,CFEM_Mun,Coef_IPM,Gasolina_Brasil,Ajustes_MA_Munic,DvLq_Gov_MA,ICMS_Muns,TOTAL_ArrecMun"/>
        <s v="x_3,x_2,x_1,DolarComercial,ICMS,ICMS_DvAtTrb,ICMS_TOTAL,ST_EXTERNO,ST_INTERNO,ICMS_SIMP_NACIO,IPVA,IGPM,IBC_Br,Exportacao,Importacao,SalarioMinimo,ResvInternac,Tx_SELIC_Perd,INPC,SINAP_Alto,SINAP_Baixo,SINAP_Minimo,SINAP_Normal,TxDesocupados,TxIPCA,Petroleo_Brent_Brasil,IPP,PIB_MenBR,EXPT_SLZ_TOTAL,EXPT_SLZ_ProdIndQuim,PrcInvRndPrCpMn"/>
        <s v="x_3,x_1,IPVA,IGPM,IBC_Br,Importacao,TxDesocupados,TxIPCA,Petroleo_Brent_Brasil,PIB_MenBR,TransacoesEspeciais,CFEM_MA,CFEM_Total,Gasolina_Brasil,FinMA_MnRestPrim,FinMA_MnRestNom,DvLq_Sao_Luis_MA,DvLq_MA_ExcCapital,ICMS_Muns,TOTAL_ArrecMun"/>
        <s v="x_1,DolarComercial,ICMS,ICMS_TOTAL,ST_EXTERNO,ICMS_SIMP_NACIO,SalarioMinimo,ResvInternac,SINAP_Alto,SINAP_Baixo,SINAP_Minimo,SINAP_Normal,TxDesocupados,PIB_MenBR,EXPT_SLZ_ProdIndQuim,MetaisCcomuns,Prod_Minerais,PIB_Mun,RndPrCap_Mun,VA_BrtAdm,VA_BrtIndust,VA_BrtServExclAdm,VA_ImpostosProd_,VA_BrtTotal,PercResSP_Nom,Coef_IPM,Gasolina_Brasil,DvLq_Gov_MA,DvLq_Sao_Luis_MA,Coef_CIFPM_SLZ"/>
        <s v="x_3,x_2,DolarComercial,ICMS,ICMS_DvAtTrb,ICMS_TOTAL,ST_EXTERNO,ST_INTERNO,ICMS_SIMP_NACIO,IPVA,IGPM,IBC_Br,Exportacao,ResvInternac,Tx_SELIC_Perd,INPC,SINAP_Alto,SINAP_Baixo,SINAP_Minimo,SINAP_Normal,TxDesocupados,TxIPCA,Petroleo_Brent_Brasil,IPP,PIB_MenBR,EXPT_SLZ_TOTAL,EXPT_SLZ_ProdIndQuim,MetaisCcomuns,Prod_Minerais,TransacoesEspeciais,PIB_Mun,RndPrCap_Mun,VA_BrtAdm,VA_BrtAgro,VA_BrtIndust,VA_BrtServExclAdm,VA_ImpostosProd_,VA_BrtTotal,CFEM_MA,CFEM_Total,CFEM_Mun,Veic_PgtoIPVA,Coef_IPM,FinMA_MnRestPrim,FinMA_MnRestNom,FinMA_Mn_JrNom,Ajustes_MA_Munic,DvLq_Gov_MA,DvLq_Sao_Luis_MA,DvLq_MA_ExcCapital,ICMS_DvAtTrb_Muns,ICMS_Muns,IPVA_Muns,TOTAL_ArrecMun,Coef_CIFPM_SLZ"/>
        <s v="x_3,x_2,x_1,DolarComercial,ICMS,ICMS_DvAtTrb,ICMS_TOTAL,ST_EXTERNO,ST_INTERNO,ICMS_SIMP_NACIO,IPVA,IGPM,IBC_Br,Exportacao,Importacao,SalarioMinimo,ResvInternac,Tx_SELIC_Perd,INPC,SINAP_Alto,SINAP_Baixo,PrcInvRndPrCpMn"/>
      </sharedItems>
    </cacheField>
    <cacheField name="Qnt. Features" numFmtId="0">
      <sharedItems containsSemiMixedTypes="0" containsString="0" containsNumber="1" containsInteger="1" minValue="20" maxValue="55"/>
    </cacheField>
    <cacheField name="modelo_trinamamento" numFmtId="0">
      <sharedItems count="6">
        <s v="CNN"/>
        <s v="LSTM"/>
        <s v="LSTM_COMPLEX"/>
        <s v="GRU"/>
        <s v="RNN"/>
        <s v="RNN_COMPLEX"/>
      </sharedItems>
    </cacheField>
    <cacheField name="TempoTotal" numFmtId="0">
      <sharedItems containsSemiMixedTypes="0" containsString="0" containsNumber="1" minValue="0.31" maxValue="7.4"/>
    </cacheField>
    <cacheField name="LearnRate" numFmtId="0">
      <sharedItems containsSemiMixedTypes="0" containsString="0" containsNumber="1" minValue="1E-4" maxValue="0.01"/>
    </cacheField>
    <cacheField name="LastEpoch" numFmtId="0">
      <sharedItems containsSemiMixedTypes="0" containsString="0" containsNumber="1" containsInteger="1" minValue="50" maxValue="100"/>
    </cacheField>
    <cacheField name="LastmodelLos" numFmtId="0">
      <sharedItems containsSemiMixedTypes="0" containsString="0" containsNumber="1" minValue="1.9599999999999999E-2" maxValue="49909"/>
    </cacheField>
    <cacheField name="LastmodelRMSE" numFmtId="0">
      <sharedItems containsSemiMixedTypes="0" containsString="0" containsNumber="1" minValue="0.1399" maxValue="23761"/>
    </cacheField>
    <cacheField name="BestSavedEpoch" numFmtId="0">
      <sharedItems containsSemiMixedTypes="0" containsString="0" containsNumber="1" containsInteger="1" minValue="1" maxValue="100" count="23">
        <n v="2"/>
        <n v="99"/>
        <n v="43"/>
        <n v="26"/>
        <n v="70"/>
        <n v="1"/>
        <n v="100"/>
        <n v="50"/>
        <n v="80"/>
        <n v="59"/>
        <n v="94"/>
        <n v="13"/>
        <n v="51"/>
        <n v="10"/>
        <n v="12"/>
        <n v="9"/>
        <n v="22"/>
        <n v="65"/>
        <n v="77"/>
        <n v="20"/>
        <n v="45"/>
        <n v="53"/>
        <n v="64"/>
      </sharedItems>
    </cacheField>
    <cacheField name="BestSavedmodelLos" numFmtId="0">
      <sharedItems containsSemiMixedTypes="0" containsString="0" containsNumber="1" minValue="1.8700000000000001E-2" maxValue="49909" count="36">
        <n v="5.2499999999999998E-2"/>
        <n v="1.8700000000000001E-2"/>
        <n v="1.89E-2"/>
        <n v="2.2599999999999999E-2"/>
        <n v="3.0200000000000001E-2"/>
        <n v="5.6300000000000003E-2"/>
        <n v="16805"/>
        <n v="19548"/>
        <n v="49909"/>
        <n v="32639"/>
        <n v="5646"/>
        <n v="12153"/>
        <n v="12833"/>
        <n v="14106"/>
        <n v="18327"/>
        <n v="18055"/>
        <n v="28743"/>
        <n v="0.53080000000000005"/>
        <n v="26255"/>
        <n v="11649"/>
        <n v="14235"/>
        <n v="25272"/>
        <n v="12832"/>
        <n v="0.39419999999999999"/>
        <n v="8.0500000000000002E-2"/>
        <n v="0.65969999999999995"/>
        <n v="0.67369999999999997"/>
        <n v="0.35980000000000001"/>
        <n v="17091"/>
        <n v="7.2700000000000001E-2"/>
        <n v="0.22189999999999999"/>
        <n v="0.20649999999999999"/>
        <n v="0.151"/>
        <n v="0.1852"/>
        <n v="0.50980000000000003"/>
        <n v="5.3999999999999999E-2"/>
      </sharedItems>
    </cacheField>
    <cacheField name="BestSavedmodelRMSE" numFmtId="0">
      <sharedItems containsSemiMixedTypes="0" containsString="0" containsNumber="1" minValue="0.13669999999999999" maxValue="23761" count="35">
        <n v="0.22919999999999999"/>
        <n v="0.13669999999999999"/>
        <n v="0.13730000000000001"/>
        <n v="0.1502"/>
        <n v="0.17380000000000001"/>
        <n v="0.23730000000000001"/>
        <n v="12964"/>
        <n v="13981"/>
        <n v="2234"/>
        <n v="18066"/>
        <n v="23761"/>
        <n v="11024"/>
        <n v="11328"/>
        <n v="11877"/>
        <n v="13538"/>
        <n v="13437"/>
        <n v="16954"/>
        <n v="0.72860000000000003"/>
        <n v="16203"/>
        <n v="10793"/>
        <n v="11931"/>
        <n v="15897"/>
        <n v="0.62780000000000002"/>
        <n v="0.28370000000000001"/>
        <n v="0.81220000000000003"/>
        <n v="0.82079999999999997"/>
        <n v="0.59989999999999999"/>
        <n v="13073"/>
        <n v="0.26960000000000001"/>
        <n v="0.47110000000000002"/>
        <n v="0.45440000000000003"/>
        <n v="0.3886"/>
        <n v="0.4304"/>
        <n v="0.71399999999999997"/>
        <n v="0.2324"/>
      </sharedItems>
    </cacheField>
    <cacheField name="Data" numFmtId="14">
      <sharedItems containsSemiMixedTypes="0" containsNonDate="0" containsDate="1" containsString="0" minDate="2022-01-16T00:00:00" maxDate="2022-02-23T00:00:00" count="12">
        <d v="2022-01-16T00:00:00"/>
        <d v="2022-02-16T00:00:00"/>
        <d v="2022-01-18T00:00:00"/>
        <d v="2022-02-18T00:00:00"/>
        <d v="2022-01-19T00:00:00"/>
        <d v="2022-02-19T00:00:00"/>
        <d v="2022-01-20T00:00:00"/>
        <d v="2022-02-20T00:00:00"/>
        <d v="2022-01-21T00:00:00"/>
        <d v="2022-02-21T00:00:00"/>
        <d v="2022-01-22T00:00:00"/>
        <d v="2022-02-22T00:00:00"/>
      </sharedItems>
      <fieldGroup par="19" base="16">
        <rangePr groupBy="days" startDate="2022-01-16T00:00:00" endDate="2022-02-23T00:00:00"/>
        <groupItems count="368">
          <s v="&lt;16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2/2022"/>
        </groupItems>
      </fieldGroup>
    </cacheField>
    <cacheField name="Predicao" numFmtId="0">
      <sharedItems containsSemiMixedTypes="0" containsString="0" containsNumber="1" minValue="6581.67" maxValue="61116956"/>
    </cacheField>
    <cacheField name="Realizado" numFmtId="0">
      <sharedItems containsSemiMixedTypes="0" containsString="0" containsNumber="1" minValue="14208.74" maxValue="74870189.540000007"/>
    </cacheField>
    <cacheField name="Meses" numFmtId="0" databaseField="0">
      <fieldGroup base="16">
        <rangePr groupBy="months" startDate="2022-01-16T00:00:00" endDate="2022-02-23T00:00:00"/>
        <groupItems count="14">
          <s v="&lt;16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2/2022"/>
        </groupItems>
      </fieldGroup>
    </cacheField>
    <cacheField name="Diferenca" numFmtId="0" formula="Realizado-Predicao" databaseField="0"/>
  </cacheFields>
  <extLst>
    <ext xmlns:x14="http://schemas.microsoft.com/office/spreadsheetml/2009/9/main" uri="{725AE2AE-9491-48be-B2B4-4EB974FC3084}">
      <x14:pivotCacheDefinition pivotCacheId="827293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0"/>
    <x v="0"/>
    <x v="0"/>
    <x v="0"/>
    <x v="0"/>
    <x v="0"/>
    <n v="38"/>
    <x v="0"/>
    <n v="0.31"/>
    <n v="1E-4"/>
    <n v="100"/>
    <n v="0.3659"/>
    <n v="0.60489999999999999"/>
    <x v="0"/>
    <x v="0"/>
    <x v="0"/>
    <x v="0"/>
    <n v="20572.87"/>
    <n v="14208.74"/>
  </r>
  <r>
    <n v="1"/>
    <x v="0"/>
    <x v="0"/>
    <x v="0"/>
    <x v="0"/>
    <x v="0"/>
    <n v="38"/>
    <x v="0"/>
    <n v="0.31"/>
    <n v="1E-4"/>
    <n v="100"/>
    <n v="0.3659"/>
    <n v="0.60489999999999999"/>
    <x v="0"/>
    <x v="0"/>
    <x v="0"/>
    <x v="1"/>
    <n v="24046.65"/>
    <n v="15555.34"/>
  </r>
  <r>
    <n v="12"/>
    <x v="0"/>
    <x v="0"/>
    <x v="0"/>
    <x v="0"/>
    <x v="0"/>
    <n v="38"/>
    <x v="1"/>
    <n v="2.41"/>
    <n v="1E-4"/>
    <n v="100"/>
    <n v="1.9599999999999999E-2"/>
    <n v="0.1399"/>
    <x v="1"/>
    <x v="1"/>
    <x v="1"/>
    <x v="0"/>
    <n v="15917.73"/>
    <n v="14208.74"/>
  </r>
  <r>
    <n v="13"/>
    <x v="0"/>
    <x v="0"/>
    <x v="0"/>
    <x v="0"/>
    <x v="0"/>
    <n v="38"/>
    <x v="1"/>
    <n v="2.41"/>
    <n v="1E-4"/>
    <n v="100"/>
    <n v="1.9599999999999999E-2"/>
    <n v="0.1399"/>
    <x v="1"/>
    <x v="1"/>
    <x v="1"/>
    <x v="1"/>
    <n v="15000.74"/>
    <n v="15555.34"/>
  </r>
  <r>
    <n v="24"/>
    <x v="0"/>
    <x v="0"/>
    <x v="0"/>
    <x v="0"/>
    <x v="0"/>
    <n v="38"/>
    <x v="2"/>
    <n v="2.4300000000000002"/>
    <n v="1E-4"/>
    <n v="50"/>
    <n v="2.01E-2"/>
    <n v="0.1416"/>
    <x v="2"/>
    <x v="2"/>
    <x v="2"/>
    <x v="0"/>
    <n v="15385.45"/>
    <n v="14208.74"/>
  </r>
  <r>
    <n v="25"/>
    <x v="0"/>
    <x v="0"/>
    <x v="0"/>
    <x v="0"/>
    <x v="0"/>
    <n v="38"/>
    <x v="2"/>
    <n v="2.4300000000000002"/>
    <n v="1E-4"/>
    <n v="50"/>
    <n v="2.01E-2"/>
    <n v="0.1416"/>
    <x v="2"/>
    <x v="2"/>
    <x v="2"/>
    <x v="1"/>
    <n v="15099.46"/>
    <n v="15555.34"/>
  </r>
  <r>
    <n v="36"/>
    <x v="0"/>
    <x v="0"/>
    <x v="0"/>
    <x v="0"/>
    <x v="0"/>
    <n v="38"/>
    <x v="3"/>
    <n v="2.42"/>
    <n v="1E-4"/>
    <n v="80"/>
    <n v="3.5000000000000003E-2"/>
    <n v="0.18720000000000001"/>
    <x v="3"/>
    <x v="3"/>
    <x v="3"/>
    <x v="0"/>
    <n v="6581.67"/>
    <n v="14208.74"/>
  </r>
  <r>
    <n v="37"/>
    <x v="0"/>
    <x v="0"/>
    <x v="0"/>
    <x v="0"/>
    <x v="0"/>
    <n v="38"/>
    <x v="3"/>
    <n v="2.42"/>
    <n v="1E-4"/>
    <n v="80"/>
    <n v="3.5000000000000003E-2"/>
    <n v="0.18720000000000001"/>
    <x v="3"/>
    <x v="3"/>
    <x v="3"/>
    <x v="1"/>
    <n v="9055.7800000000007"/>
    <n v="15555.34"/>
  </r>
  <r>
    <n v="48"/>
    <x v="0"/>
    <x v="0"/>
    <x v="0"/>
    <x v="0"/>
    <x v="0"/>
    <n v="38"/>
    <x v="4"/>
    <n v="3.39"/>
    <n v="1E-4"/>
    <n v="100"/>
    <n v="3.3700000000000001E-2"/>
    <n v="0.18360000000000001"/>
    <x v="4"/>
    <x v="4"/>
    <x v="4"/>
    <x v="0"/>
    <n v="16837.650000000001"/>
    <n v="14208.74"/>
  </r>
  <r>
    <n v="49"/>
    <x v="0"/>
    <x v="0"/>
    <x v="0"/>
    <x v="0"/>
    <x v="0"/>
    <n v="38"/>
    <x v="4"/>
    <n v="3.39"/>
    <n v="1E-4"/>
    <n v="100"/>
    <n v="3.3700000000000001E-2"/>
    <n v="0.18360000000000001"/>
    <x v="4"/>
    <x v="4"/>
    <x v="4"/>
    <x v="1"/>
    <n v="16960.64"/>
    <n v="15555.34"/>
  </r>
  <r>
    <n v="60"/>
    <x v="0"/>
    <x v="0"/>
    <x v="0"/>
    <x v="0"/>
    <x v="0"/>
    <n v="38"/>
    <x v="5"/>
    <n v="0.82"/>
    <n v="0.01"/>
    <n v="100"/>
    <n v="0.1027"/>
    <n v="0.32050000000000001"/>
    <x v="5"/>
    <x v="5"/>
    <x v="5"/>
    <x v="0"/>
    <n v="18104.400000000001"/>
    <n v="14208.74"/>
  </r>
  <r>
    <n v="61"/>
    <x v="0"/>
    <x v="0"/>
    <x v="0"/>
    <x v="0"/>
    <x v="0"/>
    <n v="38"/>
    <x v="5"/>
    <n v="0.82"/>
    <n v="0.01"/>
    <n v="100"/>
    <n v="0.1027"/>
    <n v="0.32050000000000001"/>
    <x v="5"/>
    <x v="5"/>
    <x v="5"/>
    <x v="1"/>
    <n v="18104.400000000001"/>
    <n v="15555.34"/>
  </r>
  <r>
    <n v="2"/>
    <x v="0"/>
    <x v="1"/>
    <x v="1"/>
    <x v="1"/>
    <x v="1"/>
    <n v="31"/>
    <x v="0"/>
    <n v="1.33"/>
    <n v="1E-4"/>
    <n v="100"/>
    <n v="17086"/>
    <n v="13071"/>
    <x v="1"/>
    <x v="6"/>
    <x v="6"/>
    <x v="2"/>
    <n v="1152576.6200000001"/>
    <n v="719937.71"/>
  </r>
  <r>
    <n v="3"/>
    <x v="0"/>
    <x v="1"/>
    <x v="1"/>
    <x v="1"/>
    <x v="1"/>
    <n v="31"/>
    <x v="0"/>
    <n v="1.33"/>
    <n v="1E-4"/>
    <n v="100"/>
    <n v="17086"/>
    <n v="13071"/>
    <x v="1"/>
    <x v="6"/>
    <x v="6"/>
    <x v="3"/>
    <n v="891900.69"/>
    <n v="786058.29"/>
  </r>
  <r>
    <n v="14"/>
    <x v="0"/>
    <x v="1"/>
    <x v="1"/>
    <x v="1"/>
    <x v="1"/>
    <n v="31"/>
    <x v="1"/>
    <n v="6.43"/>
    <n v="1E-4"/>
    <n v="100"/>
    <n v="19548"/>
    <n v="13981"/>
    <x v="6"/>
    <x v="7"/>
    <x v="7"/>
    <x v="2"/>
    <n v="814103.38"/>
    <n v="719937.71"/>
  </r>
  <r>
    <n v="15"/>
    <x v="0"/>
    <x v="1"/>
    <x v="1"/>
    <x v="1"/>
    <x v="1"/>
    <n v="31"/>
    <x v="1"/>
    <n v="6.43"/>
    <n v="1E-4"/>
    <n v="100"/>
    <n v="19548"/>
    <n v="13981"/>
    <x v="6"/>
    <x v="7"/>
    <x v="7"/>
    <x v="3"/>
    <n v="762292.81"/>
    <n v="786058.29"/>
  </r>
  <r>
    <n v="26"/>
    <x v="0"/>
    <x v="1"/>
    <x v="1"/>
    <x v="1"/>
    <x v="1"/>
    <n v="31"/>
    <x v="2"/>
    <n v="3.42"/>
    <n v="1E-4"/>
    <n v="50"/>
    <n v="49909"/>
    <n v="2234"/>
    <x v="7"/>
    <x v="8"/>
    <x v="8"/>
    <x v="2"/>
    <n v="694354.62"/>
    <n v="719937.71"/>
  </r>
  <r>
    <n v="27"/>
    <x v="0"/>
    <x v="1"/>
    <x v="1"/>
    <x v="1"/>
    <x v="1"/>
    <n v="31"/>
    <x v="2"/>
    <n v="3.42"/>
    <n v="1E-4"/>
    <n v="50"/>
    <n v="49909"/>
    <n v="2234"/>
    <x v="7"/>
    <x v="8"/>
    <x v="8"/>
    <x v="3"/>
    <n v="659221.18999999994"/>
    <n v="786058.29"/>
  </r>
  <r>
    <n v="38"/>
    <x v="0"/>
    <x v="1"/>
    <x v="1"/>
    <x v="1"/>
    <x v="1"/>
    <n v="31"/>
    <x v="3"/>
    <n v="7.4"/>
    <n v="1E-4"/>
    <n v="80"/>
    <n v="32639"/>
    <n v="18066"/>
    <x v="8"/>
    <x v="9"/>
    <x v="9"/>
    <x v="2"/>
    <n v="808762"/>
    <n v="719937.71"/>
  </r>
  <r>
    <n v="39"/>
    <x v="0"/>
    <x v="1"/>
    <x v="1"/>
    <x v="1"/>
    <x v="1"/>
    <n v="31"/>
    <x v="3"/>
    <n v="7.4"/>
    <n v="1E-4"/>
    <n v="80"/>
    <n v="32639"/>
    <n v="18066"/>
    <x v="8"/>
    <x v="9"/>
    <x v="9"/>
    <x v="3"/>
    <n v="776152.62"/>
    <n v="786058.29"/>
  </r>
  <r>
    <n v="50"/>
    <x v="0"/>
    <x v="1"/>
    <x v="1"/>
    <x v="1"/>
    <x v="1"/>
    <n v="31"/>
    <x v="4"/>
    <n v="4.3899999999999997"/>
    <n v="1E-4"/>
    <n v="100"/>
    <n v="5646"/>
    <n v="23761"/>
    <x v="6"/>
    <x v="10"/>
    <x v="10"/>
    <x v="2"/>
    <n v="628196.12"/>
    <n v="719937.71"/>
  </r>
  <r>
    <n v="51"/>
    <x v="0"/>
    <x v="1"/>
    <x v="1"/>
    <x v="1"/>
    <x v="1"/>
    <n v="31"/>
    <x v="4"/>
    <n v="4.3899999999999997"/>
    <n v="1E-4"/>
    <n v="100"/>
    <n v="5646"/>
    <n v="23761"/>
    <x v="6"/>
    <x v="10"/>
    <x v="10"/>
    <x v="3"/>
    <n v="635863.81000000006"/>
    <n v="786058.29"/>
  </r>
  <r>
    <n v="62"/>
    <x v="0"/>
    <x v="1"/>
    <x v="1"/>
    <x v="1"/>
    <x v="1"/>
    <n v="31"/>
    <x v="5"/>
    <n v="2.41"/>
    <n v="0.01"/>
    <n v="100"/>
    <n v="33095"/>
    <n v="18192"/>
    <x v="9"/>
    <x v="11"/>
    <x v="11"/>
    <x v="2"/>
    <n v="913952.94"/>
    <n v="719937.71"/>
  </r>
  <r>
    <n v="63"/>
    <x v="0"/>
    <x v="1"/>
    <x v="1"/>
    <x v="1"/>
    <x v="1"/>
    <n v="31"/>
    <x v="5"/>
    <n v="2.41"/>
    <n v="0.01"/>
    <n v="100"/>
    <n v="33095"/>
    <n v="18192"/>
    <x v="9"/>
    <x v="11"/>
    <x v="11"/>
    <x v="3"/>
    <n v="1000767.25"/>
    <n v="786058.29"/>
  </r>
  <r>
    <n v="4"/>
    <x v="0"/>
    <x v="2"/>
    <x v="2"/>
    <x v="0"/>
    <x v="2"/>
    <n v="20"/>
    <x v="0"/>
    <n v="1.1100000000000001"/>
    <n v="1E-4"/>
    <n v="100"/>
    <n v="12833"/>
    <n v="11328"/>
    <x v="6"/>
    <x v="12"/>
    <x v="12"/>
    <x v="4"/>
    <n v="47013152"/>
    <n v="56972497.090000004"/>
  </r>
  <r>
    <n v="5"/>
    <x v="0"/>
    <x v="2"/>
    <x v="2"/>
    <x v="0"/>
    <x v="2"/>
    <n v="20"/>
    <x v="0"/>
    <n v="1.1100000000000001"/>
    <n v="1E-4"/>
    <n v="100"/>
    <n v="12833"/>
    <n v="11328"/>
    <x v="6"/>
    <x v="12"/>
    <x v="12"/>
    <x v="5"/>
    <n v="52572288"/>
    <n v="74870189.540000007"/>
  </r>
  <r>
    <n v="16"/>
    <x v="0"/>
    <x v="2"/>
    <x v="2"/>
    <x v="0"/>
    <x v="2"/>
    <n v="20"/>
    <x v="1"/>
    <n v="5.41"/>
    <n v="1E-4"/>
    <n v="100"/>
    <n v="1417"/>
    <n v="11904"/>
    <x v="10"/>
    <x v="13"/>
    <x v="13"/>
    <x v="4"/>
    <n v="48113196"/>
    <n v="56972497.090000004"/>
  </r>
  <r>
    <n v="17"/>
    <x v="0"/>
    <x v="2"/>
    <x v="2"/>
    <x v="0"/>
    <x v="2"/>
    <n v="20"/>
    <x v="1"/>
    <n v="5.41"/>
    <n v="1E-4"/>
    <n v="100"/>
    <n v="1417"/>
    <n v="11904"/>
    <x v="10"/>
    <x v="13"/>
    <x v="13"/>
    <x v="5"/>
    <n v="59328556"/>
    <n v="74870189.540000007"/>
  </r>
  <r>
    <n v="28"/>
    <x v="0"/>
    <x v="2"/>
    <x v="2"/>
    <x v="0"/>
    <x v="2"/>
    <n v="20"/>
    <x v="2"/>
    <n v="3.41"/>
    <n v="1E-4"/>
    <n v="50"/>
    <n v="18327"/>
    <n v="13538"/>
    <x v="7"/>
    <x v="14"/>
    <x v="14"/>
    <x v="4"/>
    <n v="45281564"/>
    <n v="56972497.090000004"/>
  </r>
  <r>
    <n v="29"/>
    <x v="0"/>
    <x v="2"/>
    <x v="2"/>
    <x v="0"/>
    <x v="2"/>
    <n v="20"/>
    <x v="2"/>
    <n v="3.41"/>
    <n v="1E-4"/>
    <n v="50"/>
    <n v="18327"/>
    <n v="13538"/>
    <x v="7"/>
    <x v="14"/>
    <x v="14"/>
    <x v="5"/>
    <n v="54361416"/>
    <n v="74870189.540000007"/>
  </r>
  <r>
    <n v="40"/>
    <x v="0"/>
    <x v="2"/>
    <x v="2"/>
    <x v="0"/>
    <x v="2"/>
    <n v="20"/>
    <x v="3"/>
    <n v="6.42"/>
    <n v="1E-4"/>
    <n v="80"/>
    <n v="18055"/>
    <n v="13437"/>
    <x v="8"/>
    <x v="15"/>
    <x v="15"/>
    <x v="4"/>
    <n v="48674996"/>
    <n v="56972497.090000004"/>
  </r>
  <r>
    <n v="41"/>
    <x v="0"/>
    <x v="2"/>
    <x v="2"/>
    <x v="0"/>
    <x v="2"/>
    <n v="20"/>
    <x v="3"/>
    <n v="6.42"/>
    <n v="1E-4"/>
    <n v="80"/>
    <n v="18055"/>
    <n v="13437"/>
    <x v="8"/>
    <x v="15"/>
    <x v="15"/>
    <x v="5"/>
    <n v="53499176"/>
    <n v="74870189.540000007"/>
  </r>
  <r>
    <n v="52"/>
    <x v="0"/>
    <x v="2"/>
    <x v="2"/>
    <x v="0"/>
    <x v="2"/>
    <n v="20"/>
    <x v="4"/>
    <n v="4.3899999999999997"/>
    <n v="1E-4"/>
    <n v="100"/>
    <n v="28743"/>
    <n v="16954"/>
    <x v="6"/>
    <x v="16"/>
    <x v="16"/>
    <x v="4"/>
    <n v="40631252"/>
    <n v="56972497.090000004"/>
  </r>
  <r>
    <n v="53"/>
    <x v="0"/>
    <x v="2"/>
    <x v="2"/>
    <x v="0"/>
    <x v="2"/>
    <n v="20"/>
    <x v="4"/>
    <n v="4.3899999999999997"/>
    <n v="1E-4"/>
    <n v="100"/>
    <n v="28743"/>
    <n v="16954"/>
    <x v="6"/>
    <x v="16"/>
    <x v="16"/>
    <x v="5"/>
    <n v="41638868"/>
    <n v="74870189.540000007"/>
  </r>
  <r>
    <n v="64"/>
    <x v="0"/>
    <x v="2"/>
    <x v="2"/>
    <x v="0"/>
    <x v="2"/>
    <n v="20"/>
    <x v="5"/>
    <n v="1.18"/>
    <n v="0.01"/>
    <n v="100"/>
    <n v="21433"/>
    <n v="1464"/>
    <x v="11"/>
    <x v="17"/>
    <x v="17"/>
    <x v="4"/>
    <n v="58414844"/>
    <n v="56972497.090000004"/>
  </r>
  <r>
    <n v="65"/>
    <x v="0"/>
    <x v="2"/>
    <x v="2"/>
    <x v="0"/>
    <x v="2"/>
    <n v="20"/>
    <x v="5"/>
    <n v="1.18"/>
    <n v="0.01"/>
    <n v="100"/>
    <n v="21433"/>
    <n v="1464"/>
    <x v="11"/>
    <x v="17"/>
    <x v="17"/>
    <x v="5"/>
    <n v="60259792"/>
    <n v="74870189.540000007"/>
  </r>
  <r>
    <n v="6"/>
    <x v="0"/>
    <x v="3"/>
    <x v="0"/>
    <x v="0"/>
    <x v="3"/>
    <n v="30"/>
    <x v="0"/>
    <n v="1.38"/>
    <n v="1E-4"/>
    <n v="100"/>
    <n v="39328"/>
    <n v="19831"/>
    <x v="12"/>
    <x v="18"/>
    <x v="18"/>
    <x v="6"/>
    <n v="44257408"/>
    <n v="70700563.890000001"/>
  </r>
  <r>
    <n v="7"/>
    <x v="0"/>
    <x v="3"/>
    <x v="0"/>
    <x v="0"/>
    <x v="3"/>
    <n v="30"/>
    <x v="0"/>
    <n v="1.38"/>
    <n v="1E-4"/>
    <n v="100"/>
    <n v="39328"/>
    <n v="19831"/>
    <x v="12"/>
    <x v="18"/>
    <x v="18"/>
    <x v="7"/>
    <n v="40957836"/>
    <n v="53251349.759999998"/>
  </r>
  <r>
    <n v="18"/>
    <x v="0"/>
    <x v="3"/>
    <x v="0"/>
    <x v="0"/>
    <x v="3"/>
    <n v="30"/>
    <x v="1"/>
    <n v="1.37"/>
    <n v="1E-4"/>
    <n v="100"/>
    <n v="15066"/>
    <n v="12274"/>
    <x v="13"/>
    <x v="19"/>
    <x v="19"/>
    <x v="6"/>
    <n v="50747620"/>
    <n v="70700563.890000001"/>
  </r>
  <r>
    <n v="19"/>
    <x v="0"/>
    <x v="3"/>
    <x v="0"/>
    <x v="0"/>
    <x v="3"/>
    <n v="30"/>
    <x v="1"/>
    <n v="1.37"/>
    <n v="1E-4"/>
    <n v="100"/>
    <n v="15066"/>
    <n v="12274"/>
    <x v="13"/>
    <x v="19"/>
    <x v="19"/>
    <x v="7"/>
    <n v="51603168"/>
    <n v="53251349.759999998"/>
  </r>
  <r>
    <n v="30"/>
    <x v="0"/>
    <x v="3"/>
    <x v="0"/>
    <x v="0"/>
    <x v="3"/>
    <n v="30"/>
    <x v="2"/>
    <n v="1.29"/>
    <n v="1E-4"/>
    <n v="50"/>
    <n v="19063"/>
    <n v="13807"/>
    <x v="14"/>
    <x v="20"/>
    <x v="20"/>
    <x v="6"/>
    <n v="48789464"/>
    <n v="70700563.890000001"/>
  </r>
  <r>
    <n v="31"/>
    <x v="0"/>
    <x v="3"/>
    <x v="0"/>
    <x v="0"/>
    <x v="3"/>
    <n v="30"/>
    <x v="2"/>
    <n v="1.29"/>
    <n v="1E-4"/>
    <n v="50"/>
    <n v="19063"/>
    <n v="13807"/>
    <x v="14"/>
    <x v="20"/>
    <x v="20"/>
    <x v="7"/>
    <n v="49236268"/>
    <n v="53251349.759999998"/>
  </r>
  <r>
    <n v="42"/>
    <x v="0"/>
    <x v="3"/>
    <x v="0"/>
    <x v="0"/>
    <x v="3"/>
    <n v="30"/>
    <x v="3"/>
    <n v="1.39"/>
    <n v="1E-4"/>
    <n v="80"/>
    <n v="34887"/>
    <n v="18678"/>
    <x v="15"/>
    <x v="21"/>
    <x v="21"/>
    <x v="6"/>
    <n v="45100460"/>
    <n v="70700563.890000001"/>
  </r>
  <r>
    <n v="43"/>
    <x v="0"/>
    <x v="3"/>
    <x v="0"/>
    <x v="0"/>
    <x v="3"/>
    <n v="30"/>
    <x v="3"/>
    <n v="1.39"/>
    <n v="1E-4"/>
    <n v="80"/>
    <n v="34887"/>
    <n v="18678"/>
    <x v="15"/>
    <x v="21"/>
    <x v="21"/>
    <x v="7"/>
    <n v="44823276"/>
    <n v="53251349.759999998"/>
  </r>
  <r>
    <n v="54"/>
    <x v="0"/>
    <x v="3"/>
    <x v="0"/>
    <x v="0"/>
    <x v="3"/>
    <n v="30"/>
    <x v="4"/>
    <n v="4.38"/>
    <n v="1E-4"/>
    <n v="100"/>
    <n v="12832"/>
    <n v="11328"/>
    <x v="6"/>
    <x v="22"/>
    <x v="12"/>
    <x v="6"/>
    <n v="50438980"/>
    <n v="70700563.890000001"/>
  </r>
  <r>
    <n v="55"/>
    <x v="0"/>
    <x v="3"/>
    <x v="0"/>
    <x v="0"/>
    <x v="3"/>
    <n v="30"/>
    <x v="4"/>
    <n v="4.38"/>
    <n v="1E-4"/>
    <n v="100"/>
    <n v="12832"/>
    <n v="11328"/>
    <x v="6"/>
    <x v="22"/>
    <x v="12"/>
    <x v="7"/>
    <n v="50529536"/>
    <n v="53251349.759999998"/>
  </r>
  <r>
    <n v="66"/>
    <x v="0"/>
    <x v="3"/>
    <x v="0"/>
    <x v="0"/>
    <x v="3"/>
    <n v="30"/>
    <x v="5"/>
    <n v="1.4"/>
    <n v="0.01"/>
    <n v="100"/>
    <n v="0.81810000000000005"/>
    <n v="0.90449999999999997"/>
    <x v="16"/>
    <x v="23"/>
    <x v="22"/>
    <x v="6"/>
    <n v="61113564"/>
    <n v="70700563.890000001"/>
  </r>
  <r>
    <n v="67"/>
    <x v="0"/>
    <x v="3"/>
    <x v="0"/>
    <x v="0"/>
    <x v="3"/>
    <n v="30"/>
    <x v="5"/>
    <n v="1.4"/>
    <n v="0.01"/>
    <n v="100"/>
    <n v="0.81810000000000005"/>
    <n v="0.90449999999999997"/>
    <x v="16"/>
    <x v="23"/>
    <x v="22"/>
    <x v="7"/>
    <n v="61116956"/>
    <n v="53251349.759999998"/>
  </r>
  <r>
    <n v="8"/>
    <x v="0"/>
    <x v="4"/>
    <x v="2"/>
    <x v="1"/>
    <x v="4"/>
    <n v="55"/>
    <x v="0"/>
    <n v="1.38"/>
    <n v="1E-4"/>
    <n v="100"/>
    <n v="0.11"/>
    <n v="0.33160000000000001"/>
    <x v="17"/>
    <x v="24"/>
    <x v="23"/>
    <x v="8"/>
    <n v="736563.62"/>
    <n v="702313.98"/>
  </r>
  <r>
    <n v="9"/>
    <x v="0"/>
    <x v="4"/>
    <x v="2"/>
    <x v="1"/>
    <x v="4"/>
    <n v="55"/>
    <x v="0"/>
    <n v="1.38"/>
    <n v="1E-4"/>
    <n v="100"/>
    <n v="0.11"/>
    <n v="0.33160000000000001"/>
    <x v="17"/>
    <x v="24"/>
    <x v="23"/>
    <x v="9"/>
    <n v="655876.56000000006"/>
    <n v="558950.13"/>
  </r>
  <r>
    <n v="20"/>
    <x v="0"/>
    <x v="4"/>
    <x v="2"/>
    <x v="1"/>
    <x v="4"/>
    <n v="55"/>
    <x v="1"/>
    <n v="3.29"/>
    <n v="1E-4"/>
    <n v="100"/>
    <n v="0.6875"/>
    <n v="0.82920000000000005"/>
    <x v="18"/>
    <x v="25"/>
    <x v="24"/>
    <x v="8"/>
    <n v="668903.88"/>
    <n v="702313.98"/>
  </r>
  <r>
    <n v="21"/>
    <x v="0"/>
    <x v="4"/>
    <x v="2"/>
    <x v="1"/>
    <x v="4"/>
    <n v="55"/>
    <x v="1"/>
    <n v="3.29"/>
    <n v="1E-4"/>
    <n v="100"/>
    <n v="0.6875"/>
    <n v="0.82920000000000005"/>
    <x v="18"/>
    <x v="25"/>
    <x v="24"/>
    <x v="9"/>
    <n v="595728.12"/>
    <n v="558950.13"/>
  </r>
  <r>
    <n v="32"/>
    <x v="0"/>
    <x v="4"/>
    <x v="2"/>
    <x v="1"/>
    <x v="4"/>
    <n v="55"/>
    <x v="2"/>
    <n v="4.4000000000000004"/>
    <n v="1E-4"/>
    <n v="50"/>
    <n v="0.67369999999999997"/>
    <n v="0.82079999999999997"/>
    <x v="7"/>
    <x v="26"/>
    <x v="25"/>
    <x v="8"/>
    <n v="588390.62"/>
    <n v="702313.98"/>
  </r>
  <r>
    <n v="33"/>
    <x v="0"/>
    <x v="4"/>
    <x v="2"/>
    <x v="1"/>
    <x v="4"/>
    <n v="55"/>
    <x v="2"/>
    <n v="4.4000000000000004"/>
    <n v="1E-4"/>
    <n v="50"/>
    <n v="0.67369999999999997"/>
    <n v="0.82079999999999997"/>
    <x v="7"/>
    <x v="26"/>
    <x v="25"/>
    <x v="9"/>
    <n v="528174.06000000006"/>
    <n v="558950.13"/>
  </r>
  <r>
    <n v="44"/>
    <x v="0"/>
    <x v="4"/>
    <x v="2"/>
    <x v="1"/>
    <x v="4"/>
    <n v="55"/>
    <x v="3"/>
    <n v="5.09"/>
    <n v="1E-4"/>
    <n v="80"/>
    <n v="0.35980000000000001"/>
    <n v="0.59989999999999999"/>
    <x v="8"/>
    <x v="27"/>
    <x v="26"/>
    <x v="8"/>
    <n v="690778.12"/>
    <n v="702313.98"/>
  </r>
  <r>
    <n v="45"/>
    <x v="0"/>
    <x v="4"/>
    <x v="2"/>
    <x v="1"/>
    <x v="4"/>
    <n v="55"/>
    <x v="3"/>
    <n v="5.09"/>
    <n v="1E-4"/>
    <n v="80"/>
    <n v="0.35980000000000001"/>
    <n v="0.59989999999999999"/>
    <x v="8"/>
    <x v="27"/>
    <x v="26"/>
    <x v="9"/>
    <n v="620122.75"/>
    <n v="558950.13"/>
  </r>
  <r>
    <n v="56"/>
    <x v="0"/>
    <x v="4"/>
    <x v="2"/>
    <x v="1"/>
    <x v="4"/>
    <n v="55"/>
    <x v="4"/>
    <n v="3.96"/>
    <n v="1E-4"/>
    <n v="100"/>
    <n v="17091"/>
    <n v="13073"/>
    <x v="6"/>
    <x v="28"/>
    <x v="27"/>
    <x v="8"/>
    <n v="502788.25"/>
    <n v="702313.98"/>
  </r>
  <r>
    <n v="57"/>
    <x v="0"/>
    <x v="4"/>
    <x v="2"/>
    <x v="1"/>
    <x v="4"/>
    <n v="55"/>
    <x v="4"/>
    <n v="3.96"/>
    <n v="1E-4"/>
    <n v="100"/>
    <n v="17091"/>
    <n v="13073"/>
    <x v="6"/>
    <x v="28"/>
    <x v="27"/>
    <x v="9"/>
    <n v="488330.31"/>
    <n v="558950.13"/>
  </r>
  <r>
    <n v="68"/>
    <x v="0"/>
    <x v="4"/>
    <x v="2"/>
    <x v="1"/>
    <x v="4"/>
    <n v="55"/>
    <x v="5"/>
    <n v="1.39"/>
    <n v="0.01"/>
    <n v="100"/>
    <n v="0.1234"/>
    <n v="0.3513"/>
    <x v="12"/>
    <x v="29"/>
    <x v="28"/>
    <x v="8"/>
    <n v="703317.06"/>
    <n v="702313.98"/>
  </r>
  <r>
    <n v="69"/>
    <x v="0"/>
    <x v="4"/>
    <x v="2"/>
    <x v="1"/>
    <x v="4"/>
    <n v="55"/>
    <x v="5"/>
    <n v="1.39"/>
    <n v="0.01"/>
    <n v="100"/>
    <n v="0.1234"/>
    <n v="0.3513"/>
    <x v="12"/>
    <x v="29"/>
    <x v="28"/>
    <x v="9"/>
    <n v="674425.81"/>
    <n v="558950.13"/>
  </r>
  <r>
    <n v="10"/>
    <x v="0"/>
    <x v="5"/>
    <x v="1"/>
    <x v="1"/>
    <x v="5"/>
    <n v="22"/>
    <x v="0"/>
    <n v="0.62"/>
    <n v="1E-4"/>
    <n v="100"/>
    <n v="0.29420000000000002"/>
    <n v="0.54239999999999999"/>
    <x v="19"/>
    <x v="30"/>
    <x v="29"/>
    <x v="10"/>
    <n v="3256536.25"/>
    <n v="5833637.0599999996"/>
  </r>
  <r>
    <n v="11"/>
    <x v="0"/>
    <x v="5"/>
    <x v="1"/>
    <x v="1"/>
    <x v="5"/>
    <n v="22"/>
    <x v="0"/>
    <n v="0.62"/>
    <n v="1E-4"/>
    <n v="100"/>
    <n v="0.29420000000000002"/>
    <n v="0.54239999999999999"/>
    <x v="19"/>
    <x v="30"/>
    <x v="29"/>
    <x v="11"/>
    <n v="4524484"/>
    <n v="11446102.25"/>
  </r>
  <r>
    <n v="22"/>
    <x v="0"/>
    <x v="5"/>
    <x v="1"/>
    <x v="1"/>
    <x v="5"/>
    <n v="22"/>
    <x v="1"/>
    <n v="3.4"/>
    <n v="1E-4"/>
    <n v="100"/>
    <n v="0.35020000000000001"/>
    <n v="0.59179999999999999"/>
    <x v="20"/>
    <x v="31"/>
    <x v="30"/>
    <x v="10"/>
    <n v="4493600"/>
    <n v="5833637.0599999996"/>
  </r>
  <r>
    <n v="23"/>
    <x v="0"/>
    <x v="5"/>
    <x v="1"/>
    <x v="1"/>
    <x v="5"/>
    <n v="22"/>
    <x v="1"/>
    <n v="3.4"/>
    <n v="1E-4"/>
    <n v="100"/>
    <n v="0.35020000000000001"/>
    <n v="0.59179999999999999"/>
    <x v="20"/>
    <x v="31"/>
    <x v="30"/>
    <x v="11"/>
    <n v="4365051"/>
    <n v="11446102.25"/>
  </r>
  <r>
    <n v="34"/>
    <x v="0"/>
    <x v="5"/>
    <x v="1"/>
    <x v="1"/>
    <x v="5"/>
    <n v="22"/>
    <x v="2"/>
    <n v="3.07"/>
    <n v="1E-4"/>
    <n v="50"/>
    <n v="0.1628"/>
    <n v="0.40350000000000003"/>
    <x v="2"/>
    <x v="32"/>
    <x v="31"/>
    <x v="10"/>
    <n v="4847803"/>
    <n v="5833637.0599999996"/>
  </r>
  <r>
    <n v="35"/>
    <x v="0"/>
    <x v="5"/>
    <x v="1"/>
    <x v="1"/>
    <x v="5"/>
    <n v="22"/>
    <x v="2"/>
    <n v="3.07"/>
    <n v="1E-4"/>
    <n v="50"/>
    <n v="0.1628"/>
    <n v="0.40350000000000003"/>
    <x v="2"/>
    <x v="32"/>
    <x v="31"/>
    <x v="11"/>
    <n v="4637077.5"/>
    <n v="11446102.25"/>
  </r>
  <r>
    <n v="46"/>
    <x v="0"/>
    <x v="5"/>
    <x v="1"/>
    <x v="1"/>
    <x v="5"/>
    <n v="22"/>
    <x v="3"/>
    <n v="3.4"/>
    <n v="1E-4"/>
    <n v="80"/>
    <n v="0.27610000000000001"/>
    <n v="0.52549999999999997"/>
    <x v="21"/>
    <x v="33"/>
    <x v="32"/>
    <x v="10"/>
    <n v="2543158.5"/>
    <n v="5833637.0599999996"/>
  </r>
  <r>
    <n v="47"/>
    <x v="0"/>
    <x v="5"/>
    <x v="1"/>
    <x v="1"/>
    <x v="5"/>
    <n v="22"/>
    <x v="3"/>
    <n v="3.4"/>
    <n v="1E-4"/>
    <n v="80"/>
    <n v="0.27610000000000001"/>
    <n v="0.52549999999999997"/>
    <x v="21"/>
    <x v="33"/>
    <x v="32"/>
    <x v="11"/>
    <n v="2974600"/>
    <n v="11446102.25"/>
  </r>
  <r>
    <n v="58"/>
    <x v="0"/>
    <x v="5"/>
    <x v="1"/>
    <x v="1"/>
    <x v="5"/>
    <n v="22"/>
    <x v="4"/>
    <n v="4"/>
    <n v="1E-4"/>
    <n v="100"/>
    <n v="0.50980000000000003"/>
    <n v="0.71399999999999997"/>
    <x v="6"/>
    <x v="34"/>
    <x v="33"/>
    <x v="10"/>
    <n v="4797712.5"/>
    <n v="5833637.0599999996"/>
  </r>
  <r>
    <n v="59"/>
    <x v="0"/>
    <x v="5"/>
    <x v="1"/>
    <x v="1"/>
    <x v="5"/>
    <n v="22"/>
    <x v="4"/>
    <n v="4"/>
    <n v="1E-4"/>
    <n v="100"/>
    <n v="0.50980000000000003"/>
    <n v="0.71399999999999997"/>
    <x v="6"/>
    <x v="34"/>
    <x v="33"/>
    <x v="11"/>
    <n v="4889500"/>
    <n v="11446102.25"/>
  </r>
  <r>
    <n v="70"/>
    <x v="0"/>
    <x v="5"/>
    <x v="1"/>
    <x v="1"/>
    <x v="5"/>
    <n v="22"/>
    <x v="5"/>
    <n v="1.32"/>
    <n v="0.01"/>
    <n v="100"/>
    <n v="0.12139999999999999"/>
    <n v="0.34839999999999999"/>
    <x v="22"/>
    <x v="35"/>
    <x v="34"/>
    <x v="10"/>
    <n v="4480862.5"/>
    <n v="5833637.0599999996"/>
  </r>
  <r>
    <n v="71"/>
    <x v="0"/>
    <x v="5"/>
    <x v="1"/>
    <x v="1"/>
    <x v="5"/>
    <n v="22"/>
    <x v="5"/>
    <n v="1.32"/>
    <n v="0.01"/>
    <n v="100"/>
    <n v="0.12139999999999999"/>
    <n v="0.34839999999999999"/>
    <x v="22"/>
    <x v="35"/>
    <x v="34"/>
    <x v="11"/>
    <n v="4578091.5"/>
    <n v="1144610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69012-4929-47BA-AC9D-3FFB9FCD6F62}" name="Tabela dinâmica2" cacheId="114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8" indent="0" compact="0" compactData="0" multipleFieldFilters="0" rowHeaderCaption="Modelos" colHeaderCaption="Bimestre">
  <location ref="A28:E34" firstHeaderRow="1" firstDataRow="1" firstDataCol="4"/>
  <pivotFields count="21"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3"/>
        <item x="1"/>
        <item x="2"/>
        <item x="4"/>
        <item x="5"/>
      </items>
    </pivotField>
    <pivotField dataField="1" compact="0" outline="0" showAll="0"/>
    <pivotField compact="0" numFmtId="11" outline="0" showAll="0"/>
    <pivotField compact="0" outline="0" showAll="0"/>
    <pivotField compact="0" outline="0" showAll="0"/>
    <pivotField compact="0" outline="0" showAll="0" defaultSubtotal="0"/>
    <pivotField name="Épocas" axis="axisRow" compact="0" outline="0" showAll="0" defaultSubtotal="0">
      <items count="23">
        <item x="13"/>
        <item x="7"/>
        <item x="17"/>
        <item x="8"/>
        <item x="6"/>
        <item x="0"/>
        <item x="1"/>
        <item x="2"/>
        <item x="3"/>
        <item x="4"/>
        <item x="5"/>
        <item x="9"/>
        <item x="10"/>
        <item x="11"/>
        <item x="12"/>
        <item x="14"/>
        <item x="15"/>
        <item x="16"/>
        <item x="18"/>
        <item x="19"/>
        <item x="20"/>
        <item x="21"/>
        <item x="22"/>
      </items>
    </pivotField>
    <pivotField name="Loss" axis="axisRow" compact="0" outline="0" showAll="0">
      <items count="37"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0"/>
        <item x="1"/>
        <item x="2"/>
        <item x="3"/>
        <item x="4"/>
        <item x="5"/>
        <item x="1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MSE" axis="axisRow" compact="0" outline="0" showAll="0" defaultSubtotal="0">
      <items count="35"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0"/>
        <item x="1"/>
        <item x="2"/>
        <item x="3"/>
        <item x="4"/>
        <item x="5"/>
        <item x="1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dragToRow="0" dragToCol="0" dragToPage="0" showAll="0" defaultSubtotal="0"/>
  </pivotFields>
  <rowFields count="4">
    <field x="7"/>
    <field x="13"/>
    <field x="15"/>
    <field x="14"/>
  </rowFields>
  <rowItems count="6">
    <i>
      <x/>
      <x v="19"/>
      <x v="29"/>
      <x v="30"/>
    </i>
    <i>
      <x v="1"/>
      <x v="21"/>
      <x v="32"/>
      <x v="33"/>
    </i>
    <i>
      <x v="2"/>
      <x v="20"/>
      <x v="30"/>
      <x v="31"/>
    </i>
    <i>
      <x v="3"/>
      <x v="7"/>
      <x v="31"/>
      <x v="32"/>
    </i>
    <i>
      <x v="4"/>
      <x v="4"/>
      <x v="33"/>
      <x v="34"/>
    </i>
    <i>
      <x v="5"/>
      <x v="22"/>
      <x v="34"/>
      <x v="35"/>
    </i>
  </rowItems>
  <colItems count="1">
    <i/>
  </colItems>
  <dataFields count="1">
    <dataField name="Máx. de TempoTotal" fld="8" subtotal="max" baseField="14" baseItem="16"/>
  </dataFields>
  <formats count="5">
    <format dxfId="336">
      <pivotArea field="19" type="button" dataOnly="0" labelOnly="1" outline="0"/>
    </format>
    <format dxfId="337">
      <pivotArea field="16" type="button" dataOnly="0" labelOnly="1" outline="0"/>
    </format>
    <format dxfId="338">
      <pivotArea field="-2" type="button" dataOnly="0" labelOnly="1" outline="0" axis="axisValues" fieldPosition="0"/>
    </format>
    <format dxfId="339">
      <pivotArea type="topRight" dataOnly="0" labelOnly="1" outline="0" fieldPosition="0"/>
    </format>
    <format dxfId="340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FC8A7-9ED8-4203-AADB-08A198426320}" name="Tabela dinâmica1" cacheId="114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8" indent="0" compact="0" compactData="0" multipleFieldFilters="0" rowHeaderCaption="Modelos" colHeaderCaption="Bimestre">
  <location ref="O3:R6" firstHeaderRow="1" firstDataRow="3" firstDataCol="1" rowPageCount="1" colPageCount="1"/>
  <pivotFields count="21"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6">
        <item x="0"/>
        <item x="3"/>
        <item x="1"/>
        <item x="2"/>
        <item x="4"/>
        <item x="5"/>
      </items>
    </pivotField>
    <pivotField compact="0" outline="0" showAll="0"/>
    <pivotField compact="0" numFmtId="11" outline="0" showAll="0"/>
    <pivotField compact="0" outline="0" showAll="0"/>
    <pivotField compact="0" outline="0" showAll="0"/>
    <pivotField compact="0" outline="0" showAll="0" defaultSubtotal="0"/>
    <pivotField name="Épocas" compact="0" outline="0" showAll="0" defaultSubtotal="0"/>
    <pivotField name="Loss" compact="0" outline="0" showAll="0"/>
    <pivotField name="RMSE" compact="0" outline="0" showAll="0" defaultSubtotal="0"/>
    <pivotField axis="axisCol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dataField="1" compact="0" outline="0" showAll="0"/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dragToRow="0" dragToCol="0" dragToPage="0" showAll="0" defaultSubtotal="0"/>
  </pivotFields>
  <rowItems count="1">
    <i/>
  </rowItems>
  <colFields count="2">
    <field x="19"/>
    <field x="16"/>
  </colFields>
  <colItems count="3">
    <i>
      <x v="1"/>
    </i>
    <i>
      <x v="2"/>
    </i>
    <i t="grand">
      <x/>
    </i>
  </colItems>
  <pageFields count="1">
    <pageField fld="7" item="0" hier="-1"/>
  </pageFields>
  <dataFields count="1">
    <dataField name="Executado" fld="18" baseField="19" baseItem="1" numFmtId="165"/>
  </dataFields>
  <formats count="8">
    <format dxfId="351">
      <pivotArea field="19" type="button" dataOnly="0" labelOnly="1" outline="0" axis="axisCol" fieldPosition="0"/>
    </format>
    <format dxfId="352">
      <pivotArea field="16" type="button" dataOnly="0" labelOnly="1" outline="0" axis="axisCol" fieldPosition="1"/>
    </format>
    <format dxfId="353">
      <pivotArea field="-2" type="button" dataOnly="0" labelOnly="1" outline="0" axis="axisValues" fieldPosition="0"/>
    </format>
    <format dxfId="354">
      <pivotArea type="topRight" dataOnly="0" labelOnly="1" outline="0" fieldPosition="0"/>
    </format>
    <format dxfId="355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356">
      <pivotArea dataOnly="0" labelOnly="1" fieldPosition="0">
        <references count="2">
          <reference field="16" count="1">
            <x v="1048832"/>
          </reference>
          <reference field="19" count="1" selected="0">
            <x v="1"/>
          </reference>
        </references>
      </pivotArea>
    </format>
    <format dxfId="357">
      <pivotArea type="all" dataOnly="0" outline="0" fieldPosition="0"/>
    </format>
    <format dxfId="35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92F80-5E08-4A21-8909-A30AAC71AC88}" name="Td_Features" cacheId="114" applyNumberFormats="0" applyBorderFormats="0" applyFontFormats="0" applyPatternFormats="0" applyAlignmentFormats="0" applyWidthHeightFormats="1" dataCaption="Valores" updatedVersion="8" minRefreshableVersion="3" rowGrandTotals="0" colGrandTotals="0" itemPrintTitles="1" mergeItem="1" createdVersion="8" indent="0" outline="1" outlineData="1" multipleFieldFilters="0" rowHeaderCaption="Features Selecionadas">
  <location ref="G4:I7" firstHeaderRow="0" firstDataRow="1" firstDataCol="1"/>
  <pivotFields count="21">
    <pivotField showAll="0"/>
    <pivotField showAll="0">
      <items count="2">
        <item x="0"/>
        <item t="default"/>
      </items>
    </pivotField>
    <pivotField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2">
        <item x="0"/>
        <item x="1"/>
      </items>
    </pivotField>
    <pivotField axis="axisRow" showAll="0">
      <items count="7">
        <item x="3"/>
        <item x="0"/>
        <item x="2"/>
        <item x="4"/>
        <item x="1"/>
        <item x="5"/>
        <item t="default"/>
      </items>
    </pivotField>
    <pivotField dataField="1" showAll="0"/>
    <pivotField showAll="0"/>
    <pivotField showAll="0"/>
    <pivotField dataField="1" numFmtId="11"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3">
    <field x="3"/>
    <field x="4"/>
    <field x="5"/>
  </rowFields>
  <rowItems count="3">
    <i>
      <x v="1"/>
    </i>
    <i r="1">
      <x v="1"/>
    </i>
    <i r="2">
      <x v="5"/>
    </i>
  </rowItems>
  <colFields count="1">
    <field x="-2"/>
  </colFields>
  <colItems count="2">
    <i>
      <x/>
    </i>
    <i i="1">
      <x v="1"/>
    </i>
  </colItems>
  <dataFields count="2">
    <dataField name="Learn Rate" fld="9" subtotal="max" baseField="3" baseItem="0" numFmtId="164"/>
    <dataField name="Qnt." fld="6" subtotal="max" baseField="5" baseItem="1"/>
  </dataFields>
  <formats count="33">
    <format dxfId="391">
      <pivotArea dataOnly="0" fieldPosition="0">
        <references count="1">
          <reference field="5" count="1">
            <x v="1"/>
          </reference>
        </references>
      </pivotArea>
    </format>
    <format dxfId="390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389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388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387">
      <pivotArea outline="0" fieldPosition="0">
        <references count="1">
          <reference field="4294967294" count="1">
            <x v="0"/>
          </reference>
        </references>
      </pivotArea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3" type="button" dataOnly="0" labelOnly="1" outline="0" axis="axisRow" fieldPosition="0"/>
    </format>
    <format dxfId="383">
      <pivotArea dataOnly="0" labelOnly="1" fieldPosition="0">
        <references count="1">
          <reference field="3" count="1">
            <x v="0"/>
          </reference>
        </references>
      </pivotArea>
    </format>
    <format dxfId="382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381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3" type="button" dataOnly="0" labelOnly="1" outline="0" axis="axisRow" fieldPosition="0"/>
    </format>
    <format dxfId="376">
      <pivotArea dataOnly="0" labelOnly="1" fieldPosition="0">
        <references count="1">
          <reference field="3" count="1">
            <x v="0"/>
          </reference>
        </references>
      </pivotArea>
    </format>
    <format dxfId="375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374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type="all" dataOnly="0" outline="0" fieldPosition="0"/>
    </format>
    <format dxfId="371">
      <pivotArea outline="0" collapsedLevelsAreSubtotals="1" fieldPosition="0"/>
    </format>
    <format dxfId="370">
      <pivotArea field="3" type="button" dataOnly="0" labelOnly="1" outline="0" axis="axisRow" fieldPosition="0"/>
    </format>
    <format dxfId="369">
      <pivotArea dataOnly="0" labelOnly="1" fieldPosition="0">
        <references count="1">
          <reference field="3" count="1">
            <x v="0"/>
          </reference>
        </references>
      </pivotArea>
    </format>
    <format dxfId="368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367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3" type="button" dataOnly="0" labelOnly="1" outline="0" axis="axisRow" fieldPosition="0"/>
    </format>
    <format dxfId="362">
      <pivotArea dataOnly="0" labelOnly="1" fieldPosition="0">
        <references count="1">
          <reference field="3" count="1">
            <x v="0"/>
          </reference>
        </references>
      </pivotArea>
    </format>
    <format dxfId="361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360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465D5-E237-475F-A617-E9EA2224339C}" name="Td_Seletor" cacheId="114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8" indent="0" compact="0" compactData="0" multipleFieldFilters="0" rowHeaderCaption="Modelos" colHeaderCaption="Bimestre">
  <location ref="O8:X17" firstHeaderRow="1" firstDataRow="4" firstDataCol="4"/>
  <pivotFields count="21"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3"/>
        <item x="1"/>
        <item x="2"/>
        <item x="4"/>
        <item x="5"/>
      </items>
    </pivotField>
    <pivotField compact="0" outline="0" showAll="0"/>
    <pivotField compact="0" numFmtId="11" outline="0" showAll="0"/>
    <pivotField compact="0" outline="0" showAll="0"/>
    <pivotField compact="0" outline="0" showAll="0"/>
    <pivotField compact="0" outline="0" showAll="0" defaultSubtotal="0"/>
    <pivotField name="Épocas" axis="axisRow" compact="0" outline="0" showAll="0" defaultSubtotal="0">
      <items count="23">
        <item x="13"/>
        <item x="7"/>
        <item x="17"/>
        <item x="8"/>
        <item x="6"/>
        <item x="0"/>
        <item x="1"/>
        <item x="2"/>
        <item x="3"/>
        <item x="4"/>
        <item x="5"/>
        <item x="9"/>
        <item x="10"/>
        <item x="11"/>
        <item x="12"/>
        <item x="14"/>
        <item x="15"/>
        <item x="16"/>
        <item x="18"/>
        <item x="19"/>
        <item x="20"/>
        <item x="21"/>
        <item x="22"/>
      </items>
    </pivotField>
    <pivotField name="Loss" axis="axisRow" compact="0" outline="0" showAll="0">
      <items count="37"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0"/>
        <item x="1"/>
        <item x="2"/>
        <item x="3"/>
        <item x="4"/>
        <item x="5"/>
        <item x="1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RMSE" axis="axisRow" compact="0" outline="0" showAll="0" defaultSubtotal="0">
      <items count="35"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0"/>
        <item x="1"/>
        <item x="2"/>
        <item x="3"/>
        <item x="4"/>
        <item x="5"/>
        <item x="1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compact="0" outline="0" showAll="0"/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compact="0" outline="0" dragToRow="0" dragToCol="0" dragToPage="0" showAll="0" defaultSubtotal="0"/>
  </pivotFields>
  <rowFields count="4">
    <field x="7"/>
    <field x="13"/>
    <field x="15"/>
    <field x="14"/>
  </rowFields>
  <rowItems count="6">
    <i>
      <x/>
      <x v="19"/>
      <x v="29"/>
      <x v="30"/>
    </i>
    <i>
      <x v="1"/>
      <x v="21"/>
      <x v="32"/>
      <x v="33"/>
    </i>
    <i>
      <x v="2"/>
      <x v="20"/>
      <x v="30"/>
      <x v="31"/>
    </i>
    <i>
      <x v="3"/>
      <x v="7"/>
      <x v="31"/>
      <x v="32"/>
    </i>
    <i>
      <x v="4"/>
      <x v="4"/>
      <x v="33"/>
      <x v="34"/>
    </i>
    <i>
      <x v="5"/>
      <x v="22"/>
      <x v="34"/>
      <x v="35"/>
    </i>
  </rowItems>
  <colFields count="3">
    <field x="19"/>
    <field x="16"/>
    <field x="-2"/>
  </colFields>
  <colItems count="6">
    <i>
      <x v="1"/>
      <x v="1048832"/>
      <x/>
    </i>
    <i r="2" i="1">
      <x v="1"/>
    </i>
    <i>
      <x v="2"/>
      <x v="1048832"/>
      <x/>
    </i>
    <i r="2" i="1">
      <x v="1"/>
    </i>
    <i t="grand">
      <x/>
    </i>
    <i t="grand" i="1">
      <x/>
    </i>
  </colItems>
  <dataFields count="2">
    <dataField name="Predição" fld="17" baseField="7" baseItem="0" numFmtId="165"/>
    <dataField name="Diferença" fld="20" baseField="11" baseItem="11" numFmtId="165"/>
  </dataFields>
  <formats count="10">
    <format dxfId="341">
      <pivotArea field="19" type="button" dataOnly="0" labelOnly="1" outline="0" axis="axisCol" fieldPosition="0"/>
    </format>
    <format dxfId="342">
      <pivotArea field="16" type="button" dataOnly="0" labelOnly="1" outline="0" axis="axisCol" fieldPosition="1"/>
    </format>
    <format dxfId="343">
      <pivotArea field="-2" type="button" dataOnly="0" labelOnly="1" outline="0" axis="axisCol" fieldPosition="2"/>
    </format>
    <format dxfId="344">
      <pivotArea type="topRight" dataOnly="0" labelOnly="1" outline="0" fieldPosition="0"/>
    </format>
    <format dxfId="345">
      <pivotArea dataOnly="0" labelOnly="1" fieldPosition="0">
        <references count="1">
          <reference field="19" count="2">
            <x v="1"/>
            <x v="2"/>
          </reference>
        </references>
      </pivotArea>
    </format>
    <format dxfId="346">
      <pivotArea field="1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7">
      <pivotArea dataOnly="0" labelOnly="1" fieldPosition="0">
        <references count="2">
          <reference field="16" count="1">
            <x v="1048832"/>
          </reference>
          <reference field="19" count="1" selected="0">
            <x v="1"/>
          </reference>
        </references>
      </pivotArea>
    </format>
    <format dxfId="348">
      <pivotArea dataOnly="0" labelOnly="1" outline="0" fieldPosition="0">
        <references count="2">
          <reference field="4294967294" count="1">
            <x v="0"/>
          </reference>
          <reference field="19" count="1" selected="0">
            <x v="1"/>
          </reference>
        </references>
      </pivotArea>
    </format>
    <format dxfId="349">
      <pivotArea dataOnly="0" labelOnly="1" outline="0" fieldPosition="0">
        <references count="2">
          <reference field="4294967294" count="1">
            <x v="0"/>
          </reference>
          <reference field="19" count="1" selected="0">
            <x v="2"/>
          </reference>
        </references>
      </pivotArea>
    </format>
    <format dxfId="350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0000000-0013-0000-FFFF-FFFF01000000}" sourceName="uf">
  <pivotTables>
    <pivotTable tabId="2" name="Tabela dinâmica1"/>
    <pivotTable tabId="2" name="Td_Features"/>
    <pivotTable tabId="2" name="Td_Seletor"/>
    <pivotTable tabId="2" name="Tabela dinâmica2"/>
  </pivotTables>
  <data>
    <tabular pivotCacheId="82729394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ceita" xr10:uid="{00000000-0013-0000-FFFF-FFFF02000000}" sourceName="receita">
  <pivotTables>
    <pivotTable tabId="2" name="Tabela dinâmica1"/>
    <pivotTable tabId="2" name="Td_Features"/>
    <pivotTable tabId="2" name="Td_Seletor"/>
    <pivotTable tabId="2" name="Tabela dinâmica2"/>
  </pivotTables>
  <data>
    <tabular pivotCacheId="82729394">
      <items count="6">
        <i x="0"/>
        <i x="1"/>
        <i x="2"/>
        <i x="3"/>
        <i x="4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 1" xr10:uid="{00000000-0014-0000-FFFF-FFFF01000000}" cache="SegmentaçãodeDados_uf" caption="uf" rowHeight="241300"/>
  <slicer name="receita" xr10:uid="{00000000-0014-0000-FFFF-FFFF02000000}" cache="SegmentaçãodeDados_receita" caption="receita" columnCount="2" style="SlicerStyleLight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workbookViewId="0">
      <selection activeCell="G24" sqref="G24"/>
    </sheetView>
  </sheetViews>
  <sheetFormatPr defaultRowHeight="15" x14ac:dyDescent="0.25"/>
  <cols>
    <col min="1" max="1" width="15.140625" customWidth="1"/>
    <col min="2" max="2" width="12.42578125" bestFit="1" customWidth="1"/>
    <col min="3" max="3" width="8" customWidth="1"/>
    <col min="4" max="4" width="8.5703125" bestFit="1" customWidth="1"/>
    <col min="5" max="5" width="15.7109375" bestFit="1" customWidth="1"/>
    <col min="6" max="6" width="10.140625" bestFit="1" customWidth="1"/>
    <col min="7" max="7" width="55.5703125" style="14" customWidth="1"/>
    <col min="8" max="8" width="16.140625" bestFit="1" customWidth="1"/>
    <col min="9" max="9" width="11" bestFit="1" customWidth="1"/>
    <col min="10" max="10" width="20.28515625" bestFit="1" customWidth="1"/>
    <col min="11" max="14" width="1.42578125" customWidth="1"/>
    <col min="15" max="15" width="19.28515625" bestFit="1" customWidth="1"/>
    <col min="16" max="18" width="11.28515625" bestFit="1" customWidth="1"/>
    <col min="19" max="22" width="10.85546875" bestFit="1" customWidth="1"/>
    <col min="23" max="23" width="11" bestFit="1" customWidth="1"/>
    <col min="24" max="24" width="11.85546875" bestFit="1" customWidth="1"/>
    <col min="25" max="28" width="2.5703125" customWidth="1"/>
    <col min="29" max="31" width="12.5703125" customWidth="1"/>
  </cols>
  <sheetData>
    <row r="1" spans="7:31" x14ac:dyDescent="0.25">
      <c r="O1" s="20" t="s">
        <v>6</v>
      </c>
      <c r="P1" s="8" t="s">
        <v>22</v>
      </c>
    </row>
    <row r="3" spans="7:31" x14ac:dyDescent="0.25">
      <c r="O3" s="4"/>
      <c r="P3" s="5" t="s">
        <v>46</v>
      </c>
      <c r="Q3" s="5" t="s">
        <v>14</v>
      </c>
      <c r="R3" s="4"/>
    </row>
    <row r="4" spans="7:31" x14ac:dyDescent="0.25">
      <c r="G4" s="19" t="s">
        <v>39</v>
      </c>
      <c r="H4" s="6" t="s">
        <v>40</v>
      </c>
      <c r="I4" s="6" t="s">
        <v>64</v>
      </c>
      <c r="J4" s="8"/>
      <c r="O4" s="4"/>
      <c r="P4" s="21" t="s">
        <v>41</v>
      </c>
      <c r="Q4" s="21" t="s">
        <v>42</v>
      </c>
      <c r="R4" s="21" t="s">
        <v>58</v>
      </c>
    </row>
    <row r="5" spans="7:31" x14ac:dyDescent="0.25">
      <c r="G5" s="17" t="s">
        <v>27</v>
      </c>
      <c r="H5" s="18"/>
      <c r="I5" s="26"/>
      <c r="J5" s="8"/>
      <c r="O5" s="4"/>
      <c r="P5" s="22"/>
      <c r="Q5" s="22"/>
      <c r="R5" s="22"/>
    </row>
    <row r="6" spans="7:31" x14ac:dyDescent="0.25">
      <c r="G6" s="17" t="s">
        <v>28</v>
      </c>
      <c r="H6" s="18"/>
      <c r="I6" s="26"/>
      <c r="J6" s="8"/>
      <c r="O6" s="4" t="s">
        <v>45</v>
      </c>
      <c r="P6" s="7">
        <v>5833637.0599999996</v>
      </c>
      <c r="Q6" s="7">
        <v>11446102.25</v>
      </c>
      <c r="R6" s="7">
        <v>17279739.309999999</v>
      </c>
    </row>
    <row r="7" spans="7:31" ht="48" x14ac:dyDescent="0.25">
      <c r="G7" s="17" t="s">
        <v>38</v>
      </c>
      <c r="H7" s="18">
        <v>0.01</v>
      </c>
      <c r="I7" s="26">
        <v>22</v>
      </c>
      <c r="J7" s="8"/>
      <c r="Q7" s="16">
        <f>SMALL($Q$12:$Q$17,1)</f>
        <v>0.2324</v>
      </c>
      <c r="R7" s="16">
        <f>SMALL($R$12:$R$20,1)</f>
        <v>5.3999999999999999E-2</v>
      </c>
      <c r="S7" s="16"/>
      <c r="T7" s="16">
        <f ca="1">SMALL($AC$12:$AC$17,1)</f>
        <v>985834.05999999959</v>
      </c>
      <c r="V7" s="16">
        <f ca="1">SMALL($AD$12:$AD$17,1)</f>
        <v>6556602.25</v>
      </c>
      <c r="W7" s="16"/>
      <c r="X7" s="16">
        <f>SMALL($AE$12:$AE$17,1)</f>
        <v>7592526.8099999987</v>
      </c>
      <c r="Y7" s="16"/>
      <c r="Z7" s="16"/>
    </row>
    <row r="8" spans="7:31" x14ac:dyDescent="0.25">
      <c r="G8"/>
      <c r="O8" s="4"/>
      <c r="P8" s="4"/>
      <c r="Q8" s="4"/>
      <c r="R8" s="4"/>
      <c r="S8" s="5" t="s">
        <v>46</v>
      </c>
      <c r="T8" s="5" t="s">
        <v>14</v>
      </c>
      <c r="U8" s="5" t="s">
        <v>47</v>
      </c>
      <c r="V8" s="4"/>
      <c r="W8" s="4"/>
      <c r="X8" s="4"/>
      <c r="AD8" s="14"/>
      <c r="AE8" s="14"/>
    </row>
    <row r="9" spans="7:31" x14ac:dyDescent="0.25">
      <c r="G9"/>
      <c r="O9" s="4"/>
      <c r="P9" s="4"/>
      <c r="Q9" s="4"/>
      <c r="R9" s="4"/>
      <c r="S9" s="21" t="s">
        <v>41</v>
      </c>
      <c r="T9" s="22"/>
      <c r="U9" s="21" t="s">
        <v>42</v>
      </c>
      <c r="V9" s="22"/>
      <c r="W9" s="21" t="s">
        <v>43</v>
      </c>
      <c r="X9" s="21" t="s">
        <v>48</v>
      </c>
    </row>
    <row r="10" spans="7:31" ht="15" customHeight="1" x14ac:dyDescent="0.25">
      <c r="G10"/>
      <c r="O10" s="4"/>
      <c r="P10" s="4"/>
      <c r="Q10" s="4"/>
      <c r="R10" s="4"/>
      <c r="S10" s="21"/>
      <c r="T10" s="22"/>
      <c r="U10" s="22"/>
      <c r="V10" s="22"/>
      <c r="W10" s="22"/>
      <c r="X10" s="22"/>
      <c r="AC10" s="23" t="s">
        <v>55</v>
      </c>
      <c r="AD10" s="24"/>
      <c r="AE10" s="24"/>
    </row>
    <row r="11" spans="7:31" x14ac:dyDescent="0.25">
      <c r="G11"/>
      <c r="O11" s="5" t="s">
        <v>6</v>
      </c>
      <c r="P11" s="5" t="s">
        <v>52</v>
      </c>
      <c r="Q11" s="5" t="s">
        <v>50</v>
      </c>
      <c r="R11" s="5" t="s">
        <v>51</v>
      </c>
      <c r="S11" s="6" t="s">
        <v>44</v>
      </c>
      <c r="T11" s="6" t="s">
        <v>49</v>
      </c>
      <c r="U11" s="6" t="s">
        <v>44</v>
      </c>
      <c r="V11" s="6" t="s">
        <v>49</v>
      </c>
      <c r="W11" s="22"/>
      <c r="X11" s="22"/>
      <c r="AC11" s="15" t="str">
        <f>$S$9</f>
        <v>jan</v>
      </c>
      <c r="AD11" s="15" t="str">
        <f>$U$9</f>
        <v>fev</v>
      </c>
      <c r="AE11" s="15" t="s">
        <v>59</v>
      </c>
    </row>
    <row r="12" spans="7:31" x14ac:dyDescent="0.25">
      <c r="G12"/>
      <c r="O12" s="6" t="s">
        <v>22</v>
      </c>
      <c r="P12" s="6">
        <v>20</v>
      </c>
      <c r="Q12" s="6">
        <v>0.47110000000000002</v>
      </c>
      <c r="R12" s="6">
        <v>0.22189999999999999</v>
      </c>
      <c r="S12" s="7">
        <v>3256536.25</v>
      </c>
      <c r="T12" s="7">
        <v>2577100.8099999996</v>
      </c>
      <c r="U12" s="7">
        <v>4524484</v>
      </c>
      <c r="V12" s="7">
        <v>6921618.25</v>
      </c>
      <c r="W12" s="7">
        <v>7781020.25</v>
      </c>
      <c r="X12" s="7">
        <v>9498719.0599999987</v>
      </c>
      <c r="AC12" s="7">
        <f ca="1">ABS(GETPIVOTDATA("Diferença",$O$8,"modelo_trinamamento",$O12,"Épocas",$P12,"Loss",$R12,"RMSE",$Q12,"Meses",MONTH(DATEVALUE(CONCATENATE("15/",AC$11,"/",YEAR(TODAY()))))))</f>
        <v>2577100.8099999996</v>
      </c>
      <c r="AD12" s="7">
        <f ca="1">ABS(GETPIVOTDATA("Diferença",$O$8,"modelo_trinamamento",$O12,"Épocas",$P12,"Loss",$R12,"RMSE",$Q12,"Meses",MONTH(DATEVALUE(CONCATENATE("15/",AD$11,"/",YEAR(TODAY()))))))</f>
        <v>6921618.25</v>
      </c>
      <c r="AE12" s="7">
        <f>ABS(GETPIVOTDATA("Diferença",$O$8,"modelo_trinamamento",$O12,"Épocas",$P12,"Loss",$R12,"RMSE",$Q12))</f>
        <v>9498719.0599999987</v>
      </c>
    </row>
    <row r="13" spans="7:31" x14ac:dyDescent="0.25">
      <c r="G13"/>
      <c r="O13" s="6" t="s">
        <v>25</v>
      </c>
      <c r="P13" s="6">
        <v>53</v>
      </c>
      <c r="Q13" s="6">
        <v>0.4304</v>
      </c>
      <c r="R13" s="6">
        <v>0.1852</v>
      </c>
      <c r="S13" s="7">
        <v>2543158.5</v>
      </c>
      <c r="T13" s="7">
        <v>3290478.5599999996</v>
      </c>
      <c r="U13" s="7">
        <v>2974600</v>
      </c>
      <c r="V13" s="7">
        <v>8471502.25</v>
      </c>
      <c r="W13" s="7">
        <v>5517758.5</v>
      </c>
      <c r="X13" s="7">
        <v>11761980.809999999</v>
      </c>
      <c r="AC13" s="7">
        <f t="shared" ref="AC13:AD17" ca="1" si="0">ABS(GETPIVOTDATA("Diferença",$O$8,"modelo_trinamamento",$O13,"Épocas",$P13,"Loss",$R13,"RMSE",$Q13,"Meses",MONTH(DATEVALUE(CONCATENATE("15/",AC$11,"/",YEAR(TODAY()))))))</f>
        <v>3290478.5599999996</v>
      </c>
      <c r="AD13" s="7">
        <f ca="1">ABS(GETPIVOTDATA("Diferença",$O$8,"modelo_trinamamento",$O13,"Épocas",$P13,"Loss",$R13,"RMSE",$Q13,"Meses",MONTH(DATEVALUE(CONCATENATE("15/",AD$11,"/",YEAR(TODAY()))))))</f>
        <v>8471502.25</v>
      </c>
      <c r="AE13" s="7">
        <f t="shared" ref="AE13:AE17" si="1">ABS(GETPIVOTDATA("Diferença",$O$8,"modelo_trinamamento",$O13,"Épocas",$P13,"Loss",$R13,"RMSE",$Q13))</f>
        <v>11761980.809999999</v>
      </c>
    </row>
    <row r="14" spans="7:31" x14ac:dyDescent="0.25">
      <c r="G14"/>
      <c r="O14" s="6" t="s">
        <v>23</v>
      </c>
      <c r="P14" s="6">
        <v>45</v>
      </c>
      <c r="Q14" s="6">
        <v>0.45440000000000003</v>
      </c>
      <c r="R14" s="6">
        <v>0.20649999999999999</v>
      </c>
      <c r="S14" s="7">
        <v>4493600</v>
      </c>
      <c r="T14" s="7">
        <v>1340037.0599999996</v>
      </c>
      <c r="U14" s="7">
        <v>4365051</v>
      </c>
      <c r="V14" s="7">
        <v>7081051.25</v>
      </c>
      <c r="W14" s="7">
        <v>8858651</v>
      </c>
      <c r="X14" s="7">
        <v>8421088.3099999987</v>
      </c>
      <c r="AC14" s="7">
        <f t="shared" ca="1" si="0"/>
        <v>1340037.0599999996</v>
      </c>
      <c r="AD14" s="7">
        <f t="shared" ca="1" si="0"/>
        <v>7081051.25</v>
      </c>
      <c r="AE14" s="7">
        <f t="shared" si="1"/>
        <v>8421088.3099999987</v>
      </c>
    </row>
    <row r="15" spans="7:31" x14ac:dyDescent="0.25">
      <c r="G15"/>
      <c r="O15" s="6" t="s">
        <v>24</v>
      </c>
      <c r="P15" s="6">
        <v>43</v>
      </c>
      <c r="Q15" s="6">
        <v>0.3886</v>
      </c>
      <c r="R15" s="6">
        <v>0.151</v>
      </c>
      <c r="S15" s="7">
        <v>4847803</v>
      </c>
      <c r="T15" s="7">
        <v>985834.05999999959</v>
      </c>
      <c r="U15" s="7">
        <v>4637077.5</v>
      </c>
      <c r="V15" s="7">
        <v>6809024.75</v>
      </c>
      <c r="W15" s="7">
        <v>9484880.5</v>
      </c>
      <c r="X15" s="7">
        <v>7794858.8099999987</v>
      </c>
      <c r="AC15" s="7">
        <f t="shared" ca="1" si="0"/>
        <v>985834.05999999959</v>
      </c>
      <c r="AD15" s="7">
        <f t="shared" ca="1" si="0"/>
        <v>6809024.75</v>
      </c>
      <c r="AE15" s="7">
        <f t="shared" si="1"/>
        <v>7794858.8099999987</v>
      </c>
    </row>
    <row r="16" spans="7:31" x14ac:dyDescent="0.25">
      <c r="G16"/>
      <c r="O16" s="6" t="s">
        <v>61</v>
      </c>
      <c r="P16" s="6">
        <v>100</v>
      </c>
      <c r="Q16" s="6">
        <v>0.71399999999999997</v>
      </c>
      <c r="R16" s="6">
        <v>0.50980000000000003</v>
      </c>
      <c r="S16" s="7">
        <v>4797712.5</v>
      </c>
      <c r="T16" s="7">
        <v>1035924.5599999996</v>
      </c>
      <c r="U16" s="7">
        <v>4889500</v>
      </c>
      <c r="V16" s="7">
        <v>6556602.25</v>
      </c>
      <c r="W16" s="7">
        <v>9687212.5</v>
      </c>
      <c r="X16" s="7">
        <v>7592526.8099999987</v>
      </c>
      <c r="AC16" s="7">
        <f t="shared" ca="1" si="0"/>
        <v>1035924.5599999996</v>
      </c>
      <c r="AD16" s="7">
        <f t="shared" ca="1" si="0"/>
        <v>6556602.25</v>
      </c>
      <c r="AE16" s="7">
        <f t="shared" si="1"/>
        <v>7592526.8099999987</v>
      </c>
    </row>
    <row r="17" spans="1:31" x14ac:dyDescent="0.25">
      <c r="A17" s="12"/>
      <c r="B17" s="13" t="s">
        <v>53</v>
      </c>
      <c r="C17" s="13" t="s">
        <v>50</v>
      </c>
      <c r="D17" s="13" t="s">
        <v>51</v>
      </c>
      <c r="E17" s="13" t="s">
        <v>49</v>
      </c>
      <c r="G17"/>
      <c r="O17" s="6" t="s">
        <v>62</v>
      </c>
      <c r="P17" s="6">
        <v>64</v>
      </c>
      <c r="Q17" s="6">
        <v>0.2324</v>
      </c>
      <c r="R17" s="6">
        <v>5.3999999999999999E-2</v>
      </c>
      <c r="S17" s="7">
        <v>4480862.5</v>
      </c>
      <c r="T17" s="7">
        <v>1352774.5599999996</v>
      </c>
      <c r="U17" s="7">
        <v>4578091.5</v>
      </c>
      <c r="V17" s="7">
        <v>6868010.75</v>
      </c>
      <c r="W17" s="7">
        <v>9058954</v>
      </c>
      <c r="X17" s="7">
        <v>8220785.3099999987</v>
      </c>
      <c r="AC17" s="7">
        <f t="shared" ca="1" si="0"/>
        <v>1352774.5599999996</v>
      </c>
      <c r="AD17" s="7">
        <f t="shared" ca="1" si="0"/>
        <v>6868010.75</v>
      </c>
      <c r="AE17" s="7">
        <f t="shared" si="1"/>
        <v>8220785.3099999987</v>
      </c>
    </row>
    <row r="18" spans="1:31" x14ac:dyDescent="0.25">
      <c r="A18" s="9" t="s">
        <v>54</v>
      </c>
      <c r="B18" s="10" t="str">
        <f>INDEX($O$12:$R$17,MATCH(C18,$Q$12:$Q$17,0),1)</f>
        <v>RNN_COMPLEX</v>
      </c>
      <c r="C18" s="10">
        <f>$Q$7</f>
        <v>0.2324</v>
      </c>
      <c r="D18" s="10">
        <f>INDEX($O$12:$X$17,MATCH($Q$7,$Q$12:$Q$17,0),4)</f>
        <v>5.3999999999999999E-2</v>
      </c>
      <c r="E18" s="11">
        <f>INDEX($O$12:$X$17,MATCH($C$18,$Q$12:$Q$17,0),10)</f>
        <v>8220785.3099999987</v>
      </c>
    </row>
    <row r="19" spans="1:31" x14ac:dyDescent="0.25">
      <c r="A19" s="9" t="s">
        <v>57</v>
      </c>
      <c r="B19" s="10" t="str">
        <f>INDEX($O$12:$R$17,MATCH($X$7,$AE$12:$AE$17,0),1)</f>
        <v>RNN</v>
      </c>
      <c r="C19" s="10">
        <f>INDEX($O$12:$R$17,MATCH($X$7,$AE$12:$AE$17,0),3)</f>
        <v>0.71399999999999997</v>
      </c>
      <c r="D19" s="10">
        <f>INDEX($O$12:$R$17,MATCH($X$7,$AE$12:$AE$17,0),4)</f>
        <v>0.50980000000000003</v>
      </c>
      <c r="E19" s="11">
        <f>INDEX($O$12:$X$17,MATCH($X$7,$AE$12:$AE$17,0),10)</f>
        <v>7592526.8099999987</v>
      </c>
    </row>
    <row r="20" spans="1:31" x14ac:dyDescent="0.25">
      <c r="A20" s="9" t="s">
        <v>56</v>
      </c>
      <c r="B20" s="10" t="str">
        <f>INDEX($O$12:$R$17,MATCH($R$7,$R$12:$R$17,0),1)</f>
        <v>RNN_COMPLEX</v>
      </c>
      <c r="C20" s="10">
        <f>INDEX($O$12:$R$17,MATCH($R$7,$R$12:$R$17,0),3)</f>
        <v>0.2324</v>
      </c>
      <c r="D20" s="10">
        <f>INDEX($O$12:$R$17,MATCH($R$7,$R$12:$R$17,0),4)</f>
        <v>5.3999999999999999E-2</v>
      </c>
      <c r="E20" s="11">
        <f>INDEX($O$12:$X$17,MATCH($R$7,$R$12:$R$17,0),10)</f>
        <v>8220785.3099999987</v>
      </c>
    </row>
    <row r="21" spans="1:31" x14ac:dyDescent="0.25">
      <c r="A21" s="9" t="str">
        <f>CONCATENATE("Menor Dif. de ",$S$9)</f>
        <v>Menor Dif. de jan</v>
      </c>
      <c r="B21" s="10" t="str">
        <f ca="1">INDEX($O$12:$R$17,MATCH($T$7,$AC$12:$AC$17,0),1)</f>
        <v>LSTM_COMPLEX</v>
      </c>
      <c r="C21" s="10">
        <f ca="1">INDEX($O$12:$R$17,MATCH($T$7,$AC$12:$AC$17,0),3)</f>
        <v>0.3886</v>
      </c>
      <c r="D21" s="10">
        <f ca="1">INDEX($O$12:$R$17,MATCH($T$7,$AC$12:$AC$17,0),4)</f>
        <v>0.151</v>
      </c>
      <c r="E21" s="11">
        <f ca="1">INDEX($O$12:$X$17,MATCH($T$7,$AC$12:$AC$17,0),6)</f>
        <v>985834.05999999959</v>
      </c>
    </row>
    <row r="22" spans="1:31" x14ac:dyDescent="0.25">
      <c r="A22" s="9" t="str">
        <f>CONCATENATE("Menor Dif. de ",$U$9)</f>
        <v>Menor Dif. de fev</v>
      </c>
      <c r="B22" s="10" t="str">
        <f ca="1">INDEX($O$12:$R$17,MATCH($V$7,$AD$12:$AD$17,0),1)</f>
        <v>RNN</v>
      </c>
      <c r="C22" s="10">
        <f ca="1">INDEX($O$12:$R$17,MATCH($V$7,$AD$12:$AD$17,0),3)</f>
        <v>0.71399999999999997</v>
      </c>
      <c r="D22" s="10">
        <f ca="1">INDEX($O$12:$R$17,MATCH($V$7,$AD$12:$AD$17,0),4)</f>
        <v>0.50980000000000003</v>
      </c>
      <c r="E22" s="11">
        <f ca="1">INDEX($O$12:$X$17,MATCH($V$7,$AD$12:$AD$17,0),8)</f>
        <v>6556602.25</v>
      </c>
    </row>
    <row r="28" spans="1:31" x14ac:dyDescent="0.25">
      <c r="A28" s="5" t="s">
        <v>6</v>
      </c>
      <c r="B28" s="5" t="s">
        <v>52</v>
      </c>
      <c r="C28" s="5" t="s">
        <v>50</v>
      </c>
      <c r="D28" s="5" t="s">
        <v>51</v>
      </c>
      <c r="E28" s="4" t="s">
        <v>65</v>
      </c>
      <c r="G28"/>
    </row>
    <row r="29" spans="1:31" x14ac:dyDescent="0.25">
      <c r="A29" s="6" t="s">
        <v>22</v>
      </c>
      <c r="B29" s="6">
        <v>20</v>
      </c>
      <c r="C29" s="6">
        <v>0.47110000000000002</v>
      </c>
      <c r="D29" s="6">
        <v>0.22189999999999999</v>
      </c>
      <c r="E29" s="25">
        <v>0.62</v>
      </c>
      <c r="G29"/>
    </row>
    <row r="30" spans="1:31" x14ac:dyDescent="0.25">
      <c r="A30" s="6" t="s">
        <v>25</v>
      </c>
      <c r="B30" s="6">
        <v>53</v>
      </c>
      <c r="C30" s="6">
        <v>0.4304</v>
      </c>
      <c r="D30" s="6">
        <v>0.1852</v>
      </c>
      <c r="E30" s="25">
        <v>3.4</v>
      </c>
      <c r="G30"/>
    </row>
    <row r="31" spans="1:31" x14ac:dyDescent="0.25">
      <c r="A31" s="6" t="s">
        <v>23</v>
      </c>
      <c r="B31" s="6">
        <v>45</v>
      </c>
      <c r="C31" s="6">
        <v>0.45440000000000003</v>
      </c>
      <c r="D31" s="6">
        <v>0.20649999999999999</v>
      </c>
      <c r="E31" s="25">
        <v>3.4</v>
      </c>
      <c r="G31"/>
    </row>
    <row r="32" spans="1:31" x14ac:dyDescent="0.25">
      <c r="A32" s="6" t="s">
        <v>24</v>
      </c>
      <c r="B32" s="6">
        <v>43</v>
      </c>
      <c r="C32" s="6">
        <v>0.3886</v>
      </c>
      <c r="D32" s="6">
        <v>0.151</v>
      </c>
      <c r="E32" s="25">
        <v>3.07</v>
      </c>
      <c r="G32"/>
    </row>
    <row r="33" spans="1:7" x14ac:dyDescent="0.25">
      <c r="A33" s="6" t="s">
        <v>61</v>
      </c>
      <c r="B33" s="6">
        <v>100</v>
      </c>
      <c r="C33" s="6">
        <v>0.71399999999999997</v>
      </c>
      <c r="D33" s="6">
        <v>0.50980000000000003</v>
      </c>
      <c r="E33" s="25">
        <v>4</v>
      </c>
      <c r="G33"/>
    </row>
    <row r="34" spans="1:7" x14ac:dyDescent="0.25">
      <c r="A34" s="6" t="s">
        <v>62</v>
      </c>
      <c r="B34" s="6">
        <v>64</v>
      </c>
      <c r="C34" s="6">
        <v>0.2324</v>
      </c>
      <c r="D34" s="6">
        <v>5.3999999999999999E-2</v>
      </c>
      <c r="E34" s="25">
        <v>1.32</v>
      </c>
      <c r="G34"/>
    </row>
    <row r="35" spans="1:7" x14ac:dyDescent="0.25">
      <c r="G35"/>
    </row>
    <row r="36" spans="1:7" x14ac:dyDescent="0.25">
      <c r="G36"/>
    </row>
    <row r="37" spans="1:7" x14ac:dyDescent="0.25">
      <c r="G37"/>
    </row>
  </sheetData>
  <mergeCells count="9">
    <mergeCell ref="U9:V9"/>
    <mergeCell ref="W9:W11"/>
    <mergeCell ref="X9:X11"/>
    <mergeCell ref="S10:V10"/>
    <mergeCell ref="P4:P5"/>
    <mergeCell ref="Q4:Q5"/>
    <mergeCell ref="R4:R5"/>
    <mergeCell ref="S9:T9"/>
    <mergeCell ref="AC10:AE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workbookViewId="0">
      <selection activeCell="I9" sqref="I9"/>
    </sheetView>
  </sheetViews>
  <sheetFormatPr defaultRowHeight="15" x14ac:dyDescent="0.25"/>
  <cols>
    <col min="6" max="6" width="20.5703125" customWidth="1"/>
    <col min="7" max="7" width="13.140625" bestFit="1" customWidth="1"/>
    <col min="8" max="8" width="22" bestFit="1" customWidth="1"/>
    <col min="9" max="9" width="11.5703125" bestFit="1" customWidth="1"/>
    <col min="16" max="16" width="21" bestFit="1" customWidth="1"/>
    <col min="17" max="17" width="10.7109375" style="2" bestFit="1" customWidth="1"/>
    <col min="22" max="22" width="9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</v>
      </c>
      <c r="I1" t="s">
        <v>60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2" t="s">
        <v>14</v>
      </c>
      <c r="R1" t="s">
        <v>15</v>
      </c>
      <c r="S1" t="s">
        <v>16</v>
      </c>
    </row>
    <row r="2" spans="1:19" x14ac:dyDescent="0.25">
      <c r="A2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f>IF(LEN(TRIM(F2))=0,0,LEN(F2)-LEN(SUBSTITUTE(F2,",",""))+1)</f>
        <v>38</v>
      </c>
      <c r="H2" t="s">
        <v>22</v>
      </c>
      <c r="I2">
        <v>0.31</v>
      </c>
      <c r="J2" s="1">
        <v>1E-4</v>
      </c>
      <c r="K2">
        <v>100</v>
      </c>
      <c r="L2">
        <v>0.3659</v>
      </c>
      <c r="M2">
        <v>0.60489999999999999</v>
      </c>
      <c r="N2">
        <v>2</v>
      </c>
      <c r="O2">
        <v>5.2499999999999998E-2</v>
      </c>
      <c r="P2">
        <v>0.22919999999999999</v>
      </c>
      <c r="Q2" s="2">
        <v>44577</v>
      </c>
      <c r="R2">
        <v>20572.87</v>
      </c>
      <c r="S2">
        <v>14208.74</v>
      </c>
    </row>
    <row r="3" spans="1:19" x14ac:dyDescent="0.25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f t="shared" ref="G3:G66" si="0">IF(LEN(TRIM(F3))=0,0,LEN(F3)-LEN(SUBSTITUTE(F3,",",""))+1)</f>
        <v>38</v>
      </c>
      <c r="H3" t="s">
        <v>22</v>
      </c>
      <c r="I3">
        <v>0.31</v>
      </c>
      <c r="J3" s="1">
        <v>1E-4</v>
      </c>
      <c r="K3">
        <v>100</v>
      </c>
      <c r="L3">
        <v>0.3659</v>
      </c>
      <c r="M3">
        <v>0.60489999999999999</v>
      </c>
      <c r="N3">
        <v>2</v>
      </c>
      <c r="O3">
        <v>5.2499999999999998E-2</v>
      </c>
      <c r="P3">
        <v>0.22919999999999999</v>
      </c>
      <c r="Q3" s="2">
        <v>44608</v>
      </c>
      <c r="R3">
        <v>24046.65</v>
      </c>
      <c r="S3">
        <v>15555.34</v>
      </c>
    </row>
    <row r="4" spans="1:19" x14ac:dyDescent="0.25">
      <c r="A4">
        <v>12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f t="shared" si="0"/>
        <v>38</v>
      </c>
      <c r="H4" t="s">
        <v>23</v>
      </c>
      <c r="I4">
        <v>2.41</v>
      </c>
      <c r="J4" s="1">
        <v>1E-4</v>
      </c>
      <c r="K4">
        <v>100</v>
      </c>
      <c r="L4">
        <v>1.9599999999999999E-2</v>
      </c>
      <c r="M4">
        <v>0.1399</v>
      </c>
      <c r="N4">
        <v>99</v>
      </c>
      <c r="O4">
        <v>1.8700000000000001E-2</v>
      </c>
      <c r="P4">
        <v>0.13669999999999999</v>
      </c>
      <c r="Q4" s="2">
        <v>44577</v>
      </c>
      <c r="R4">
        <v>15917.73</v>
      </c>
      <c r="S4">
        <v>14208.74</v>
      </c>
    </row>
    <row r="5" spans="1:19" x14ac:dyDescent="0.25">
      <c r="A5">
        <v>13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>
        <f t="shared" si="0"/>
        <v>38</v>
      </c>
      <c r="H5" t="s">
        <v>23</v>
      </c>
      <c r="I5">
        <v>2.41</v>
      </c>
      <c r="J5" s="1">
        <v>1E-4</v>
      </c>
      <c r="K5">
        <v>100</v>
      </c>
      <c r="L5">
        <v>1.9599999999999999E-2</v>
      </c>
      <c r="M5">
        <v>0.1399</v>
      </c>
      <c r="N5">
        <v>99</v>
      </c>
      <c r="O5">
        <v>1.8700000000000001E-2</v>
      </c>
      <c r="P5">
        <v>0.13669999999999999</v>
      </c>
      <c r="Q5" s="2">
        <v>44608</v>
      </c>
      <c r="R5">
        <v>15000.74</v>
      </c>
      <c r="S5">
        <v>15555.34</v>
      </c>
    </row>
    <row r="6" spans="1:19" x14ac:dyDescent="0.25">
      <c r="A6">
        <v>24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>
        <f t="shared" si="0"/>
        <v>38</v>
      </c>
      <c r="H6" t="s">
        <v>24</v>
      </c>
      <c r="I6">
        <v>2.4300000000000002</v>
      </c>
      <c r="J6" s="1">
        <v>1E-4</v>
      </c>
      <c r="K6">
        <v>50</v>
      </c>
      <c r="L6">
        <v>2.01E-2</v>
      </c>
      <c r="M6">
        <v>0.1416</v>
      </c>
      <c r="N6">
        <v>43</v>
      </c>
      <c r="O6">
        <v>1.89E-2</v>
      </c>
      <c r="P6">
        <v>0.13730000000000001</v>
      </c>
      <c r="Q6" s="2">
        <v>44577</v>
      </c>
      <c r="R6">
        <v>15385.45</v>
      </c>
      <c r="S6">
        <v>14208.74</v>
      </c>
    </row>
    <row r="7" spans="1:19" x14ac:dyDescent="0.25">
      <c r="A7">
        <v>25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>
        <f t="shared" si="0"/>
        <v>38</v>
      </c>
      <c r="H7" t="s">
        <v>24</v>
      </c>
      <c r="I7">
        <v>2.4300000000000002</v>
      </c>
      <c r="J7" s="1">
        <v>1E-4</v>
      </c>
      <c r="K7">
        <v>50</v>
      </c>
      <c r="L7">
        <v>2.01E-2</v>
      </c>
      <c r="M7">
        <v>0.1416</v>
      </c>
      <c r="N7">
        <v>43</v>
      </c>
      <c r="O7">
        <v>1.89E-2</v>
      </c>
      <c r="P7">
        <v>0.13730000000000001</v>
      </c>
      <c r="Q7" s="2">
        <v>44608</v>
      </c>
      <c r="R7">
        <v>15099.46</v>
      </c>
      <c r="S7">
        <v>15555.34</v>
      </c>
    </row>
    <row r="8" spans="1:19" x14ac:dyDescent="0.25">
      <c r="A8">
        <v>36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>
        <f t="shared" si="0"/>
        <v>38</v>
      </c>
      <c r="H8" t="s">
        <v>25</v>
      </c>
      <c r="I8">
        <v>2.42</v>
      </c>
      <c r="J8" s="1">
        <v>1E-4</v>
      </c>
      <c r="K8">
        <v>80</v>
      </c>
      <c r="L8">
        <v>3.5000000000000003E-2</v>
      </c>
      <c r="M8">
        <v>0.18720000000000001</v>
      </c>
      <c r="N8">
        <v>26</v>
      </c>
      <c r="O8">
        <v>2.2599999999999999E-2</v>
      </c>
      <c r="P8">
        <v>0.1502</v>
      </c>
      <c r="Q8" s="2">
        <v>44577</v>
      </c>
      <c r="R8">
        <v>6581.67</v>
      </c>
      <c r="S8">
        <v>14208.74</v>
      </c>
    </row>
    <row r="9" spans="1:19" x14ac:dyDescent="0.25">
      <c r="A9">
        <v>37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>
        <f t="shared" si="0"/>
        <v>38</v>
      </c>
      <c r="H9" t="s">
        <v>25</v>
      </c>
      <c r="I9">
        <v>2.42</v>
      </c>
      <c r="J9" s="1">
        <v>1E-4</v>
      </c>
      <c r="K9">
        <v>80</v>
      </c>
      <c r="L9">
        <v>3.5000000000000003E-2</v>
      </c>
      <c r="M9">
        <v>0.18720000000000001</v>
      </c>
      <c r="N9">
        <v>26</v>
      </c>
      <c r="O9">
        <v>2.2599999999999999E-2</v>
      </c>
      <c r="P9">
        <v>0.1502</v>
      </c>
      <c r="Q9" s="2">
        <v>44608</v>
      </c>
      <c r="R9">
        <v>9055.7800000000007</v>
      </c>
      <c r="S9">
        <v>15555.34</v>
      </c>
    </row>
    <row r="10" spans="1:19" x14ac:dyDescent="0.25">
      <c r="A10">
        <v>48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f t="shared" si="0"/>
        <v>38</v>
      </c>
      <c r="H10" t="s">
        <v>61</v>
      </c>
      <c r="I10">
        <v>3.39</v>
      </c>
      <c r="J10" s="1">
        <v>1E-4</v>
      </c>
      <c r="K10">
        <v>100</v>
      </c>
      <c r="L10">
        <v>3.3700000000000001E-2</v>
      </c>
      <c r="M10">
        <v>0.18360000000000001</v>
      </c>
      <c r="N10">
        <v>70</v>
      </c>
      <c r="O10">
        <v>3.0200000000000001E-2</v>
      </c>
      <c r="P10">
        <v>0.17380000000000001</v>
      </c>
      <c r="Q10" s="2">
        <v>44577</v>
      </c>
      <c r="R10">
        <v>16837.650000000001</v>
      </c>
      <c r="S10">
        <v>14208.74</v>
      </c>
    </row>
    <row r="11" spans="1:19" x14ac:dyDescent="0.25">
      <c r="A11">
        <v>49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>
        <f t="shared" si="0"/>
        <v>38</v>
      </c>
      <c r="H11" t="s">
        <v>61</v>
      </c>
      <c r="I11">
        <v>3.39</v>
      </c>
      <c r="J11" s="1">
        <v>1E-4</v>
      </c>
      <c r="K11">
        <v>100</v>
      </c>
      <c r="L11">
        <v>3.3700000000000001E-2</v>
      </c>
      <c r="M11">
        <v>0.18360000000000001</v>
      </c>
      <c r="N11">
        <v>70</v>
      </c>
      <c r="O11">
        <v>3.0200000000000001E-2</v>
      </c>
      <c r="P11">
        <v>0.17380000000000001</v>
      </c>
      <c r="Q11" s="2">
        <v>44608</v>
      </c>
      <c r="R11">
        <v>16960.64</v>
      </c>
      <c r="S11">
        <v>15555.34</v>
      </c>
    </row>
    <row r="12" spans="1:19" x14ac:dyDescent="0.25">
      <c r="A12">
        <v>60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>
        <f t="shared" si="0"/>
        <v>38</v>
      </c>
      <c r="H12" t="s">
        <v>62</v>
      </c>
      <c r="I12">
        <v>0.82</v>
      </c>
      <c r="J12">
        <v>0.01</v>
      </c>
      <c r="K12">
        <v>100</v>
      </c>
      <c r="L12">
        <v>0.1027</v>
      </c>
      <c r="M12">
        <v>0.32050000000000001</v>
      </c>
      <c r="N12">
        <v>1</v>
      </c>
      <c r="O12">
        <v>5.6300000000000003E-2</v>
      </c>
      <c r="P12">
        <v>0.23730000000000001</v>
      </c>
      <c r="Q12" s="2">
        <v>44577</v>
      </c>
      <c r="R12">
        <v>18104.400000000001</v>
      </c>
      <c r="S12">
        <v>14208.74</v>
      </c>
    </row>
    <row r="13" spans="1:19" x14ac:dyDescent="0.25">
      <c r="A13">
        <v>61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>
        <f t="shared" si="0"/>
        <v>38</v>
      </c>
      <c r="H13" t="s">
        <v>62</v>
      </c>
      <c r="I13">
        <v>0.82</v>
      </c>
      <c r="J13">
        <v>0.01</v>
      </c>
      <c r="K13">
        <v>100</v>
      </c>
      <c r="L13">
        <v>0.1027</v>
      </c>
      <c r="M13">
        <v>0.32050000000000001</v>
      </c>
      <c r="N13">
        <v>1</v>
      </c>
      <c r="O13">
        <v>5.6300000000000003E-2</v>
      </c>
      <c r="P13">
        <v>0.23730000000000001</v>
      </c>
      <c r="Q13" s="2">
        <v>44608</v>
      </c>
      <c r="R13">
        <v>18104.400000000001</v>
      </c>
      <c r="S13">
        <v>15555.34</v>
      </c>
    </row>
    <row r="14" spans="1:19" x14ac:dyDescent="0.25">
      <c r="A14">
        <v>2</v>
      </c>
      <c r="B14" t="s">
        <v>17</v>
      </c>
      <c r="C14" t="s">
        <v>26</v>
      </c>
      <c r="D14" t="s">
        <v>27</v>
      </c>
      <c r="E14" t="s">
        <v>28</v>
      </c>
      <c r="F14" t="s">
        <v>29</v>
      </c>
      <c r="G14">
        <f t="shared" si="0"/>
        <v>31</v>
      </c>
      <c r="H14" t="s">
        <v>22</v>
      </c>
      <c r="I14">
        <v>1.33</v>
      </c>
      <c r="J14" s="1">
        <v>1E-4</v>
      </c>
      <c r="K14">
        <v>100</v>
      </c>
      <c r="L14" s="3">
        <v>17086</v>
      </c>
      <c r="M14" s="3">
        <v>13071</v>
      </c>
      <c r="N14">
        <v>99</v>
      </c>
      <c r="O14" s="3">
        <v>16805</v>
      </c>
      <c r="P14" s="3">
        <v>12964</v>
      </c>
      <c r="Q14" s="2">
        <v>44579</v>
      </c>
      <c r="R14">
        <v>1152576.6200000001</v>
      </c>
      <c r="S14">
        <v>719937.71</v>
      </c>
    </row>
    <row r="15" spans="1:19" x14ac:dyDescent="0.25">
      <c r="A15">
        <v>3</v>
      </c>
      <c r="B15" t="s">
        <v>17</v>
      </c>
      <c r="C15" t="s">
        <v>26</v>
      </c>
      <c r="D15" t="s">
        <v>27</v>
      </c>
      <c r="E15" t="s">
        <v>28</v>
      </c>
      <c r="F15" t="s">
        <v>29</v>
      </c>
      <c r="G15">
        <f t="shared" si="0"/>
        <v>31</v>
      </c>
      <c r="H15" t="s">
        <v>22</v>
      </c>
      <c r="I15">
        <v>1.33</v>
      </c>
      <c r="J15" s="1">
        <v>1E-4</v>
      </c>
      <c r="K15">
        <v>100</v>
      </c>
      <c r="L15" s="3">
        <v>17086</v>
      </c>
      <c r="M15" s="3">
        <v>13071</v>
      </c>
      <c r="N15">
        <v>99</v>
      </c>
      <c r="O15" s="3">
        <v>16805</v>
      </c>
      <c r="P15" s="3">
        <v>12964</v>
      </c>
      <c r="Q15" s="2">
        <v>44610</v>
      </c>
      <c r="R15">
        <v>891900.69</v>
      </c>
      <c r="S15">
        <v>786058.29</v>
      </c>
    </row>
    <row r="16" spans="1:19" x14ac:dyDescent="0.25">
      <c r="A16">
        <v>14</v>
      </c>
      <c r="B16" t="s">
        <v>17</v>
      </c>
      <c r="C16" t="s">
        <v>26</v>
      </c>
      <c r="D16" t="s">
        <v>27</v>
      </c>
      <c r="E16" t="s">
        <v>28</v>
      </c>
      <c r="F16" t="s">
        <v>29</v>
      </c>
      <c r="G16">
        <f t="shared" si="0"/>
        <v>31</v>
      </c>
      <c r="H16" t="s">
        <v>23</v>
      </c>
      <c r="I16">
        <v>6.43</v>
      </c>
      <c r="J16" s="1">
        <v>1E-4</v>
      </c>
      <c r="K16">
        <v>100</v>
      </c>
      <c r="L16" s="3">
        <v>19548</v>
      </c>
      <c r="M16" s="3">
        <v>13981</v>
      </c>
      <c r="N16">
        <v>100</v>
      </c>
      <c r="O16" s="3">
        <v>19548</v>
      </c>
      <c r="P16" s="3">
        <v>13981</v>
      </c>
      <c r="Q16" s="2">
        <v>44579</v>
      </c>
      <c r="R16">
        <v>814103.38</v>
      </c>
      <c r="S16">
        <v>719937.71</v>
      </c>
    </row>
    <row r="17" spans="1:19" x14ac:dyDescent="0.25">
      <c r="A17">
        <v>15</v>
      </c>
      <c r="B17" t="s">
        <v>17</v>
      </c>
      <c r="C17" t="s">
        <v>26</v>
      </c>
      <c r="D17" t="s">
        <v>27</v>
      </c>
      <c r="E17" t="s">
        <v>28</v>
      </c>
      <c r="F17" t="s">
        <v>29</v>
      </c>
      <c r="G17">
        <f t="shared" si="0"/>
        <v>31</v>
      </c>
      <c r="H17" t="s">
        <v>23</v>
      </c>
      <c r="I17">
        <v>6.43</v>
      </c>
      <c r="J17" s="1">
        <v>1E-4</v>
      </c>
      <c r="K17">
        <v>100</v>
      </c>
      <c r="L17" s="3">
        <v>19548</v>
      </c>
      <c r="M17" s="3">
        <v>13981</v>
      </c>
      <c r="N17">
        <v>100</v>
      </c>
      <c r="O17" s="3">
        <v>19548</v>
      </c>
      <c r="P17" s="3">
        <v>13981</v>
      </c>
      <c r="Q17" s="2">
        <v>44610</v>
      </c>
      <c r="R17">
        <v>762292.81</v>
      </c>
      <c r="S17">
        <v>786058.29</v>
      </c>
    </row>
    <row r="18" spans="1:19" x14ac:dyDescent="0.25">
      <c r="A18">
        <v>26</v>
      </c>
      <c r="B18" t="s">
        <v>17</v>
      </c>
      <c r="C18" t="s">
        <v>26</v>
      </c>
      <c r="D18" t="s">
        <v>27</v>
      </c>
      <c r="E18" t="s">
        <v>28</v>
      </c>
      <c r="F18" t="s">
        <v>29</v>
      </c>
      <c r="G18">
        <f t="shared" si="0"/>
        <v>31</v>
      </c>
      <c r="H18" t="s">
        <v>24</v>
      </c>
      <c r="I18">
        <v>3.42</v>
      </c>
      <c r="J18" s="1">
        <v>1E-4</v>
      </c>
      <c r="K18">
        <v>50</v>
      </c>
      <c r="L18" s="3">
        <v>49909</v>
      </c>
      <c r="M18" s="3">
        <v>2234</v>
      </c>
      <c r="N18">
        <v>50</v>
      </c>
      <c r="O18" s="3">
        <v>49909</v>
      </c>
      <c r="P18" s="3">
        <v>2234</v>
      </c>
      <c r="Q18" s="2">
        <v>44579</v>
      </c>
      <c r="R18">
        <v>694354.62</v>
      </c>
      <c r="S18">
        <v>719937.71</v>
      </c>
    </row>
    <row r="19" spans="1:19" x14ac:dyDescent="0.25">
      <c r="A19">
        <v>27</v>
      </c>
      <c r="B19" t="s">
        <v>17</v>
      </c>
      <c r="C19" t="s">
        <v>26</v>
      </c>
      <c r="D19" t="s">
        <v>27</v>
      </c>
      <c r="E19" t="s">
        <v>28</v>
      </c>
      <c r="F19" t="s">
        <v>29</v>
      </c>
      <c r="G19">
        <f t="shared" si="0"/>
        <v>31</v>
      </c>
      <c r="H19" t="s">
        <v>24</v>
      </c>
      <c r="I19">
        <v>3.42</v>
      </c>
      <c r="J19" s="1">
        <v>1E-4</v>
      </c>
      <c r="K19">
        <v>50</v>
      </c>
      <c r="L19" s="3">
        <v>49909</v>
      </c>
      <c r="M19" s="3">
        <v>2234</v>
      </c>
      <c r="N19">
        <v>50</v>
      </c>
      <c r="O19" s="3">
        <v>49909</v>
      </c>
      <c r="P19" s="3">
        <v>2234</v>
      </c>
      <c r="Q19" s="2">
        <v>44610</v>
      </c>
      <c r="R19">
        <v>659221.18999999994</v>
      </c>
      <c r="S19">
        <v>786058.29</v>
      </c>
    </row>
    <row r="20" spans="1:19" x14ac:dyDescent="0.25">
      <c r="A20">
        <v>38</v>
      </c>
      <c r="B20" t="s">
        <v>17</v>
      </c>
      <c r="C20" t="s">
        <v>26</v>
      </c>
      <c r="D20" t="s">
        <v>27</v>
      </c>
      <c r="E20" t="s">
        <v>28</v>
      </c>
      <c r="F20" t="s">
        <v>29</v>
      </c>
      <c r="G20">
        <f t="shared" si="0"/>
        <v>31</v>
      </c>
      <c r="H20" t="s">
        <v>25</v>
      </c>
      <c r="I20">
        <v>7.4</v>
      </c>
      <c r="J20" s="1">
        <v>1E-4</v>
      </c>
      <c r="K20">
        <v>80</v>
      </c>
      <c r="L20" s="3">
        <v>32639</v>
      </c>
      <c r="M20" s="3">
        <v>18066</v>
      </c>
      <c r="N20">
        <v>80</v>
      </c>
      <c r="O20" s="3">
        <v>32639</v>
      </c>
      <c r="P20" s="3">
        <v>18066</v>
      </c>
      <c r="Q20" s="2">
        <v>44579</v>
      </c>
      <c r="R20">
        <v>808762</v>
      </c>
      <c r="S20">
        <v>719937.71</v>
      </c>
    </row>
    <row r="21" spans="1:19" x14ac:dyDescent="0.25">
      <c r="A21">
        <v>39</v>
      </c>
      <c r="B21" t="s">
        <v>17</v>
      </c>
      <c r="C21" t="s">
        <v>26</v>
      </c>
      <c r="D21" t="s">
        <v>27</v>
      </c>
      <c r="E21" t="s">
        <v>28</v>
      </c>
      <c r="F21" t="s">
        <v>29</v>
      </c>
      <c r="G21">
        <f t="shared" si="0"/>
        <v>31</v>
      </c>
      <c r="H21" t="s">
        <v>25</v>
      </c>
      <c r="I21">
        <v>7.4</v>
      </c>
      <c r="J21" s="1">
        <v>1E-4</v>
      </c>
      <c r="K21">
        <v>80</v>
      </c>
      <c r="L21" s="3">
        <v>32639</v>
      </c>
      <c r="M21" s="3">
        <v>18066</v>
      </c>
      <c r="N21">
        <v>80</v>
      </c>
      <c r="O21" s="3">
        <v>32639</v>
      </c>
      <c r="P21" s="3">
        <v>18066</v>
      </c>
      <c r="Q21" s="2">
        <v>44610</v>
      </c>
      <c r="R21">
        <v>776152.62</v>
      </c>
      <c r="S21">
        <v>786058.29</v>
      </c>
    </row>
    <row r="22" spans="1:19" x14ac:dyDescent="0.25">
      <c r="A22">
        <v>50</v>
      </c>
      <c r="B22" t="s">
        <v>17</v>
      </c>
      <c r="C22" t="s">
        <v>26</v>
      </c>
      <c r="D22" t="s">
        <v>27</v>
      </c>
      <c r="E22" t="s">
        <v>28</v>
      </c>
      <c r="F22" t="s">
        <v>29</v>
      </c>
      <c r="G22">
        <f t="shared" si="0"/>
        <v>31</v>
      </c>
      <c r="H22" t="s">
        <v>61</v>
      </c>
      <c r="I22">
        <v>4.3899999999999997</v>
      </c>
      <c r="J22" s="1">
        <v>1E-4</v>
      </c>
      <c r="K22">
        <v>100</v>
      </c>
      <c r="L22" s="3">
        <v>5646</v>
      </c>
      <c r="M22" s="3">
        <v>23761</v>
      </c>
      <c r="N22">
        <v>100</v>
      </c>
      <c r="O22" s="3">
        <v>5646</v>
      </c>
      <c r="P22" s="3">
        <v>23761</v>
      </c>
      <c r="Q22" s="2">
        <v>44579</v>
      </c>
      <c r="R22">
        <v>628196.12</v>
      </c>
      <c r="S22">
        <v>719937.71</v>
      </c>
    </row>
    <row r="23" spans="1:19" x14ac:dyDescent="0.25">
      <c r="A23">
        <v>51</v>
      </c>
      <c r="B23" t="s">
        <v>17</v>
      </c>
      <c r="C23" t="s">
        <v>26</v>
      </c>
      <c r="D23" t="s">
        <v>27</v>
      </c>
      <c r="E23" t="s">
        <v>28</v>
      </c>
      <c r="F23" t="s">
        <v>29</v>
      </c>
      <c r="G23">
        <f t="shared" si="0"/>
        <v>31</v>
      </c>
      <c r="H23" t="s">
        <v>61</v>
      </c>
      <c r="I23">
        <v>4.3899999999999997</v>
      </c>
      <c r="J23" s="1">
        <v>1E-4</v>
      </c>
      <c r="K23">
        <v>100</v>
      </c>
      <c r="L23" s="3">
        <v>5646</v>
      </c>
      <c r="M23" s="3">
        <v>23761</v>
      </c>
      <c r="N23">
        <v>100</v>
      </c>
      <c r="O23" s="3">
        <v>5646</v>
      </c>
      <c r="P23" s="3">
        <v>23761</v>
      </c>
      <c r="Q23" s="2">
        <v>44610</v>
      </c>
      <c r="R23">
        <v>635863.81000000006</v>
      </c>
      <c r="S23">
        <v>786058.29</v>
      </c>
    </row>
    <row r="24" spans="1:19" x14ac:dyDescent="0.25">
      <c r="A24">
        <v>62</v>
      </c>
      <c r="B24" t="s">
        <v>17</v>
      </c>
      <c r="C24" t="s">
        <v>26</v>
      </c>
      <c r="D24" t="s">
        <v>27</v>
      </c>
      <c r="E24" t="s">
        <v>28</v>
      </c>
      <c r="F24" t="s">
        <v>29</v>
      </c>
      <c r="G24">
        <f t="shared" si="0"/>
        <v>31</v>
      </c>
      <c r="H24" t="s">
        <v>62</v>
      </c>
      <c r="I24">
        <v>2.41</v>
      </c>
      <c r="J24">
        <v>0.01</v>
      </c>
      <c r="K24">
        <v>100</v>
      </c>
      <c r="L24" s="3">
        <v>33095</v>
      </c>
      <c r="M24" s="3">
        <v>18192</v>
      </c>
      <c r="N24">
        <v>59</v>
      </c>
      <c r="O24" s="3">
        <v>12153</v>
      </c>
      <c r="P24" s="3">
        <v>11024</v>
      </c>
      <c r="Q24" s="2">
        <v>44579</v>
      </c>
      <c r="R24">
        <v>913952.94</v>
      </c>
      <c r="S24">
        <v>719937.71</v>
      </c>
    </row>
    <row r="25" spans="1:19" x14ac:dyDescent="0.25">
      <c r="A25">
        <v>63</v>
      </c>
      <c r="B25" t="s">
        <v>17</v>
      </c>
      <c r="C25" t="s">
        <v>26</v>
      </c>
      <c r="D25" t="s">
        <v>27</v>
      </c>
      <c r="E25" t="s">
        <v>28</v>
      </c>
      <c r="F25" t="s">
        <v>29</v>
      </c>
      <c r="G25">
        <f t="shared" si="0"/>
        <v>31</v>
      </c>
      <c r="H25" t="s">
        <v>62</v>
      </c>
      <c r="I25">
        <v>2.41</v>
      </c>
      <c r="J25">
        <v>0.01</v>
      </c>
      <c r="K25">
        <v>100</v>
      </c>
      <c r="L25" s="3">
        <v>33095</v>
      </c>
      <c r="M25" s="3">
        <v>18192</v>
      </c>
      <c r="N25">
        <v>59</v>
      </c>
      <c r="O25" s="3">
        <v>12153</v>
      </c>
      <c r="P25" s="3">
        <v>11024</v>
      </c>
      <c r="Q25" s="2">
        <v>44610</v>
      </c>
      <c r="R25">
        <v>1000767.25</v>
      </c>
      <c r="S25">
        <v>786058.29</v>
      </c>
    </row>
    <row r="26" spans="1:19" x14ac:dyDescent="0.25">
      <c r="A26">
        <v>4</v>
      </c>
      <c r="B26" t="s">
        <v>17</v>
      </c>
      <c r="C26" t="s">
        <v>30</v>
      </c>
      <c r="D26" t="s">
        <v>31</v>
      </c>
      <c r="E26" t="s">
        <v>20</v>
      </c>
      <c r="F26" t="s">
        <v>32</v>
      </c>
      <c r="G26">
        <f t="shared" si="0"/>
        <v>20</v>
      </c>
      <c r="H26" t="s">
        <v>22</v>
      </c>
      <c r="I26">
        <v>1.1100000000000001</v>
      </c>
      <c r="J26" s="1">
        <v>1E-4</v>
      </c>
      <c r="K26">
        <v>100</v>
      </c>
      <c r="L26" s="3">
        <v>12833</v>
      </c>
      <c r="M26" s="3">
        <v>11328</v>
      </c>
      <c r="N26">
        <v>100</v>
      </c>
      <c r="O26" s="3">
        <v>12833</v>
      </c>
      <c r="P26" s="3">
        <v>11328</v>
      </c>
      <c r="Q26" s="2">
        <v>44580</v>
      </c>
      <c r="R26">
        <v>47013152</v>
      </c>
      <c r="S26">
        <v>56972497.090000004</v>
      </c>
    </row>
    <row r="27" spans="1:19" x14ac:dyDescent="0.25">
      <c r="A27">
        <v>5</v>
      </c>
      <c r="B27" t="s">
        <v>17</v>
      </c>
      <c r="C27" t="s">
        <v>30</v>
      </c>
      <c r="D27" t="s">
        <v>31</v>
      </c>
      <c r="E27" t="s">
        <v>20</v>
      </c>
      <c r="F27" t="s">
        <v>32</v>
      </c>
      <c r="G27">
        <f t="shared" si="0"/>
        <v>20</v>
      </c>
      <c r="H27" t="s">
        <v>22</v>
      </c>
      <c r="I27">
        <v>1.1100000000000001</v>
      </c>
      <c r="J27" s="1">
        <v>1E-4</v>
      </c>
      <c r="K27">
        <v>100</v>
      </c>
      <c r="L27" s="3">
        <v>12833</v>
      </c>
      <c r="M27" s="3">
        <v>11328</v>
      </c>
      <c r="N27">
        <v>100</v>
      </c>
      <c r="O27" s="3">
        <v>12833</v>
      </c>
      <c r="P27" s="3">
        <v>11328</v>
      </c>
      <c r="Q27" s="2">
        <v>44611</v>
      </c>
      <c r="R27">
        <v>52572288</v>
      </c>
      <c r="S27">
        <v>74870189.540000007</v>
      </c>
    </row>
    <row r="28" spans="1:19" x14ac:dyDescent="0.25">
      <c r="A28">
        <v>16</v>
      </c>
      <c r="B28" t="s">
        <v>17</v>
      </c>
      <c r="C28" t="s">
        <v>30</v>
      </c>
      <c r="D28" t="s">
        <v>31</v>
      </c>
      <c r="E28" t="s">
        <v>20</v>
      </c>
      <c r="F28" t="s">
        <v>32</v>
      </c>
      <c r="G28">
        <f t="shared" si="0"/>
        <v>20</v>
      </c>
      <c r="H28" t="s">
        <v>23</v>
      </c>
      <c r="I28">
        <v>5.41</v>
      </c>
      <c r="J28" s="1">
        <v>1E-4</v>
      </c>
      <c r="K28">
        <v>100</v>
      </c>
      <c r="L28" s="3">
        <v>1417</v>
      </c>
      <c r="M28" s="3">
        <v>11904</v>
      </c>
      <c r="N28">
        <v>94</v>
      </c>
      <c r="O28" s="3">
        <v>14106</v>
      </c>
      <c r="P28" s="3">
        <v>11877</v>
      </c>
      <c r="Q28" s="2">
        <v>44580</v>
      </c>
      <c r="R28">
        <v>48113196</v>
      </c>
      <c r="S28">
        <v>56972497.090000004</v>
      </c>
    </row>
    <row r="29" spans="1:19" x14ac:dyDescent="0.25">
      <c r="A29">
        <v>17</v>
      </c>
      <c r="B29" t="s">
        <v>17</v>
      </c>
      <c r="C29" t="s">
        <v>30</v>
      </c>
      <c r="D29" t="s">
        <v>31</v>
      </c>
      <c r="E29" t="s">
        <v>20</v>
      </c>
      <c r="F29" t="s">
        <v>32</v>
      </c>
      <c r="G29">
        <f t="shared" si="0"/>
        <v>20</v>
      </c>
      <c r="H29" t="s">
        <v>23</v>
      </c>
      <c r="I29">
        <v>5.41</v>
      </c>
      <c r="J29" s="1">
        <v>1E-4</v>
      </c>
      <c r="K29">
        <v>100</v>
      </c>
      <c r="L29" s="3">
        <v>1417</v>
      </c>
      <c r="M29" s="3">
        <v>11904</v>
      </c>
      <c r="N29">
        <v>94</v>
      </c>
      <c r="O29" s="3">
        <v>14106</v>
      </c>
      <c r="P29" s="3">
        <v>11877</v>
      </c>
      <c r="Q29" s="2">
        <v>44611</v>
      </c>
      <c r="R29">
        <v>59328556</v>
      </c>
      <c r="S29">
        <v>74870189.540000007</v>
      </c>
    </row>
    <row r="30" spans="1:19" x14ac:dyDescent="0.25">
      <c r="A30">
        <v>28</v>
      </c>
      <c r="B30" t="s">
        <v>17</v>
      </c>
      <c r="C30" t="s">
        <v>30</v>
      </c>
      <c r="D30" t="s">
        <v>31</v>
      </c>
      <c r="E30" t="s">
        <v>20</v>
      </c>
      <c r="F30" t="s">
        <v>32</v>
      </c>
      <c r="G30">
        <f t="shared" si="0"/>
        <v>20</v>
      </c>
      <c r="H30" t="s">
        <v>24</v>
      </c>
      <c r="I30">
        <v>3.41</v>
      </c>
      <c r="J30" s="1">
        <v>1E-4</v>
      </c>
      <c r="K30">
        <v>50</v>
      </c>
      <c r="L30" s="3">
        <v>18327</v>
      </c>
      <c r="M30" s="3">
        <v>13538</v>
      </c>
      <c r="N30">
        <v>50</v>
      </c>
      <c r="O30" s="3">
        <v>18327</v>
      </c>
      <c r="P30" s="3">
        <v>13538</v>
      </c>
      <c r="Q30" s="2">
        <v>44580</v>
      </c>
      <c r="R30">
        <v>45281564</v>
      </c>
      <c r="S30">
        <v>56972497.090000004</v>
      </c>
    </row>
    <row r="31" spans="1:19" x14ac:dyDescent="0.25">
      <c r="A31">
        <v>29</v>
      </c>
      <c r="B31" t="s">
        <v>17</v>
      </c>
      <c r="C31" t="s">
        <v>30</v>
      </c>
      <c r="D31" t="s">
        <v>31</v>
      </c>
      <c r="E31" t="s">
        <v>20</v>
      </c>
      <c r="F31" t="s">
        <v>32</v>
      </c>
      <c r="G31">
        <f t="shared" si="0"/>
        <v>20</v>
      </c>
      <c r="H31" t="s">
        <v>24</v>
      </c>
      <c r="I31">
        <v>3.41</v>
      </c>
      <c r="J31" s="1">
        <v>1E-4</v>
      </c>
      <c r="K31">
        <v>50</v>
      </c>
      <c r="L31" s="3">
        <v>18327</v>
      </c>
      <c r="M31" s="3">
        <v>13538</v>
      </c>
      <c r="N31">
        <v>50</v>
      </c>
      <c r="O31" s="3">
        <v>18327</v>
      </c>
      <c r="P31" s="3">
        <v>13538</v>
      </c>
      <c r="Q31" s="2">
        <v>44611</v>
      </c>
      <c r="R31">
        <v>54361416</v>
      </c>
      <c r="S31">
        <v>74870189.540000007</v>
      </c>
    </row>
    <row r="32" spans="1:19" x14ac:dyDescent="0.25">
      <c r="A32">
        <v>40</v>
      </c>
      <c r="B32" t="s">
        <v>17</v>
      </c>
      <c r="C32" t="s">
        <v>30</v>
      </c>
      <c r="D32" t="s">
        <v>31</v>
      </c>
      <c r="E32" t="s">
        <v>20</v>
      </c>
      <c r="F32" t="s">
        <v>32</v>
      </c>
      <c r="G32">
        <f t="shared" si="0"/>
        <v>20</v>
      </c>
      <c r="H32" t="s">
        <v>25</v>
      </c>
      <c r="I32">
        <v>6.42</v>
      </c>
      <c r="J32" s="1">
        <v>1E-4</v>
      </c>
      <c r="K32">
        <v>80</v>
      </c>
      <c r="L32" s="3">
        <v>18055</v>
      </c>
      <c r="M32" s="3">
        <v>13437</v>
      </c>
      <c r="N32">
        <v>80</v>
      </c>
      <c r="O32" s="3">
        <v>18055</v>
      </c>
      <c r="P32" s="3">
        <v>13437</v>
      </c>
      <c r="Q32" s="2">
        <v>44580</v>
      </c>
      <c r="R32">
        <v>48674996</v>
      </c>
      <c r="S32">
        <v>56972497.090000004</v>
      </c>
    </row>
    <row r="33" spans="1:19" x14ac:dyDescent="0.25">
      <c r="A33">
        <v>41</v>
      </c>
      <c r="B33" t="s">
        <v>17</v>
      </c>
      <c r="C33" t="s">
        <v>30</v>
      </c>
      <c r="D33" t="s">
        <v>31</v>
      </c>
      <c r="E33" t="s">
        <v>20</v>
      </c>
      <c r="F33" t="s">
        <v>32</v>
      </c>
      <c r="G33">
        <f t="shared" si="0"/>
        <v>20</v>
      </c>
      <c r="H33" t="s">
        <v>25</v>
      </c>
      <c r="I33">
        <v>6.42</v>
      </c>
      <c r="J33" s="1">
        <v>1E-4</v>
      </c>
      <c r="K33">
        <v>80</v>
      </c>
      <c r="L33" s="3">
        <v>18055</v>
      </c>
      <c r="M33" s="3">
        <v>13437</v>
      </c>
      <c r="N33">
        <v>80</v>
      </c>
      <c r="O33" s="3">
        <v>18055</v>
      </c>
      <c r="P33" s="3">
        <v>13437</v>
      </c>
      <c r="Q33" s="2">
        <v>44611</v>
      </c>
      <c r="R33">
        <v>53499176</v>
      </c>
      <c r="S33">
        <v>74870189.540000007</v>
      </c>
    </row>
    <row r="34" spans="1:19" x14ac:dyDescent="0.25">
      <c r="A34">
        <v>52</v>
      </c>
      <c r="B34" t="s">
        <v>17</v>
      </c>
      <c r="C34" t="s">
        <v>30</v>
      </c>
      <c r="D34" t="s">
        <v>31</v>
      </c>
      <c r="E34" t="s">
        <v>20</v>
      </c>
      <c r="F34" t="s">
        <v>32</v>
      </c>
      <c r="G34">
        <f t="shared" si="0"/>
        <v>20</v>
      </c>
      <c r="H34" t="s">
        <v>61</v>
      </c>
      <c r="I34">
        <v>4.3899999999999997</v>
      </c>
      <c r="J34" s="1">
        <v>1E-4</v>
      </c>
      <c r="K34">
        <v>100</v>
      </c>
      <c r="L34" s="3">
        <v>28743</v>
      </c>
      <c r="M34" s="3">
        <v>16954</v>
      </c>
      <c r="N34">
        <v>100</v>
      </c>
      <c r="O34" s="3">
        <v>28743</v>
      </c>
      <c r="P34" s="3">
        <v>16954</v>
      </c>
      <c r="Q34" s="2">
        <v>44580</v>
      </c>
      <c r="R34">
        <v>40631252</v>
      </c>
      <c r="S34">
        <v>56972497.090000004</v>
      </c>
    </row>
    <row r="35" spans="1:19" x14ac:dyDescent="0.25">
      <c r="A35">
        <v>53</v>
      </c>
      <c r="B35" t="s">
        <v>17</v>
      </c>
      <c r="C35" t="s">
        <v>30</v>
      </c>
      <c r="D35" t="s">
        <v>31</v>
      </c>
      <c r="E35" t="s">
        <v>20</v>
      </c>
      <c r="F35" t="s">
        <v>32</v>
      </c>
      <c r="G35">
        <f t="shared" si="0"/>
        <v>20</v>
      </c>
      <c r="H35" t="s">
        <v>61</v>
      </c>
      <c r="I35">
        <v>4.3899999999999997</v>
      </c>
      <c r="J35" s="1">
        <v>1E-4</v>
      </c>
      <c r="K35">
        <v>100</v>
      </c>
      <c r="L35" s="3">
        <v>28743</v>
      </c>
      <c r="M35" s="3">
        <v>16954</v>
      </c>
      <c r="N35">
        <v>100</v>
      </c>
      <c r="O35" s="3">
        <v>28743</v>
      </c>
      <c r="P35" s="3">
        <v>16954</v>
      </c>
      <c r="Q35" s="2">
        <v>44611</v>
      </c>
      <c r="R35">
        <v>41638868</v>
      </c>
      <c r="S35">
        <v>74870189.540000007</v>
      </c>
    </row>
    <row r="36" spans="1:19" x14ac:dyDescent="0.25">
      <c r="A36">
        <v>64</v>
      </c>
      <c r="B36" t="s">
        <v>17</v>
      </c>
      <c r="C36" t="s">
        <v>30</v>
      </c>
      <c r="D36" t="s">
        <v>31</v>
      </c>
      <c r="E36" t="s">
        <v>20</v>
      </c>
      <c r="F36" t="s">
        <v>32</v>
      </c>
      <c r="G36">
        <f t="shared" si="0"/>
        <v>20</v>
      </c>
      <c r="H36" t="s">
        <v>62</v>
      </c>
      <c r="I36">
        <v>1.18</v>
      </c>
      <c r="J36">
        <v>0.01</v>
      </c>
      <c r="K36">
        <v>100</v>
      </c>
      <c r="L36" s="3">
        <v>21433</v>
      </c>
      <c r="M36" s="3">
        <v>1464</v>
      </c>
      <c r="N36">
        <v>13</v>
      </c>
      <c r="O36">
        <v>0.53080000000000005</v>
      </c>
      <c r="P36">
        <v>0.72860000000000003</v>
      </c>
      <c r="Q36" s="2">
        <v>44580</v>
      </c>
      <c r="R36">
        <v>58414844</v>
      </c>
      <c r="S36">
        <v>56972497.090000004</v>
      </c>
    </row>
    <row r="37" spans="1:19" x14ac:dyDescent="0.25">
      <c r="A37">
        <v>65</v>
      </c>
      <c r="B37" t="s">
        <v>17</v>
      </c>
      <c r="C37" t="s">
        <v>30</v>
      </c>
      <c r="D37" t="s">
        <v>31</v>
      </c>
      <c r="E37" t="s">
        <v>20</v>
      </c>
      <c r="F37" t="s">
        <v>32</v>
      </c>
      <c r="G37">
        <f t="shared" si="0"/>
        <v>20</v>
      </c>
      <c r="H37" t="s">
        <v>62</v>
      </c>
      <c r="I37">
        <v>1.18</v>
      </c>
      <c r="J37">
        <v>0.01</v>
      </c>
      <c r="K37">
        <v>100</v>
      </c>
      <c r="L37" s="3">
        <v>21433</v>
      </c>
      <c r="M37" s="3">
        <v>1464</v>
      </c>
      <c r="N37">
        <v>13</v>
      </c>
      <c r="O37">
        <v>0.53080000000000005</v>
      </c>
      <c r="P37">
        <v>0.72860000000000003</v>
      </c>
      <c r="Q37" s="2">
        <v>44611</v>
      </c>
      <c r="R37">
        <v>60259792</v>
      </c>
      <c r="S37">
        <v>74870189.540000007</v>
      </c>
    </row>
    <row r="38" spans="1:19" x14ac:dyDescent="0.25">
      <c r="A38">
        <v>6</v>
      </c>
      <c r="B38" t="s">
        <v>17</v>
      </c>
      <c r="C38" t="s">
        <v>33</v>
      </c>
      <c r="D38" t="s">
        <v>19</v>
      </c>
      <c r="E38" t="s">
        <v>20</v>
      </c>
      <c r="F38" t="s">
        <v>34</v>
      </c>
      <c r="G38">
        <f t="shared" si="0"/>
        <v>30</v>
      </c>
      <c r="H38" t="s">
        <v>22</v>
      </c>
      <c r="I38">
        <v>1.38</v>
      </c>
      <c r="J38" s="1">
        <v>1E-4</v>
      </c>
      <c r="K38">
        <v>100</v>
      </c>
      <c r="L38" s="3">
        <v>39328</v>
      </c>
      <c r="M38" s="3">
        <v>19831</v>
      </c>
      <c r="N38">
        <v>51</v>
      </c>
      <c r="O38" s="3">
        <v>26255</v>
      </c>
      <c r="P38" s="3">
        <v>16203</v>
      </c>
      <c r="Q38" s="2">
        <v>44581</v>
      </c>
      <c r="R38">
        <v>44257408</v>
      </c>
      <c r="S38">
        <v>70700563.890000001</v>
      </c>
    </row>
    <row r="39" spans="1:19" x14ac:dyDescent="0.25">
      <c r="A39">
        <v>7</v>
      </c>
      <c r="B39" t="s">
        <v>17</v>
      </c>
      <c r="C39" t="s">
        <v>33</v>
      </c>
      <c r="D39" t="s">
        <v>19</v>
      </c>
      <c r="E39" t="s">
        <v>20</v>
      </c>
      <c r="F39" t="s">
        <v>34</v>
      </c>
      <c r="G39">
        <f t="shared" si="0"/>
        <v>30</v>
      </c>
      <c r="H39" t="s">
        <v>22</v>
      </c>
      <c r="I39">
        <v>1.38</v>
      </c>
      <c r="J39" s="1">
        <v>1E-4</v>
      </c>
      <c r="K39">
        <v>100</v>
      </c>
      <c r="L39" s="3">
        <v>39328</v>
      </c>
      <c r="M39" s="3">
        <v>19831</v>
      </c>
      <c r="N39">
        <v>51</v>
      </c>
      <c r="O39" s="3">
        <v>26255</v>
      </c>
      <c r="P39" s="3">
        <v>16203</v>
      </c>
      <c r="Q39" s="2">
        <v>44612</v>
      </c>
      <c r="R39">
        <v>40957836</v>
      </c>
      <c r="S39">
        <v>53251349.759999998</v>
      </c>
    </row>
    <row r="40" spans="1:19" x14ac:dyDescent="0.25">
      <c r="A40">
        <v>18</v>
      </c>
      <c r="B40" t="s">
        <v>17</v>
      </c>
      <c r="C40" t="s">
        <v>33</v>
      </c>
      <c r="D40" t="s">
        <v>19</v>
      </c>
      <c r="E40" t="s">
        <v>20</v>
      </c>
      <c r="F40" t="s">
        <v>34</v>
      </c>
      <c r="G40">
        <f t="shared" si="0"/>
        <v>30</v>
      </c>
      <c r="H40" t="s">
        <v>23</v>
      </c>
      <c r="I40">
        <v>1.37</v>
      </c>
      <c r="J40" s="1">
        <v>1E-4</v>
      </c>
      <c r="K40">
        <v>100</v>
      </c>
      <c r="L40" s="3">
        <v>15066</v>
      </c>
      <c r="M40" s="3">
        <v>12274</v>
      </c>
      <c r="N40">
        <v>10</v>
      </c>
      <c r="O40" s="3">
        <v>11649</v>
      </c>
      <c r="P40" s="3">
        <v>10793</v>
      </c>
      <c r="Q40" s="2">
        <v>44581</v>
      </c>
      <c r="R40">
        <v>50747620</v>
      </c>
      <c r="S40">
        <v>70700563.890000001</v>
      </c>
    </row>
    <row r="41" spans="1:19" x14ac:dyDescent="0.25">
      <c r="A41">
        <v>19</v>
      </c>
      <c r="B41" t="s">
        <v>17</v>
      </c>
      <c r="C41" t="s">
        <v>33</v>
      </c>
      <c r="D41" t="s">
        <v>19</v>
      </c>
      <c r="E41" t="s">
        <v>20</v>
      </c>
      <c r="F41" t="s">
        <v>34</v>
      </c>
      <c r="G41">
        <f t="shared" si="0"/>
        <v>30</v>
      </c>
      <c r="H41" t="s">
        <v>23</v>
      </c>
      <c r="I41">
        <v>1.37</v>
      </c>
      <c r="J41" s="1">
        <v>1E-4</v>
      </c>
      <c r="K41">
        <v>100</v>
      </c>
      <c r="L41" s="3">
        <v>15066</v>
      </c>
      <c r="M41" s="3">
        <v>12274</v>
      </c>
      <c r="N41">
        <v>10</v>
      </c>
      <c r="O41" s="3">
        <v>11649</v>
      </c>
      <c r="P41" s="3">
        <v>10793</v>
      </c>
      <c r="Q41" s="2">
        <v>44612</v>
      </c>
      <c r="R41">
        <v>51603168</v>
      </c>
      <c r="S41">
        <v>53251349.759999998</v>
      </c>
    </row>
    <row r="42" spans="1:19" x14ac:dyDescent="0.25">
      <c r="A42">
        <v>30</v>
      </c>
      <c r="B42" t="s">
        <v>17</v>
      </c>
      <c r="C42" t="s">
        <v>33</v>
      </c>
      <c r="D42" t="s">
        <v>19</v>
      </c>
      <c r="E42" t="s">
        <v>20</v>
      </c>
      <c r="F42" t="s">
        <v>34</v>
      </c>
      <c r="G42">
        <f t="shared" si="0"/>
        <v>30</v>
      </c>
      <c r="H42" t="s">
        <v>24</v>
      </c>
      <c r="I42">
        <v>1.29</v>
      </c>
      <c r="J42" s="1">
        <v>1E-4</v>
      </c>
      <c r="K42">
        <v>50</v>
      </c>
      <c r="L42" s="3">
        <v>19063</v>
      </c>
      <c r="M42" s="3">
        <v>13807</v>
      </c>
      <c r="N42">
        <v>12</v>
      </c>
      <c r="O42" s="3">
        <v>14235</v>
      </c>
      <c r="P42" s="3">
        <v>11931</v>
      </c>
      <c r="Q42" s="2">
        <v>44581</v>
      </c>
      <c r="R42">
        <v>48789464</v>
      </c>
      <c r="S42">
        <v>70700563.890000001</v>
      </c>
    </row>
    <row r="43" spans="1:19" x14ac:dyDescent="0.25">
      <c r="A43">
        <v>31</v>
      </c>
      <c r="B43" t="s">
        <v>17</v>
      </c>
      <c r="C43" t="s">
        <v>33</v>
      </c>
      <c r="D43" t="s">
        <v>19</v>
      </c>
      <c r="E43" t="s">
        <v>20</v>
      </c>
      <c r="F43" t="s">
        <v>34</v>
      </c>
      <c r="G43">
        <f t="shared" si="0"/>
        <v>30</v>
      </c>
      <c r="H43" t="s">
        <v>24</v>
      </c>
      <c r="I43">
        <v>1.29</v>
      </c>
      <c r="J43" s="1">
        <v>1E-4</v>
      </c>
      <c r="K43">
        <v>50</v>
      </c>
      <c r="L43" s="3">
        <v>19063</v>
      </c>
      <c r="M43" s="3">
        <v>13807</v>
      </c>
      <c r="N43">
        <v>12</v>
      </c>
      <c r="O43" s="3">
        <v>14235</v>
      </c>
      <c r="P43" s="3">
        <v>11931</v>
      </c>
      <c r="Q43" s="2">
        <v>44612</v>
      </c>
      <c r="R43">
        <v>49236268</v>
      </c>
      <c r="S43">
        <v>53251349.759999998</v>
      </c>
    </row>
    <row r="44" spans="1:19" x14ac:dyDescent="0.25">
      <c r="A44">
        <v>42</v>
      </c>
      <c r="B44" t="s">
        <v>17</v>
      </c>
      <c r="C44" t="s">
        <v>33</v>
      </c>
      <c r="D44" t="s">
        <v>19</v>
      </c>
      <c r="E44" t="s">
        <v>20</v>
      </c>
      <c r="F44" t="s">
        <v>34</v>
      </c>
      <c r="G44">
        <f t="shared" si="0"/>
        <v>30</v>
      </c>
      <c r="H44" t="s">
        <v>25</v>
      </c>
      <c r="I44">
        <v>1.39</v>
      </c>
      <c r="J44" s="1">
        <v>1E-4</v>
      </c>
      <c r="K44">
        <v>80</v>
      </c>
      <c r="L44" s="3">
        <v>34887</v>
      </c>
      <c r="M44" s="3">
        <v>18678</v>
      </c>
      <c r="N44">
        <v>9</v>
      </c>
      <c r="O44" s="3">
        <v>25272</v>
      </c>
      <c r="P44" s="3">
        <v>15897</v>
      </c>
      <c r="Q44" s="2">
        <v>44581</v>
      </c>
      <c r="R44">
        <v>45100460</v>
      </c>
      <c r="S44">
        <v>70700563.890000001</v>
      </c>
    </row>
    <row r="45" spans="1:19" x14ac:dyDescent="0.25">
      <c r="A45">
        <v>43</v>
      </c>
      <c r="B45" t="s">
        <v>17</v>
      </c>
      <c r="C45" t="s">
        <v>33</v>
      </c>
      <c r="D45" t="s">
        <v>19</v>
      </c>
      <c r="E45" t="s">
        <v>20</v>
      </c>
      <c r="F45" t="s">
        <v>34</v>
      </c>
      <c r="G45">
        <f t="shared" si="0"/>
        <v>30</v>
      </c>
      <c r="H45" t="s">
        <v>25</v>
      </c>
      <c r="I45">
        <v>1.39</v>
      </c>
      <c r="J45" s="1">
        <v>1E-4</v>
      </c>
      <c r="K45">
        <v>80</v>
      </c>
      <c r="L45" s="3">
        <v>34887</v>
      </c>
      <c r="M45" s="3">
        <v>18678</v>
      </c>
      <c r="N45">
        <v>9</v>
      </c>
      <c r="O45" s="3">
        <v>25272</v>
      </c>
      <c r="P45" s="3">
        <v>15897</v>
      </c>
      <c r="Q45" s="2">
        <v>44612</v>
      </c>
      <c r="R45">
        <v>44823276</v>
      </c>
      <c r="S45">
        <v>53251349.759999998</v>
      </c>
    </row>
    <row r="46" spans="1:19" x14ac:dyDescent="0.25">
      <c r="A46">
        <v>54</v>
      </c>
      <c r="B46" t="s">
        <v>17</v>
      </c>
      <c r="C46" t="s">
        <v>33</v>
      </c>
      <c r="D46" t="s">
        <v>19</v>
      </c>
      <c r="E46" t="s">
        <v>20</v>
      </c>
      <c r="F46" t="s">
        <v>34</v>
      </c>
      <c r="G46">
        <f t="shared" si="0"/>
        <v>30</v>
      </c>
      <c r="H46" t="s">
        <v>61</v>
      </c>
      <c r="I46">
        <v>4.38</v>
      </c>
      <c r="J46" s="1">
        <v>1E-4</v>
      </c>
      <c r="K46">
        <v>100</v>
      </c>
      <c r="L46" s="3">
        <v>12832</v>
      </c>
      <c r="M46" s="3">
        <v>11328</v>
      </c>
      <c r="N46">
        <v>100</v>
      </c>
      <c r="O46" s="3">
        <v>12832</v>
      </c>
      <c r="P46" s="3">
        <v>11328</v>
      </c>
      <c r="Q46" s="2">
        <v>44581</v>
      </c>
      <c r="R46">
        <v>50438980</v>
      </c>
      <c r="S46">
        <v>70700563.890000001</v>
      </c>
    </row>
    <row r="47" spans="1:19" x14ac:dyDescent="0.25">
      <c r="A47">
        <v>55</v>
      </c>
      <c r="B47" t="s">
        <v>17</v>
      </c>
      <c r="C47" t="s">
        <v>33</v>
      </c>
      <c r="D47" t="s">
        <v>19</v>
      </c>
      <c r="E47" t="s">
        <v>20</v>
      </c>
      <c r="F47" t="s">
        <v>34</v>
      </c>
      <c r="G47">
        <f t="shared" si="0"/>
        <v>30</v>
      </c>
      <c r="H47" t="s">
        <v>61</v>
      </c>
      <c r="I47">
        <v>4.38</v>
      </c>
      <c r="J47" s="1">
        <v>1E-4</v>
      </c>
      <c r="K47">
        <v>100</v>
      </c>
      <c r="L47" s="3">
        <v>12832</v>
      </c>
      <c r="M47" s="3">
        <v>11328</v>
      </c>
      <c r="N47">
        <v>100</v>
      </c>
      <c r="O47" s="3">
        <v>12832</v>
      </c>
      <c r="P47" s="3">
        <v>11328</v>
      </c>
      <c r="Q47" s="2">
        <v>44612</v>
      </c>
      <c r="R47">
        <v>50529536</v>
      </c>
      <c r="S47">
        <v>53251349.759999998</v>
      </c>
    </row>
    <row r="48" spans="1:19" x14ac:dyDescent="0.25">
      <c r="A48">
        <v>66</v>
      </c>
      <c r="B48" t="s">
        <v>17</v>
      </c>
      <c r="C48" t="s">
        <v>33</v>
      </c>
      <c r="D48" t="s">
        <v>19</v>
      </c>
      <c r="E48" t="s">
        <v>20</v>
      </c>
      <c r="F48" t="s">
        <v>34</v>
      </c>
      <c r="G48">
        <f t="shared" si="0"/>
        <v>30</v>
      </c>
      <c r="H48" t="s">
        <v>62</v>
      </c>
      <c r="I48">
        <v>1.4</v>
      </c>
      <c r="J48">
        <v>0.01</v>
      </c>
      <c r="K48">
        <v>100</v>
      </c>
      <c r="L48">
        <v>0.81810000000000005</v>
      </c>
      <c r="M48">
        <v>0.90449999999999997</v>
      </c>
      <c r="N48">
        <v>22</v>
      </c>
      <c r="O48">
        <v>0.39419999999999999</v>
      </c>
      <c r="P48">
        <v>0.62780000000000002</v>
      </c>
      <c r="Q48" s="2">
        <v>44581</v>
      </c>
      <c r="R48">
        <v>61113564</v>
      </c>
      <c r="S48">
        <v>70700563.890000001</v>
      </c>
    </row>
    <row r="49" spans="1:19" x14ac:dyDescent="0.25">
      <c r="A49">
        <v>67</v>
      </c>
      <c r="B49" t="s">
        <v>17</v>
      </c>
      <c r="C49" t="s">
        <v>33</v>
      </c>
      <c r="D49" t="s">
        <v>19</v>
      </c>
      <c r="E49" t="s">
        <v>20</v>
      </c>
      <c r="F49" t="s">
        <v>34</v>
      </c>
      <c r="G49">
        <f t="shared" si="0"/>
        <v>30</v>
      </c>
      <c r="H49" t="s">
        <v>62</v>
      </c>
      <c r="I49">
        <v>1.4</v>
      </c>
      <c r="J49">
        <v>0.01</v>
      </c>
      <c r="K49">
        <v>100</v>
      </c>
      <c r="L49">
        <v>0.81810000000000005</v>
      </c>
      <c r="M49">
        <v>0.90449999999999997</v>
      </c>
      <c r="N49">
        <v>22</v>
      </c>
      <c r="O49">
        <v>0.39419999999999999</v>
      </c>
      <c r="P49">
        <v>0.62780000000000002</v>
      </c>
      <c r="Q49" s="2">
        <v>44612</v>
      </c>
      <c r="R49">
        <v>61116956</v>
      </c>
      <c r="S49">
        <v>53251349.759999998</v>
      </c>
    </row>
    <row r="50" spans="1:19" x14ac:dyDescent="0.25">
      <c r="A50">
        <v>8</v>
      </c>
      <c r="B50" t="s">
        <v>17</v>
      </c>
      <c r="C50" t="s">
        <v>35</v>
      </c>
      <c r="D50" t="s">
        <v>31</v>
      </c>
      <c r="E50" t="s">
        <v>28</v>
      </c>
      <c r="F50" t="s">
        <v>36</v>
      </c>
      <c r="G50">
        <f t="shared" si="0"/>
        <v>55</v>
      </c>
      <c r="H50" t="s">
        <v>22</v>
      </c>
      <c r="I50">
        <v>1.38</v>
      </c>
      <c r="J50" s="1">
        <v>1E-4</v>
      </c>
      <c r="K50">
        <v>100</v>
      </c>
      <c r="L50">
        <v>0.11</v>
      </c>
      <c r="M50">
        <v>0.33160000000000001</v>
      </c>
      <c r="N50">
        <v>65</v>
      </c>
      <c r="O50">
        <v>8.0500000000000002E-2</v>
      </c>
      <c r="P50">
        <v>0.28370000000000001</v>
      </c>
      <c r="Q50" s="2">
        <v>44582</v>
      </c>
      <c r="R50">
        <v>736563.62</v>
      </c>
      <c r="S50">
        <v>702313.98</v>
      </c>
    </row>
    <row r="51" spans="1:19" x14ac:dyDescent="0.25">
      <c r="A51">
        <v>9</v>
      </c>
      <c r="B51" t="s">
        <v>17</v>
      </c>
      <c r="C51" t="s">
        <v>35</v>
      </c>
      <c r="D51" t="s">
        <v>31</v>
      </c>
      <c r="E51" t="s">
        <v>28</v>
      </c>
      <c r="F51" t="s">
        <v>36</v>
      </c>
      <c r="G51">
        <f t="shared" si="0"/>
        <v>55</v>
      </c>
      <c r="H51" t="s">
        <v>22</v>
      </c>
      <c r="I51">
        <v>1.38</v>
      </c>
      <c r="J51" s="1">
        <v>1E-4</v>
      </c>
      <c r="K51">
        <v>100</v>
      </c>
      <c r="L51">
        <v>0.11</v>
      </c>
      <c r="M51">
        <v>0.33160000000000001</v>
      </c>
      <c r="N51">
        <v>65</v>
      </c>
      <c r="O51">
        <v>8.0500000000000002E-2</v>
      </c>
      <c r="P51">
        <v>0.28370000000000001</v>
      </c>
      <c r="Q51" s="2">
        <v>44613</v>
      </c>
      <c r="R51">
        <v>655876.56000000006</v>
      </c>
      <c r="S51">
        <v>558950.13</v>
      </c>
    </row>
    <row r="52" spans="1:19" x14ac:dyDescent="0.25">
      <c r="A52">
        <v>20</v>
      </c>
      <c r="B52" t="s">
        <v>17</v>
      </c>
      <c r="C52" t="s">
        <v>35</v>
      </c>
      <c r="D52" t="s">
        <v>31</v>
      </c>
      <c r="E52" t="s">
        <v>28</v>
      </c>
      <c r="F52" t="s">
        <v>36</v>
      </c>
      <c r="G52">
        <f t="shared" si="0"/>
        <v>55</v>
      </c>
      <c r="H52" t="s">
        <v>23</v>
      </c>
      <c r="I52">
        <v>3.29</v>
      </c>
      <c r="J52" s="1">
        <v>1E-4</v>
      </c>
      <c r="K52">
        <v>100</v>
      </c>
      <c r="L52">
        <v>0.6875</v>
      </c>
      <c r="M52">
        <v>0.82920000000000005</v>
      </c>
      <c r="N52">
        <v>77</v>
      </c>
      <c r="O52">
        <v>0.65969999999999995</v>
      </c>
      <c r="P52">
        <v>0.81220000000000003</v>
      </c>
      <c r="Q52" s="2">
        <v>44582</v>
      </c>
      <c r="R52">
        <v>668903.88</v>
      </c>
      <c r="S52">
        <v>702313.98</v>
      </c>
    </row>
    <row r="53" spans="1:19" x14ac:dyDescent="0.25">
      <c r="A53">
        <v>21</v>
      </c>
      <c r="B53" t="s">
        <v>17</v>
      </c>
      <c r="C53" t="s">
        <v>35</v>
      </c>
      <c r="D53" t="s">
        <v>31</v>
      </c>
      <c r="E53" t="s">
        <v>28</v>
      </c>
      <c r="F53" t="s">
        <v>36</v>
      </c>
      <c r="G53">
        <f t="shared" si="0"/>
        <v>55</v>
      </c>
      <c r="H53" t="s">
        <v>23</v>
      </c>
      <c r="I53">
        <v>3.29</v>
      </c>
      <c r="J53" s="1">
        <v>1E-4</v>
      </c>
      <c r="K53">
        <v>100</v>
      </c>
      <c r="L53">
        <v>0.6875</v>
      </c>
      <c r="M53">
        <v>0.82920000000000005</v>
      </c>
      <c r="N53">
        <v>77</v>
      </c>
      <c r="O53">
        <v>0.65969999999999995</v>
      </c>
      <c r="P53">
        <v>0.81220000000000003</v>
      </c>
      <c r="Q53" s="2">
        <v>44613</v>
      </c>
      <c r="R53">
        <v>595728.12</v>
      </c>
      <c r="S53">
        <v>558950.13</v>
      </c>
    </row>
    <row r="54" spans="1:19" x14ac:dyDescent="0.25">
      <c r="A54">
        <v>32</v>
      </c>
      <c r="B54" t="s">
        <v>17</v>
      </c>
      <c r="C54" t="s">
        <v>35</v>
      </c>
      <c r="D54" t="s">
        <v>31</v>
      </c>
      <c r="E54" t="s">
        <v>28</v>
      </c>
      <c r="F54" t="s">
        <v>36</v>
      </c>
      <c r="G54">
        <f t="shared" si="0"/>
        <v>55</v>
      </c>
      <c r="H54" t="s">
        <v>24</v>
      </c>
      <c r="I54">
        <v>4.4000000000000004</v>
      </c>
      <c r="J54" s="1">
        <v>1E-4</v>
      </c>
      <c r="K54">
        <v>50</v>
      </c>
      <c r="L54">
        <v>0.67369999999999997</v>
      </c>
      <c r="M54">
        <v>0.82079999999999997</v>
      </c>
      <c r="N54">
        <v>50</v>
      </c>
      <c r="O54">
        <v>0.67369999999999997</v>
      </c>
      <c r="P54">
        <v>0.82079999999999997</v>
      </c>
      <c r="Q54" s="2">
        <v>44582</v>
      </c>
      <c r="R54">
        <v>588390.62</v>
      </c>
      <c r="S54">
        <v>702313.98</v>
      </c>
    </row>
    <row r="55" spans="1:19" x14ac:dyDescent="0.25">
      <c r="A55">
        <v>33</v>
      </c>
      <c r="B55" t="s">
        <v>17</v>
      </c>
      <c r="C55" t="s">
        <v>35</v>
      </c>
      <c r="D55" t="s">
        <v>31</v>
      </c>
      <c r="E55" t="s">
        <v>28</v>
      </c>
      <c r="F55" t="s">
        <v>36</v>
      </c>
      <c r="G55">
        <f t="shared" si="0"/>
        <v>55</v>
      </c>
      <c r="H55" t="s">
        <v>24</v>
      </c>
      <c r="I55">
        <v>4.4000000000000004</v>
      </c>
      <c r="J55" s="1">
        <v>1E-4</v>
      </c>
      <c r="K55">
        <v>50</v>
      </c>
      <c r="L55">
        <v>0.67369999999999997</v>
      </c>
      <c r="M55">
        <v>0.82079999999999997</v>
      </c>
      <c r="N55">
        <v>50</v>
      </c>
      <c r="O55">
        <v>0.67369999999999997</v>
      </c>
      <c r="P55">
        <v>0.82079999999999997</v>
      </c>
      <c r="Q55" s="2">
        <v>44613</v>
      </c>
      <c r="R55">
        <v>528174.06000000006</v>
      </c>
      <c r="S55">
        <v>558950.13</v>
      </c>
    </row>
    <row r="56" spans="1:19" x14ac:dyDescent="0.25">
      <c r="A56">
        <v>44</v>
      </c>
      <c r="B56" t="s">
        <v>17</v>
      </c>
      <c r="C56" t="s">
        <v>35</v>
      </c>
      <c r="D56" t="s">
        <v>31</v>
      </c>
      <c r="E56" t="s">
        <v>28</v>
      </c>
      <c r="F56" t="s">
        <v>36</v>
      </c>
      <c r="G56">
        <f t="shared" si="0"/>
        <v>55</v>
      </c>
      <c r="H56" t="s">
        <v>25</v>
      </c>
      <c r="I56">
        <v>5.09</v>
      </c>
      <c r="J56" s="1">
        <v>1E-4</v>
      </c>
      <c r="K56">
        <v>80</v>
      </c>
      <c r="L56">
        <v>0.35980000000000001</v>
      </c>
      <c r="M56">
        <v>0.59989999999999999</v>
      </c>
      <c r="N56">
        <v>80</v>
      </c>
      <c r="O56">
        <v>0.35980000000000001</v>
      </c>
      <c r="P56">
        <v>0.59989999999999999</v>
      </c>
      <c r="Q56" s="2">
        <v>44582</v>
      </c>
      <c r="R56">
        <v>690778.12</v>
      </c>
      <c r="S56">
        <v>702313.98</v>
      </c>
    </row>
    <row r="57" spans="1:19" x14ac:dyDescent="0.25">
      <c r="A57">
        <v>45</v>
      </c>
      <c r="B57" t="s">
        <v>17</v>
      </c>
      <c r="C57" t="s">
        <v>35</v>
      </c>
      <c r="D57" t="s">
        <v>31</v>
      </c>
      <c r="E57" t="s">
        <v>28</v>
      </c>
      <c r="F57" t="s">
        <v>36</v>
      </c>
      <c r="G57">
        <f t="shared" si="0"/>
        <v>55</v>
      </c>
      <c r="H57" t="s">
        <v>25</v>
      </c>
      <c r="I57">
        <v>5.09</v>
      </c>
      <c r="J57" s="1">
        <v>1E-4</v>
      </c>
      <c r="K57">
        <v>80</v>
      </c>
      <c r="L57">
        <v>0.35980000000000001</v>
      </c>
      <c r="M57">
        <v>0.59989999999999999</v>
      </c>
      <c r="N57">
        <v>80</v>
      </c>
      <c r="O57">
        <v>0.35980000000000001</v>
      </c>
      <c r="P57">
        <v>0.59989999999999999</v>
      </c>
      <c r="Q57" s="2">
        <v>44613</v>
      </c>
      <c r="R57">
        <v>620122.75</v>
      </c>
      <c r="S57">
        <v>558950.13</v>
      </c>
    </row>
    <row r="58" spans="1:19" x14ac:dyDescent="0.25">
      <c r="A58">
        <v>56</v>
      </c>
      <c r="B58" t="s">
        <v>17</v>
      </c>
      <c r="C58" t="s">
        <v>35</v>
      </c>
      <c r="D58" t="s">
        <v>31</v>
      </c>
      <c r="E58" t="s">
        <v>28</v>
      </c>
      <c r="F58" t="s">
        <v>36</v>
      </c>
      <c r="G58">
        <f t="shared" si="0"/>
        <v>55</v>
      </c>
      <c r="H58" t="s">
        <v>61</v>
      </c>
      <c r="I58">
        <v>3.96</v>
      </c>
      <c r="J58" s="1">
        <v>1E-4</v>
      </c>
      <c r="K58">
        <v>100</v>
      </c>
      <c r="L58" s="3">
        <v>17091</v>
      </c>
      <c r="M58" s="3">
        <v>13073</v>
      </c>
      <c r="N58">
        <v>100</v>
      </c>
      <c r="O58" s="3">
        <v>17091</v>
      </c>
      <c r="P58" s="3">
        <v>13073</v>
      </c>
      <c r="Q58" s="2">
        <v>44582</v>
      </c>
      <c r="R58">
        <v>502788.25</v>
      </c>
      <c r="S58">
        <v>702313.98</v>
      </c>
    </row>
    <row r="59" spans="1:19" x14ac:dyDescent="0.25">
      <c r="A59">
        <v>57</v>
      </c>
      <c r="B59" t="s">
        <v>17</v>
      </c>
      <c r="C59" t="s">
        <v>35</v>
      </c>
      <c r="D59" t="s">
        <v>31</v>
      </c>
      <c r="E59" t="s">
        <v>28</v>
      </c>
      <c r="F59" t="s">
        <v>36</v>
      </c>
      <c r="G59">
        <f t="shared" si="0"/>
        <v>55</v>
      </c>
      <c r="H59" t="s">
        <v>61</v>
      </c>
      <c r="I59">
        <v>3.96</v>
      </c>
      <c r="J59" s="1">
        <v>1E-4</v>
      </c>
      <c r="K59">
        <v>100</v>
      </c>
      <c r="L59" s="3">
        <v>17091</v>
      </c>
      <c r="M59" s="3">
        <v>13073</v>
      </c>
      <c r="N59">
        <v>100</v>
      </c>
      <c r="O59" s="3">
        <v>17091</v>
      </c>
      <c r="P59" s="3">
        <v>13073</v>
      </c>
      <c r="Q59" s="2">
        <v>44613</v>
      </c>
      <c r="R59">
        <v>488330.31</v>
      </c>
      <c r="S59">
        <v>558950.13</v>
      </c>
    </row>
    <row r="60" spans="1:19" x14ac:dyDescent="0.25">
      <c r="A60">
        <v>68</v>
      </c>
      <c r="B60" t="s">
        <v>17</v>
      </c>
      <c r="C60" t="s">
        <v>35</v>
      </c>
      <c r="D60" t="s">
        <v>31</v>
      </c>
      <c r="E60" t="s">
        <v>28</v>
      </c>
      <c r="F60" t="s">
        <v>36</v>
      </c>
      <c r="G60">
        <f t="shared" si="0"/>
        <v>55</v>
      </c>
      <c r="H60" t="s">
        <v>62</v>
      </c>
      <c r="I60">
        <v>1.39</v>
      </c>
      <c r="J60">
        <v>0.01</v>
      </c>
      <c r="K60">
        <v>100</v>
      </c>
      <c r="L60">
        <v>0.1234</v>
      </c>
      <c r="M60">
        <v>0.3513</v>
      </c>
      <c r="N60">
        <v>51</v>
      </c>
      <c r="O60">
        <v>7.2700000000000001E-2</v>
      </c>
      <c r="P60">
        <v>0.26960000000000001</v>
      </c>
      <c r="Q60" s="2">
        <v>44582</v>
      </c>
      <c r="R60">
        <v>703317.06</v>
      </c>
      <c r="S60">
        <v>702313.98</v>
      </c>
    </row>
    <row r="61" spans="1:19" x14ac:dyDescent="0.25">
      <c r="A61">
        <v>69</v>
      </c>
      <c r="B61" t="s">
        <v>17</v>
      </c>
      <c r="C61" t="s">
        <v>35</v>
      </c>
      <c r="D61" t="s">
        <v>31</v>
      </c>
      <c r="E61" t="s">
        <v>28</v>
      </c>
      <c r="F61" t="s">
        <v>36</v>
      </c>
      <c r="G61">
        <f t="shared" si="0"/>
        <v>55</v>
      </c>
      <c r="H61" t="s">
        <v>62</v>
      </c>
      <c r="I61">
        <v>1.39</v>
      </c>
      <c r="J61">
        <v>0.01</v>
      </c>
      <c r="K61">
        <v>100</v>
      </c>
      <c r="L61">
        <v>0.1234</v>
      </c>
      <c r="M61">
        <v>0.3513</v>
      </c>
      <c r="N61">
        <v>51</v>
      </c>
      <c r="O61">
        <v>7.2700000000000001E-2</v>
      </c>
      <c r="P61">
        <v>0.26960000000000001</v>
      </c>
      <c r="Q61" s="2">
        <v>44613</v>
      </c>
      <c r="R61">
        <v>674425.81</v>
      </c>
      <c r="S61">
        <v>558950.13</v>
      </c>
    </row>
    <row r="62" spans="1:19" x14ac:dyDescent="0.25">
      <c r="A62">
        <v>10</v>
      </c>
      <c r="B62" t="s">
        <v>17</v>
      </c>
      <c r="C62" t="s">
        <v>37</v>
      </c>
      <c r="D62" t="s">
        <v>27</v>
      </c>
      <c r="E62" t="s">
        <v>28</v>
      </c>
      <c r="F62" t="s">
        <v>38</v>
      </c>
      <c r="G62">
        <f t="shared" si="0"/>
        <v>22</v>
      </c>
      <c r="H62" t="s">
        <v>22</v>
      </c>
      <c r="I62">
        <v>0.62</v>
      </c>
      <c r="J62" s="1">
        <v>1E-4</v>
      </c>
      <c r="K62">
        <v>100</v>
      </c>
      <c r="L62">
        <v>0.29420000000000002</v>
      </c>
      <c r="M62">
        <v>0.54239999999999999</v>
      </c>
      <c r="N62">
        <v>20</v>
      </c>
      <c r="O62">
        <v>0.22189999999999999</v>
      </c>
      <c r="P62">
        <v>0.47110000000000002</v>
      </c>
      <c r="Q62" s="2">
        <v>44583</v>
      </c>
      <c r="R62">
        <v>3256536.25</v>
      </c>
      <c r="S62">
        <v>5833637.0599999996</v>
      </c>
    </row>
    <row r="63" spans="1:19" x14ac:dyDescent="0.25">
      <c r="A63">
        <v>11</v>
      </c>
      <c r="B63" t="s">
        <v>17</v>
      </c>
      <c r="C63" t="s">
        <v>37</v>
      </c>
      <c r="D63" t="s">
        <v>27</v>
      </c>
      <c r="E63" t="s">
        <v>28</v>
      </c>
      <c r="F63" t="s">
        <v>38</v>
      </c>
      <c r="G63">
        <f t="shared" si="0"/>
        <v>22</v>
      </c>
      <c r="H63" t="s">
        <v>22</v>
      </c>
      <c r="I63">
        <v>0.62</v>
      </c>
      <c r="J63" s="1">
        <v>1E-4</v>
      </c>
      <c r="K63">
        <v>100</v>
      </c>
      <c r="L63">
        <v>0.29420000000000002</v>
      </c>
      <c r="M63">
        <v>0.54239999999999999</v>
      </c>
      <c r="N63">
        <v>20</v>
      </c>
      <c r="O63">
        <v>0.22189999999999999</v>
      </c>
      <c r="P63">
        <v>0.47110000000000002</v>
      </c>
      <c r="Q63" s="2">
        <v>44614</v>
      </c>
      <c r="R63">
        <v>4524484</v>
      </c>
      <c r="S63">
        <v>11446102.25</v>
      </c>
    </row>
    <row r="64" spans="1:19" x14ac:dyDescent="0.25">
      <c r="A64">
        <v>22</v>
      </c>
      <c r="B64" t="s">
        <v>17</v>
      </c>
      <c r="C64" t="s">
        <v>37</v>
      </c>
      <c r="D64" t="s">
        <v>27</v>
      </c>
      <c r="E64" t="s">
        <v>28</v>
      </c>
      <c r="F64" t="s">
        <v>38</v>
      </c>
      <c r="G64">
        <f t="shared" si="0"/>
        <v>22</v>
      </c>
      <c r="H64" t="s">
        <v>23</v>
      </c>
      <c r="I64">
        <v>3.4</v>
      </c>
      <c r="J64" s="1">
        <v>1E-4</v>
      </c>
      <c r="K64">
        <v>100</v>
      </c>
      <c r="L64">
        <v>0.35020000000000001</v>
      </c>
      <c r="M64">
        <v>0.59179999999999999</v>
      </c>
      <c r="N64">
        <v>45</v>
      </c>
      <c r="O64">
        <v>0.20649999999999999</v>
      </c>
      <c r="P64">
        <v>0.45440000000000003</v>
      </c>
      <c r="Q64" s="2">
        <v>44583</v>
      </c>
      <c r="R64">
        <v>4493600</v>
      </c>
      <c r="S64">
        <v>5833637.0599999996</v>
      </c>
    </row>
    <row r="65" spans="1:19" x14ac:dyDescent="0.25">
      <c r="A65">
        <v>23</v>
      </c>
      <c r="B65" t="s">
        <v>17</v>
      </c>
      <c r="C65" t="s">
        <v>37</v>
      </c>
      <c r="D65" t="s">
        <v>27</v>
      </c>
      <c r="E65" t="s">
        <v>28</v>
      </c>
      <c r="F65" t="s">
        <v>38</v>
      </c>
      <c r="G65">
        <f t="shared" si="0"/>
        <v>22</v>
      </c>
      <c r="H65" t="s">
        <v>23</v>
      </c>
      <c r="I65">
        <v>3.4</v>
      </c>
      <c r="J65" s="1">
        <v>1E-4</v>
      </c>
      <c r="K65">
        <v>100</v>
      </c>
      <c r="L65">
        <v>0.35020000000000001</v>
      </c>
      <c r="M65">
        <v>0.59179999999999999</v>
      </c>
      <c r="N65">
        <v>45</v>
      </c>
      <c r="O65">
        <v>0.20649999999999999</v>
      </c>
      <c r="P65">
        <v>0.45440000000000003</v>
      </c>
      <c r="Q65" s="2">
        <v>44614</v>
      </c>
      <c r="R65">
        <v>4365051</v>
      </c>
      <c r="S65">
        <v>11446102.25</v>
      </c>
    </row>
    <row r="66" spans="1:19" x14ac:dyDescent="0.25">
      <c r="A66">
        <v>34</v>
      </c>
      <c r="B66" t="s">
        <v>17</v>
      </c>
      <c r="C66" t="s">
        <v>37</v>
      </c>
      <c r="D66" t="s">
        <v>27</v>
      </c>
      <c r="E66" t="s">
        <v>28</v>
      </c>
      <c r="F66" t="s">
        <v>38</v>
      </c>
      <c r="G66">
        <f t="shared" si="0"/>
        <v>22</v>
      </c>
      <c r="H66" t="s">
        <v>24</v>
      </c>
      <c r="I66">
        <v>3.07</v>
      </c>
      <c r="J66" s="1">
        <v>1E-4</v>
      </c>
      <c r="K66">
        <v>50</v>
      </c>
      <c r="L66">
        <v>0.1628</v>
      </c>
      <c r="M66">
        <v>0.40350000000000003</v>
      </c>
      <c r="N66">
        <v>43</v>
      </c>
      <c r="O66">
        <v>0.151</v>
      </c>
      <c r="P66">
        <v>0.3886</v>
      </c>
      <c r="Q66" s="2">
        <v>44583</v>
      </c>
      <c r="R66">
        <v>4847803</v>
      </c>
      <c r="S66">
        <v>5833637.0599999996</v>
      </c>
    </row>
    <row r="67" spans="1:19" x14ac:dyDescent="0.25">
      <c r="A67">
        <v>35</v>
      </c>
      <c r="B67" t="s">
        <v>17</v>
      </c>
      <c r="C67" t="s">
        <v>37</v>
      </c>
      <c r="D67" t="s">
        <v>27</v>
      </c>
      <c r="E67" t="s">
        <v>28</v>
      </c>
      <c r="F67" t="s">
        <v>38</v>
      </c>
      <c r="G67">
        <f t="shared" ref="G67:G73" si="1">IF(LEN(TRIM(F67))=0,0,LEN(F67)-LEN(SUBSTITUTE(F67,",",""))+1)</f>
        <v>22</v>
      </c>
      <c r="H67" t="s">
        <v>24</v>
      </c>
      <c r="I67">
        <v>3.07</v>
      </c>
      <c r="J67" s="1">
        <v>1E-4</v>
      </c>
      <c r="K67">
        <v>50</v>
      </c>
      <c r="L67">
        <v>0.1628</v>
      </c>
      <c r="M67">
        <v>0.40350000000000003</v>
      </c>
      <c r="N67">
        <v>43</v>
      </c>
      <c r="O67">
        <v>0.151</v>
      </c>
      <c r="P67">
        <v>0.3886</v>
      </c>
      <c r="Q67" s="2">
        <v>44614</v>
      </c>
      <c r="R67">
        <v>4637077.5</v>
      </c>
      <c r="S67">
        <v>11446102.25</v>
      </c>
    </row>
    <row r="68" spans="1:19" x14ac:dyDescent="0.25">
      <c r="A68">
        <v>46</v>
      </c>
      <c r="B68" t="s">
        <v>17</v>
      </c>
      <c r="C68" t="s">
        <v>37</v>
      </c>
      <c r="D68" t="s">
        <v>27</v>
      </c>
      <c r="E68" t="s">
        <v>28</v>
      </c>
      <c r="F68" t="s">
        <v>38</v>
      </c>
      <c r="G68">
        <f t="shared" si="1"/>
        <v>22</v>
      </c>
      <c r="H68" t="s">
        <v>25</v>
      </c>
      <c r="I68">
        <v>3.4</v>
      </c>
      <c r="J68" s="1">
        <v>1E-4</v>
      </c>
      <c r="K68">
        <v>80</v>
      </c>
      <c r="L68">
        <v>0.27610000000000001</v>
      </c>
      <c r="M68">
        <v>0.52549999999999997</v>
      </c>
      <c r="N68">
        <v>53</v>
      </c>
      <c r="O68">
        <v>0.1852</v>
      </c>
      <c r="P68">
        <v>0.4304</v>
      </c>
      <c r="Q68" s="2">
        <v>44583</v>
      </c>
      <c r="R68">
        <v>2543158.5</v>
      </c>
      <c r="S68">
        <v>5833637.0599999996</v>
      </c>
    </row>
    <row r="69" spans="1:19" x14ac:dyDescent="0.25">
      <c r="A69">
        <v>47</v>
      </c>
      <c r="B69" t="s">
        <v>17</v>
      </c>
      <c r="C69" t="s">
        <v>37</v>
      </c>
      <c r="D69" t="s">
        <v>27</v>
      </c>
      <c r="E69" t="s">
        <v>28</v>
      </c>
      <c r="F69" t="s">
        <v>38</v>
      </c>
      <c r="G69">
        <f t="shared" si="1"/>
        <v>22</v>
      </c>
      <c r="H69" t="s">
        <v>25</v>
      </c>
      <c r="I69">
        <v>3.4</v>
      </c>
      <c r="J69" s="1">
        <v>1E-4</v>
      </c>
      <c r="K69">
        <v>80</v>
      </c>
      <c r="L69">
        <v>0.27610000000000001</v>
      </c>
      <c r="M69">
        <v>0.52549999999999997</v>
      </c>
      <c r="N69">
        <v>53</v>
      </c>
      <c r="O69">
        <v>0.1852</v>
      </c>
      <c r="P69">
        <v>0.4304</v>
      </c>
      <c r="Q69" s="2">
        <v>44614</v>
      </c>
      <c r="R69">
        <v>2974600</v>
      </c>
      <c r="S69">
        <v>11446102.25</v>
      </c>
    </row>
    <row r="70" spans="1:19" x14ac:dyDescent="0.25">
      <c r="A70">
        <v>58</v>
      </c>
      <c r="B70" t="s">
        <v>17</v>
      </c>
      <c r="C70" t="s">
        <v>37</v>
      </c>
      <c r="D70" t="s">
        <v>27</v>
      </c>
      <c r="E70" t="s">
        <v>28</v>
      </c>
      <c r="F70" t="s">
        <v>38</v>
      </c>
      <c r="G70">
        <f t="shared" si="1"/>
        <v>22</v>
      </c>
      <c r="H70" t="s">
        <v>61</v>
      </c>
      <c r="I70">
        <v>4</v>
      </c>
      <c r="J70" s="1">
        <v>1E-4</v>
      </c>
      <c r="K70">
        <v>100</v>
      </c>
      <c r="L70">
        <v>0.50980000000000003</v>
      </c>
      <c r="M70">
        <v>0.71399999999999997</v>
      </c>
      <c r="N70">
        <v>100</v>
      </c>
      <c r="O70">
        <v>0.50980000000000003</v>
      </c>
      <c r="P70">
        <v>0.71399999999999997</v>
      </c>
      <c r="Q70" s="2">
        <v>44583</v>
      </c>
      <c r="R70">
        <v>4797712.5</v>
      </c>
      <c r="S70">
        <v>5833637.0599999996</v>
      </c>
    </row>
    <row r="71" spans="1:19" x14ac:dyDescent="0.25">
      <c r="A71">
        <v>59</v>
      </c>
      <c r="B71" t="s">
        <v>17</v>
      </c>
      <c r="C71" t="s">
        <v>37</v>
      </c>
      <c r="D71" t="s">
        <v>27</v>
      </c>
      <c r="E71" t="s">
        <v>28</v>
      </c>
      <c r="F71" t="s">
        <v>38</v>
      </c>
      <c r="G71">
        <f t="shared" si="1"/>
        <v>22</v>
      </c>
      <c r="H71" t="s">
        <v>61</v>
      </c>
      <c r="I71">
        <v>4</v>
      </c>
      <c r="J71" s="1">
        <v>1E-4</v>
      </c>
      <c r="K71">
        <v>100</v>
      </c>
      <c r="L71">
        <v>0.50980000000000003</v>
      </c>
      <c r="M71">
        <v>0.71399999999999997</v>
      </c>
      <c r="N71">
        <v>100</v>
      </c>
      <c r="O71">
        <v>0.50980000000000003</v>
      </c>
      <c r="P71">
        <v>0.71399999999999997</v>
      </c>
      <c r="Q71" s="2">
        <v>44614</v>
      </c>
      <c r="R71">
        <v>4889500</v>
      </c>
      <c r="S71">
        <v>11446102.25</v>
      </c>
    </row>
    <row r="72" spans="1:19" x14ac:dyDescent="0.25">
      <c r="A72">
        <v>70</v>
      </c>
      <c r="B72" t="s">
        <v>17</v>
      </c>
      <c r="C72" t="s">
        <v>37</v>
      </c>
      <c r="D72" t="s">
        <v>27</v>
      </c>
      <c r="E72" t="s">
        <v>28</v>
      </c>
      <c r="F72" t="s">
        <v>38</v>
      </c>
      <c r="G72">
        <f t="shared" si="1"/>
        <v>22</v>
      </c>
      <c r="H72" t="s">
        <v>62</v>
      </c>
      <c r="I72">
        <v>1.32</v>
      </c>
      <c r="J72">
        <v>0.01</v>
      </c>
      <c r="K72">
        <v>100</v>
      </c>
      <c r="L72">
        <v>0.12139999999999999</v>
      </c>
      <c r="M72">
        <v>0.34839999999999999</v>
      </c>
      <c r="N72">
        <v>64</v>
      </c>
      <c r="O72">
        <v>5.3999999999999999E-2</v>
      </c>
      <c r="P72">
        <v>0.2324</v>
      </c>
      <c r="Q72" s="2">
        <v>44583</v>
      </c>
      <c r="R72">
        <v>4480862.5</v>
      </c>
      <c r="S72">
        <v>5833637.0599999996</v>
      </c>
    </row>
    <row r="73" spans="1:19" x14ac:dyDescent="0.25">
      <c r="A73">
        <v>71</v>
      </c>
      <c r="B73" t="s">
        <v>17</v>
      </c>
      <c r="C73" t="s">
        <v>37</v>
      </c>
      <c r="D73" t="s">
        <v>27</v>
      </c>
      <c r="E73" t="s">
        <v>28</v>
      </c>
      <c r="F73" t="s">
        <v>38</v>
      </c>
      <c r="G73">
        <f t="shared" si="1"/>
        <v>22</v>
      </c>
      <c r="H73" t="s">
        <v>62</v>
      </c>
      <c r="I73">
        <v>1.32</v>
      </c>
      <c r="J73">
        <v>0.01</v>
      </c>
      <c r="K73">
        <v>100</v>
      </c>
      <c r="L73">
        <v>0.12139999999999999</v>
      </c>
      <c r="M73">
        <v>0.34839999999999999</v>
      </c>
      <c r="N73">
        <v>64</v>
      </c>
      <c r="O73">
        <v>5.3999999999999999E-2</v>
      </c>
      <c r="P73">
        <v>0.2324</v>
      </c>
      <c r="Q73" s="2">
        <v>44614</v>
      </c>
      <c r="R73">
        <v>4578091.5</v>
      </c>
      <c r="S73">
        <v>11446102.25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Previsoes_Deep_Learning_Mais_Ep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Elivania dos Santos Ferreira</cp:lastModifiedBy>
  <dcterms:created xsi:type="dcterms:W3CDTF">2023-02-06T00:26:07Z</dcterms:created>
  <dcterms:modified xsi:type="dcterms:W3CDTF">2023-02-08T17:48:39Z</dcterms:modified>
</cp:coreProperties>
</file>